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6 - Pavilon K - vnitřní..." sheetId="2" r:id="rId2"/>
    <sheet name="SO 01 - Bourací práce" sheetId="3" r:id="rId3"/>
    <sheet name="SO 02 - Nové konstrukce" sheetId="4" r:id="rId4"/>
    <sheet name="01 - Zdravotechnika" sheetId="5" r:id="rId5"/>
    <sheet name="02 - Vzduchotechnika" sheetId="6" r:id="rId6"/>
    <sheet name="03 - Topení" sheetId="7" r:id="rId7"/>
    <sheet name="04 - Plynová zařízení" sheetId="8" r:id="rId8"/>
    <sheet name="05 - Elektro silnoproud" sheetId="9" r:id="rId9"/>
    <sheet name="06 - Strukturovaná kabeláž" sheetId="10" r:id="rId10"/>
  </sheets>
  <definedNames>
    <definedName name="_xlnm.Print_Area" localSheetId="0">'Rekapitulace stavby'!$D$4:$AO$76,'Rekapitulace stavby'!$C$82:$AQ$104</definedName>
    <definedName name="_xlnm._FilterDatabase" localSheetId="1" hidden="1">'016 - Pavilon K - vnitřní...'!$C$114:$K$124</definedName>
    <definedName name="_xlnm.Print_Area" localSheetId="1">'016 - Pavilon K - vnitřní...'!$C$4:$J$76,'016 - Pavilon K - vnitřní...'!$C$82:$J$98,'016 - Pavilon K - vnitřní...'!$C$104:$K$124</definedName>
    <definedName name="_xlnm._FilterDatabase" localSheetId="2" hidden="1">'SO 01 - Bourací práce'!$C$130:$K$376</definedName>
    <definedName name="_xlnm.Print_Area" localSheetId="2">'SO 01 - Bourací práce'!$C$4:$J$76,'SO 01 - Bourací práce'!$C$82:$J$112,'SO 01 - Bourací práce'!$C$118:$K$376</definedName>
    <definedName name="_xlnm._FilterDatabase" localSheetId="3" hidden="1">'SO 02 - Nové konstrukce'!$C$134:$K$464</definedName>
    <definedName name="_xlnm.Print_Area" localSheetId="3">'SO 02 - Nové konstrukce'!$C$4:$J$76,'SO 02 - Nové konstrukce'!$C$82:$J$116,'SO 02 - Nové konstrukce'!$C$122:$K$464</definedName>
    <definedName name="_xlnm._FilterDatabase" localSheetId="4" hidden="1">'01 - Zdravotechnika'!$C$130:$K$336</definedName>
    <definedName name="_xlnm.Print_Area" localSheetId="4">'01 - Zdravotechnika'!$C$4:$J$76,'01 - Zdravotechnika'!$C$82:$J$112,'01 - Zdravotechnika'!$C$118:$K$336</definedName>
    <definedName name="_xlnm._FilterDatabase" localSheetId="5" hidden="1">'02 - Vzduchotechnika'!$C$122:$K$156</definedName>
    <definedName name="_xlnm.Print_Area" localSheetId="5">'02 - Vzduchotechnika'!$C$4:$J$76,'02 - Vzduchotechnika'!$C$82:$J$104,'02 - Vzduchotechnika'!$C$110:$K$156</definedName>
    <definedName name="_xlnm._FilterDatabase" localSheetId="6" hidden="1">'03 - Topení'!$C$119:$K$140</definedName>
    <definedName name="_xlnm.Print_Area" localSheetId="6">'03 - Topení'!$C$4:$J$76,'03 - Topení'!$C$82:$J$101,'03 - Topení'!$C$107:$K$140</definedName>
    <definedName name="_xlnm._FilterDatabase" localSheetId="7" hidden="1">'04 - Plynová zařízení'!$C$120:$K$136</definedName>
    <definedName name="_xlnm.Print_Area" localSheetId="7">'04 - Plynová zařízení'!$C$4:$J$76,'04 - Plynová zařízení'!$C$82:$J$102,'04 - Plynová zařízení'!$C$108:$K$136</definedName>
    <definedName name="_xlnm._FilterDatabase" localSheetId="8" hidden="1">'05 - Elektro silnoproud'!$C$117:$K$121</definedName>
    <definedName name="_xlnm.Print_Area" localSheetId="8">'05 - Elektro silnoproud'!$C$4:$J$76,'05 - Elektro silnoproud'!$C$82:$J$99,'05 - Elektro silnoproud'!$C$105:$K$121</definedName>
    <definedName name="_xlnm._FilterDatabase" localSheetId="9" hidden="1">'06 - Strukturovaná kabeláž'!$C$120:$K$183</definedName>
    <definedName name="_xlnm.Print_Area" localSheetId="9">'06 - Strukturovaná kabeláž'!$C$4:$J$76,'06 - Strukturovaná kabeláž'!$C$82:$J$102,'06 - Strukturovaná kabeláž'!$C$108:$K$183</definedName>
    <definedName name="_xlnm.Print_Titles" localSheetId="0">'Rekapitulace stavby'!$92:$92</definedName>
    <definedName name="_xlnm.Print_Titles" localSheetId="1">'016 - Pavilon K - vnitřní...'!$114:$114</definedName>
    <definedName name="_xlnm.Print_Titles" localSheetId="2">'SO 01 - Bourací práce'!$130:$130</definedName>
    <definedName name="_xlnm.Print_Titles" localSheetId="3">'SO 02 - Nové konstrukce'!$134:$134</definedName>
    <definedName name="_xlnm.Print_Titles" localSheetId="4">'01 - Zdravotechnika'!$130:$130</definedName>
    <definedName name="_xlnm.Print_Titles" localSheetId="5">'02 - Vzduchotechnika'!$122:$122</definedName>
    <definedName name="_xlnm.Print_Titles" localSheetId="6">'03 - Topení'!$119:$119</definedName>
    <definedName name="_xlnm.Print_Titles" localSheetId="7">'04 - Plynová zařízení'!$120:$120</definedName>
    <definedName name="_xlnm.Print_Titles" localSheetId="8">'05 - Elektro silnoproud'!$117:$117</definedName>
    <definedName name="_xlnm.Print_Titles" localSheetId="9">'06 - Strukturovaná kabeláž'!$120:$120</definedName>
  </definedNames>
  <calcPr fullCalcOnLoad="1"/>
</workbook>
</file>

<file path=xl/sharedStrings.xml><?xml version="1.0" encoding="utf-8"?>
<sst xmlns="http://schemas.openxmlformats.org/spreadsheetml/2006/main" count="11539" uniqueCount="1830">
  <si>
    <t>Export Komplet</t>
  </si>
  <si>
    <t/>
  </si>
  <si>
    <t>2.0</t>
  </si>
  <si>
    <t>ZAMOK</t>
  </si>
  <si>
    <t>False</t>
  </si>
  <si>
    <t>{00a7b8a5-6173-47a0-8c00-fb4560f2acb8}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</si>
  <si>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</si>
  <si>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</si>
  <si>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</si>
  <si>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</si>
  <si>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</si>
  <si>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</si>
  <si>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</si>
  <si>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</si>
  <si>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</si>
  <si>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</si>
  <si>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</si>
  <si>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Pavilon K - vnitřní stavební úpravy DPS</t>
  </si>
  <si>
    <t>KSO:</t>
  </si>
  <si>
    <t>CC-CZ:</t>
  </si>
  <si>
    <t>Místo:</t>
  </si>
  <si>
    <t>Areál SN Opava</t>
  </si>
  <si>
    <t>Datum:</t>
  </si>
  <si>
    <t>24. 3. 2020</t>
  </si>
  <si>
    <t>Zadavatel:</t>
  </si>
  <si>
    <t>IČ:</t>
  </si>
  <si>
    <t>Slezská nemocnice Opava</t>
  </si>
  <si>
    <t>DIČ:</t>
  </si>
  <si>
    <t>Uchazeč:</t>
  </si>
  <si>
    <t>Vyplň údaj</t>
  </si>
  <si>
    <t>Projektant:</t>
  </si>
  <si>
    <t>Ing. Zbyněk Svoboda</t>
  </si>
  <si>
    <t>True</t>
  </si>
  <si>
    <t>Zpracovatel:</t>
  </si>
  <si>
    <t>Zbyněk Svoboda</t>
  </si>
  <si>
    <t>Poznámka:</t>
  </si>
  <si>
    <t xml:space="preserve">Revize R02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</si>
  <si>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</si>
  <si>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</si>
  <si>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</si>
  <si>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</si>
  <si>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</si>
  <si>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</si>
  <si>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</si>
  <si>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</si>
  <si>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</si>
  <si>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</si>
  <si>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</si>
  <si>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</si>
  <si>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</si>
  <si>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</si>
  <si>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</si>
  <si>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</si>
  <si>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</si>
  <si>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</si>
  <si>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</si>
  <si>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</si>
  <si>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</si>
  <si>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</si>
  <si>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</si>
  <si>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</si>
  <si>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</si>
  <si>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</si>
  <si>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</si>
  <si>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</si>
  <si>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</si>
  <si>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</si>
  <si>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</si>
  <si>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</si>
  <si>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</si>
  <si>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</si>
  <si>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</si>
  <si>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</si>
  <si>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</si>
  <si>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</si>
  <si>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</si>
  <si>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</si>
  <si>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</si>
  <si>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</si>
  <si>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</si>
  <si>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</si>
  <si>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</si>
  <si>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</si>
  <si>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</si>
  <si>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 01</t>
  </si>
  <si>
    <t>Bourací práce</t>
  </si>
  <si>
    <t>{d4928e25-08ba-4dd7-b15b-2e8a2eb5dab9}</t>
  </si>
  <si>
    <t>2</t>
  </si>
  <si>
    <t>SO 02</t>
  </si>
  <si>
    <t>Nové konstrukce</t>
  </si>
  <si>
    <t>{2e190ccb-cb05-402f-ba81-453748eedc67}</t>
  </si>
  <si>
    <t>01</t>
  </si>
  <si>
    <t>Zdravotechnika</t>
  </si>
  <si>
    <t>{63475a9d-13db-4a9c-af48-cde12f41b9df}</t>
  </si>
  <si>
    <t>02</t>
  </si>
  <si>
    <t>Vzduchotechnika</t>
  </si>
  <si>
    <t>{b3758914-7b92-4370-8b73-337863293866}</t>
  </si>
  <si>
    <t>03</t>
  </si>
  <si>
    <t>Topení</t>
  </si>
  <si>
    <t>{fb19dd2f-334b-4d8c-8593-0ed5022a5488}</t>
  </si>
  <si>
    <t>04</t>
  </si>
  <si>
    <t>Plynová zařízení</t>
  </si>
  <si>
    <t>{e921048c-4d0f-438c-8a5f-9661c0a49762}</t>
  </si>
  <si>
    <t>05</t>
  </si>
  <si>
    <t>Elektro silnoproud</t>
  </si>
  <si>
    <t>{5e97ba58-9d17-41fe-99d0-287905d6866d}</t>
  </si>
  <si>
    <t>06</t>
  </si>
  <si>
    <t>Strukturovaná kabeláž</t>
  </si>
  <si>
    <t>{4251246a-870b-41af-98ee-0959dfe352cb}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</si>
  <si>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</si>
  <si>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</si>
  <si>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</si>
  <si>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</si>
  <si>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</si>
  <si>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</si>
  <si>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</si>
  <si>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</si>
  <si>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</si>
  <si>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</si>
  <si>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</si>
  <si>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</si>
  <si>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</si>
  <si>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</si>
  <si>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</si>
  <si>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</si>
  <si>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</si>
  <si>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</si>
  <si>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</si>
  <si>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</si>
  <si>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</si>
  <si>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</si>
  <si>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</si>
  <si>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</si>
  <si>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</si>
  <si>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</si>
  <si>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</si>
  <si>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</si>
  <si>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</si>
  <si>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</si>
  <si>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</si>
  <si>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…</t>
  </si>
  <si>
    <t>CS ÚRS 2019 01</t>
  </si>
  <si>
    <t>1024</t>
  </si>
  <si>
    <t>1986527564</t>
  </si>
  <si>
    <t>VRN3</t>
  </si>
  <si>
    <t>Zařízení staveniště</t>
  </si>
  <si>
    <t>032103000</t>
  </si>
  <si>
    <t>Náklady na stavební buňky</t>
  </si>
  <si>
    <t>1338924636</t>
  </si>
  <si>
    <t>3</t>
  </si>
  <si>
    <t>033103000</t>
  </si>
  <si>
    <t>Připojení energií</t>
  </si>
  <si>
    <t>-1574484003</t>
  </si>
  <si>
    <t>4</t>
  </si>
  <si>
    <t>033203000</t>
  </si>
  <si>
    <t>Energie pro zařízení staveniště</t>
  </si>
  <si>
    <t>-796930357</t>
  </si>
  <si>
    <t>034103000</t>
  </si>
  <si>
    <t>Oplocení staveniště</t>
  </si>
  <si>
    <t>611755210</t>
  </si>
  <si>
    <t>6</t>
  </si>
  <si>
    <t>034503000</t>
  </si>
  <si>
    <t>Informační tabule na staveništi</t>
  </si>
  <si>
    <t>215756702</t>
  </si>
  <si>
    <t>Objekt:</t>
  </si>
  <si>
    <t>SO 01 - Bourací práce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</si>
  <si>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</si>
  <si>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</si>
  <si>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</si>
  <si>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</si>
  <si>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</si>
  <si>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</si>
  <si>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</si>
  <si>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725 - Zdravotechnika - zařizovací předměty</t>
  </si>
  <si>
    <t xml:space="preserve">    741 - Elektroinstalace - silnoproud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</si>
  <si>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</si>
  <si>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</si>
  <si>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</si>
  <si>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</si>
  <si>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</si>
  <si>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HZS - Hodinové zúčtovací sazby</t>
  </si>
  <si>
    <t>HSV</t>
  </si>
  <si>
    <t>Práce a dodávky HSV</t>
  </si>
  <si>
    <t>Úpravy povrchů, podlahy a osazování výplní</t>
  </si>
  <si>
    <t>619991011</t>
  </si>
  <si>
    <t>Zakrytí vnitřních ploch před znečištěním  včetně pozdějšího odkrytí konstrukcí a prvků obalením fólií a přelepením páskou</t>
  </si>
  <si>
    <t>m2</t>
  </si>
  <si>
    <t>-789220465</t>
  </si>
  <si>
    <t>VV</t>
  </si>
  <si>
    <t xml:space="preserve">"okna" 1,14*3,28*14*2 </t>
  </si>
  <si>
    <t>619996135</t>
  </si>
  <si>
    <t>Ochrana stavebních konstrukcí a samostatných prvků včetně pozdějšího odstranění obedněním samostatných konstrukcí a prvků</t>
  </si>
  <si>
    <t>339403230</t>
  </si>
  <si>
    <t>619996145</t>
  </si>
  <si>
    <t>Ochrana stavebních konstrukcí a samostatných prvků včetně pozdějšího odstranění obalením geotextilií samostatných konstrukcí a prvků</t>
  </si>
  <si>
    <t>1999780604</t>
  </si>
  <si>
    <t>"parapety oken" 60</t>
  </si>
  <si>
    <t>9</t>
  </si>
  <si>
    <t>Ostatní konstrukce a práce, bourání</t>
  </si>
  <si>
    <t>949101112</t>
  </si>
  <si>
    <t>Lešení pomocné pracovní pro objekty pozemních staveb  pro zatížení do 150 kg/m2, o výšce lešeňové podlahy přes 1,9 do 3,5 m</t>
  </si>
  <si>
    <t>333301741</t>
  </si>
  <si>
    <t>"viz.podlahová plocha 1NP" 35,81+42,53+14,39+20,55+14,55+20,46+15,04+21,15+9,98+10,82+8,2+11,36+9,12+10,46+28,55+6,65+3,77+1,75</t>
  </si>
  <si>
    <t>"viz.podlahová plocha 2NP" 34,93+58,62+14,39+20,46+14,39+20,46+15,04+21,54+9,99+10,83+8,44+11,36+9,12+10,16+13,19+6,65+3,77</t>
  </si>
  <si>
    <t>Součet</t>
  </si>
  <si>
    <t>952902121</t>
  </si>
  <si>
    <t>Čištění budov při provádění oprav a udržovacích prací  podlah drsných nebo chodníků zametením</t>
  </si>
  <si>
    <t>-2027153405</t>
  </si>
  <si>
    <t>"po bourání" 568,48</t>
  </si>
  <si>
    <t>952902611</t>
  </si>
  <si>
    <t>Čištění budov při provádění oprav a udržovacích prací  vysátím prachu z ostatních ploch</t>
  </si>
  <si>
    <t>1123885795</t>
  </si>
  <si>
    <t>"dtto" 568,48</t>
  </si>
  <si>
    <t>7</t>
  </si>
  <si>
    <t>962031132</t>
  </si>
  <si>
    <t>Bourání příček z cihel, tvárnic nebo příčkovek  z cihel pálených, plných nebo dutých na maltu vápennou nebo vápenocementovou, tl. do 100 mm</t>
  </si>
  <si>
    <t>611839160</t>
  </si>
  <si>
    <t>"1NP" 1,59*2+1,8*2</t>
  </si>
  <si>
    <t>"2NP" 1,59*2+1,8*2</t>
  </si>
  <si>
    <t>8</t>
  </si>
  <si>
    <t>962032230</t>
  </si>
  <si>
    <t>Bourání zdiva nadzákladového z cihel nebo tvárnic  z cihel pálených nebo vápenopískových, na maltu vápennou nebo vápenocementovou, objemu do 1 m3</t>
  </si>
  <si>
    <t>m3</t>
  </si>
  <si>
    <t>1828823388</t>
  </si>
  <si>
    <t>6,3*2,44*0,51+5,4*2,44*0,51+3,3*2*0,32</t>
  </si>
  <si>
    <t>962032231</t>
  </si>
  <si>
    <t>Bourání zdiva nadzákladového z cihel nebo tvárnic  z cihel pálených nebo vápenopískových, na maltu vápennou nebo vápenocementovou, objemu přes 1 m3</t>
  </si>
  <si>
    <t>-1216613679</t>
  </si>
  <si>
    <t>"103" 5,56*0,51</t>
  </si>
  <si>
    <t>"113,112,111" 4,44+4,23</t>
  </si>
  <si>
    <t>10</t>
  </si>
  <si>
    <t>965042131</t>
  </si>
  <si>
    <t>Bourání mazanin betonových nebo z litého asfaltu tl. do 100 mm, plochy do 4 m2</t>
  </si>
  <si>
    <t>646247021</t>
  </si>
  <si>
    <t>"pro OK pod křeslo" 1,7*0,7*0,2</t>
  </si>
  <si>
    <t>"po odstranění dlažby" 10,83*0,1+3,77*0,1</t>
  </si>
  <si>
    <t>"pro prostupy stropem na 1PP" 11*0,3*0,3*0,05</t>
  </si>
  <si>
    <t>"pro prostupy stropem nad 1NP" 12*0,3*0,3*0,05</t>
  </si>
  <si>
    <t>"pro prostupy stropem na 2NP" 7*0,3*0,3*0,05</t>
  </si>
  <si>
    <t>11</t>
  </si>
  <si>
    <t>965042221</t>
  </si>
  <si>
    <t>Bourání mazanin betonových nebo z litého asfaltu tl. přes 100 mm, plochy do 1 m2</t>
  </si>
  <si>
    <t>-278883090</t>
  </si>
  <si>
    <t>"Strop nad 1NP" 0,3*0,3*9*0,2</t>
  </si>
  <si>
    <t>12</t>
  </si>
  <si>
    <t>965081611</t>
  </si>
  <si>
    <t>Odsekání soklíků  včetně otlučení podkladní omítky až na zdivo rovných</t>
  </si>
  <si>
    <t>m</t>
  </si>
  <si>
    <t>16</t>
  </si>
  <si>
    <t>-865784294</t>
  </si>
  <si>
    <t>"1NP jih" 4,74*10+4,22*2+2,96*2+4,24*2+3,1*2+5,2*2+4*2-1,05*6</t>
  </si>
  <si>
    <t>"1NP sever" 4,97*10+1,97*2+2,47*2+1,75*2+2,35*2+2,05*2</t>
  </si>
  <si>
    <t>"2NP jih" 4,74*10+5,2*2+2,96*2+4,24*2+2,96*2+4,24*2+3,1*2+4,075*2</t>
  </si>
  <si>
    <t>"2NP sever" 4,97*8+1,97*2+2,47*2+1,75*2+1,09*2</t>
  </si>
  <si>
    <t>13</t>
  </si>
  <si>
    <t>965082922</t>
  </si>
  <si>
    <t>Odstranění násypu pod podlahami nebo ochranného násypu na střechách tl. do 100 mm, plochy do 2 m2</t>
  </si>
  <si>
    <t>1538765358</t>
  </si>
  <si>
    <t>0,16*2,4*0,1+0,55*2,97*0,1+2,6*5*0,1</t>
  </si>
  <si>
    <t>14</t>
  </si>
  <si>
    <t>965082933</t>
  </si>
  <si>
    <t>Odstranění násypu pod podlahami nebo ochranného násypu na střechách tl. do 200 mm, plochy přes 2 m2</t>
  </si>
  <si>
    <t>-1606624332</t>
  </si>
  <si>
    <t>"pro prostupy stropem" 0,3*0,3*0,16*30</t>
  </si>
  <si>
    <t>3,2*5,6*0,2+4,2*8,7*0,2+4,5*9,8*0,2</t>
  </si>
  <si>
    <t>967031132</t>
  </si>
  <si>
    <t>Přisekání (špicování) plošné nebo rovných ostění zdiva z cihel pálených  rovných ostění, bez odstupu, po hrubém vybourání otvorů, na maltu vápennou nebo vápenocementovou</t>
  </si>
  <si>
    <t>-1799730365</t>
  </si>
  <si>
    <t>"ostění dveří" (0,5*2,2)*14+(0,5*2,2)*13</t>
  </si>
  <si>
    <t>968062246</t>
  </si>
  <si>
    <t>Vybourání dřevěných rámů oken s křídly, dveřních zárubní, vrat, stěn, ostění nebo obkladů  rámů oken s křídly jednoduchých, plochy do 4 m2</t>
  </si>
  <si>
    <t>-1268486367</t>
  </si>
  <si>
    <t>"1NP" 1,75*1,39</t>
  </si>
  <si>
    <t>"2NP" 1,75*0,97</t>
  </si>
  <si>
    <t>17</t>
  </si>
  <si>
    <t>968062456</t>
  </si>
  <si>
    <t>Vybourání dřevěných rámů oken s křídly, dveřních zárubní, vrat, stěn, ostění nebo obkladů  dveřních zárubní, plochy přes 2 m2</t>
  </si>
  <si>
    <t>891084477</t>
  </si>
  <si>
    <t>"103 až 108" 1,05*2,26*6</t>
  </si>
  <si>
    <t>"109 až 113" 0,95*2,23*5</t>
  </si>
  <si>
    <t>18</t>
  </si>
  <si>
    <t>971033641</t>
  </si>
  <si>
    <t>Vybourání otvorů ve zdivu základovém nebo nadzákladovém z cihel, tvárnic, příčkovek  z cihel pálených na maltu vápennou nebo vápenocementovou plochy do 4 m2, tl. do 300 mm</t>
  </si>
  <si>
    <t>913244176</t>
  </si>
  <si>
    <t>"110" 0,9*2,2*0,21</t>
  </si>
  <si>
    <t>"114" 1,11*2,25*0,51</t>
  </si>
  <si>
    <t>19</t>
  </si>
  <si>
    <t>971033651</t>
  </si>
  <si>
    <t>Vybourání otvorů ve zdivu základovém nebo nadzákladovém z cihel, tvárnic, příčkovek  z cihel pálených na maltu vápennou nebo vápenocementovou plochy do 4 m2, tl. do 600 mm</t>
  </si>
  <si>
    <t>1058639131</t>
  </si>
  <si>
    <t>"104" 0,25*0,51*2,3+1,1*0,21*2,2</t>
  </si>
  <si>
    <t>20</t>
  </si>
  <si>
    <t>972033161</t>
  </si>
  <si>
    <t>Vybourání otvorů v klenbách z cihel  bez odstranění podlahy a násypu, plochy do 0,0225 m2, tl. do 300 mm</t>
  </si>
  <si>
    <t>kus</t>
  </si>
  <si>
    <t>1375206274</t>
  </si>
  <si>
    <t>"Strop nad 1PP" 11</t>
  </si>
  <si>
    <t>"Strop nad 1NP" 12</t>
  </si>
  <si>
    <t>"Strop nad 2NP" 7</t>
  </si>
  <si>
    <t>973031324</t>
  </si>
  <si>
    <t>Vysekání výklenků nebo kapes ve zdivu z cihel  na maltu vápennou nebo vápenocementovou kapes, plochy do 0,10 m2, hl. do 150 mm</t>
  </si>
  <si>
    <t>1697361168</t>
  </si>
  <si>
    <t>"1NP" 8*9</t>
  </si>
  <si>
    <t>22</t>
  </si>
  <si>
    <t>974031167</t>
  </si>
  <si>
    <t>Vysekání rýh ve zdivu cihelném na maltu vápennou nebo vápenocementovou  do hl. 150 mm a šířky do 300 mm</t>
  </si>
  <si>
    <t>-381240763</t>
  </si>
  <si>
    <t xml:space="preserve">"N6 sloupy" 4,47*4 </t>
  </si>
  <si>
    <t>23</t>
  </si>
  <si>
    <t>974031664</t>
  </si>
  <si>
    <t>Vysekání rýh ve zdivu cihelném na maltu vápennou nebo vápenocementovou  pro vtahování nosníků do zdí, před vybouráním otvoru do hl. 150 mm, při v. nosníku do 150 mm</t>
  </si>
  <si>
    <t>2120732951</t>
  </si>
  <si>
    <t>"N5" 1,3*2</t>
  </si>
  <si>
    <t>"N7" 1,3*2</t>
  </si>
  <si>
    <t>"N2" 1,5*3</t>
  </si>
  <si>
    <t>"N3" 1,5*3</t>
  </si>
  <si>
    <t>24</t>
  </si>
  <si>
    <t>974031666</t>
  </si>
  <si>
    <t>Vysekání rýh ve zdivu cihelném na maltu vápennou nebo vápenocementovou  pro vtahování nosníků do zdí, před vybouráním otvoru do hl. 150 mm, při v. nosníku do 250 mm</t>
  </si>
  <si>
    <t>116669856</t>
  </si>
  <si>
    <t>"N1" 2,6*4</t>
  </si>
  <si>
    <t>25</t>
  </si>
  <si>
    <t>974031668</t>
  </si>
  <si>
    <t>Vysekání rýh ve zdivu cihelném na maltu vápennou nebo vápenocementovou  pro vtahování nosníků do zdí, před vybouráním otvoru do hl. 150 mm, při v. nosníku do 350 mm</t>
  </si>
  <si>
    <t>-1009879914</t>
  </si>
  <si>
    <t>"N6" 4,97*4</t>
  </si>
  <si>
    <t>26</t>
  </si>
  <si>
    <t>974042547</t>
  </si>
  <si>
    <t>Vysekání rýh v betonové nebo jiné monolitické dlažbě s betonovým podkladem  do hl.70 mm a šířky do 300 mm</t>
  </si>
  <si>
    <t>-1276227563</t>
  </si>
  <si>
    <t>"vysekání zdiva z podlah" 0,9+4,97+4,97+0,9+1,11</t>
  </si>
  <si>
    <t>27</t>
  </si>
  <si>
    <t>974082113</t>
  </si>
  <si>
    <t>Vysekání rýh pro vodiče  v omítce vápenné nebo vápenocementové stěn, šířky do 50 mm</t>
  </si>
  <si>
    <t>-1295409715</t>
  </si>
  <si>
    <t>"odhad" 250</t>
  </si>
  <si>
    <t>28</t>
  </si>
  <si>
    <t>975053141</t>
  </si>
  <si>
    <t>Víceřadové podchycení stropů pro osazení nosníků dřevěnou výztuhou  v. podchycení do 3,5 m a při zatížení hmotností přes 800 do 1500 kg/m2</t>
  </si>
  <si>
    <t>-1187948621</t>
  </si>
  <si>
    <t>"113+111+112" 4,97*24</t>
  </si>
  <si>
    <t xml:space="preserve">"104" </t>
  </si>
  <si>
    <t>29</t>
  </si>
  <si>
    <t>975058141</t>
  </si>
  <si>
    <t>Víceřadové podchycení stropů pro osazení nosníků dřevěnou výztuhou  Příplatek k cenám za každý další 1 m výšky přes 3,50 m a při zatížení hmotností přes 800 do 1500 kg/m2</t>
  </si>
  <si>
    <t>-1168377229</t>
  </si>
  <si>
    <t>30</t>
  </si>
  <si>
    <t>978 R01</t>
  </si>
  <si>
    <t>Provedení prostupů pro TZB včetně osazení chániček</t>
  </si>
  <si>
    <t>Soubor</t>
  </si>
  <si>
    <t>1785244378</t>
  </si>
  <si>
    <t>31</t>
  </si>
  <si>
    <t>978012191</t>
  </si>
  <si>
    <t>Otlučení vápenných nebo vápenocementových omítek vnitřních ploch stropů rákosovaných, v rozsahu přes 50 do 100 %</t>
  </si>
  <si>
    <t>-1848842849</t>
  </si>
  <si>
    <t>17,36*2,45</t>
  </si>
  <si>
    <t>5,9*2,45</t>
  </si>
  <si>
    <t>997</t>
  </si>
  <si>
    <t>Přesun sutě</t>
  </si>
  <si>
    <t>32</t>
  </si>
  <si>
    <t>997013112</t>
  </si>
  <si>
    <t>Vnitrostaveništní doprava suti a vybouraných hmot  vodorovně do 50 m svisle s použitím mechanizace pro budovy a haly výšky přes 6 do 9 m</t>
  </si>
  <si>
    <t>t</t>
  </si>
  <si>
    <t>-634203729</t>
  </si>
  <si>
    <t>33</t>
  </si>
  <si>
    <t>997013311</t>
  </si>
  <si>
    <t>Doprava suti shozem montáž a demontáž shozu výšky do 10 m</t>
  </si>
  <si>
    <t>686918165</t>
  </si>
  <si>
    <t>34</t>
  </si>
  <si>
    <t>997013312</t>
  </si>
  <si>
    <t>Doprava suti shozem montáž a demontáž shozu výšky přes 10 do 20 m</t>
  </si>
  <si>
    <t>-893102388</t>
  </si>
  <si>
    <t>35</t>
  </si>
  <si>
    <t>997013321</t>
  </si>
  <si>
    <t>Doprava suti shozem montáž a demontáž shozu výšky Příplatek za první a každý další den použití shozu k ceně -3311</t>
  </si>
  <si>
    <t>-1187471084</t>
  </si>
  <si>
    <t>12*40</t>
  </si>
  <si>
    <t>36</t>
  </si>
  <si>
    <t>997013501</t>
  </si>
  <si>
    <t>Odvoz suti a vybouraných hmot na skládku nebo meziskládku  se složením, na vzdálenost do 1 km</t>
  </si>
  <si>
    <t>-142762479</t>
  </si>
  <si>
    <t>37</t>
  </si>
  <si>
    <t>997013509</t>
  </si>
  <si>
    <t>Odvoz suti a vybouraných hmot na skládku nebo meziskládku  se složením, na vzdálenost Příplatek k ceně za každý další i započatý 1 km přes 1 km</t>
  </si>
  <si>
    <t>-966064018</t>
  </si>
  <si>
    <t>38</t>
  </si>
  <si>
    <t>997013803</t>
  </si>
  <si>
    <t>Poplatek za uložení stavebního odpadu na skládce (skládkovné) cihelného zatříděného do Katalogu odpadů pod kódem 170 102</t>
  </si>
  <si>
    <t>-316125715</t>
  </si>
  <si>
    <t>39</t>
  </si>
  <si>
    <t>997013807</t>
  </si>
  <si>
    <t>Poplatek za uložení stavebního odpadu na skládce (skládkovné) z tašek a keramických výrobků zatříděného do Katalogu odpadů pod kódem 170 103</t>
  </si>
  <si>
    <t>2117784449</t>
  </si>
  <si>
    <t>40</t>
  </si>
  <si>
    <t>997013831</t>
  </si>
  <si>
    <t>Poplatek za uložení stavebního odpadu na skládce (skládkovné) směsného stavebního a demoličního zatříděného do Katalogu odpadů pod kódem 170 904</t>
  </si>
  <si>
    <t>-1966977446</t>
  </si>
  <si>
    <t>998</t>
  </si>
  <si>
    <t>Přesun hmot</t>
  </si>
  <si>
    <t>41</t>
  </si>
  <si>
    <t>998017002</t>
  </si>
  <si>
    <t>Přesun hmot pro budovy občanské výstavby, bydlení, výrobu a služby  s omezením mechanizace vodorovná dopravní vzdálenost do 100 m pro budovy s jakoukoliv nosnou konstrukcí výšky přes 6 do 12 m</t>
  </si>
  <si>
    <t>1982032149</t>
  </si>
  <si>
    <t>PSV</t>
  </si>
  <si>
    <t>Práce a dodávky PSV</t>
  </si>
  <si>
    <t>721</t>
  </si>
  <si>
    <t>Zdravotechnika - vnitřní kanalizace</t>
  </si>
  <si>
    <t>42</t>
  </si>
  <si>
    <t>721140806</t>
  </si>
  <si>
    <t>Demontáž potrubí z litinových trub  odpadních nebo dešťových přes 100 do DN 200</t>
  </si>
  <si>
    <t>359592686</t>
  </si>
  <si>
    <t>43</t>
  </si>
  <si>
    <t>721171803</t>
  </si>
  <si>
    <t>Demontáž potrubí z novodurových trub  odpadních nebo připojovacích do D 75</t>
  </si>
  <si>
    <t>-51816039</t>
  </si>
  <si>
    <t>44</t>
  </si>
  <si>
    <t>721171808</t>
  </si>
  <si>
    <t>Demontáž potrubí z novodurových trub  odpadních nebo připojovacích přes 75 do D 114</t>
  </si>
  <si>
    <t>1148728250</t>
  </si>
  <si>
    <t>45</t>
  </si>
  <si>
    <t>721210813</t>
  </si>
  <si>
    <t>Demontáž kanalizačního příslušenství  vpustí podlahových z kyselinovzdorné kameniny DN 100</t>
  </si>
  <si>
    <t>1161807633</t>
  </si>
  <si>
    <t>725</t>
  </si>
  <si>
    <t>Zdravotechnika - zařizovací předměty</t>
  </si>
  <si>
    <t>46</t>
  </si>
  <si>
    <t>725110811</t>
  </si>
  <si>
    <t>Demontáž klozetů  splachovacích s nádrží nebo tlakovým splachovačem</t>
  </si>
  <si>
    <t>soubor</t>
  </si>
  <si>
    <t>1472843307</t>
  </si>
  <si>
    <t>"1NP" 2</t>
  </si>
  <si>
    <t>"2NP" 2</t>
  </si>
  <si>
    <t>47</t>
  </si>
  <si>
    <t>725210821</t>
  </si>
  <si>
    <t>Demontáž umyvadel  bez výtokových armatur umyvadel</t>
  </si>
  <si>
    <t>-479814014</t>
  </si>
  <si>
    <t>"1NP" 7</t>
  </si>
  <si>
    <t>"2NP" 7</t>
  </si>
  <si>
    <t>48</t>
  </si>
  <si>
    <t>725310823</t>
  </si>
  <si>
    <t>Demontáž dřezů jednodílných  bez výtokových armatur vestavěných v kuchyňských sestavách</t>
  </si>
  <si>
    <t>1288127133</t>
  </si>
  <si>
    <t>"2NP" 1</t>
  </si>
  <si>
    <t>49</t>
  </si>
  <si>
    <t>725820801</t>
  </si>
  <si>
    <t>Demontáž baterií  nástěnných do G 3/4</t>
  </si>
  <si>
    <t>290903975</t>
  </si>
  <si>
    <t>50</t>
  </si>
  <si>
    <t>725860811</t>
  </si>
  <si>
    <t>Demontáž zápachových uzávěrek pro zařizovací předměty  jednoduchých</t>
  </si>
  <si>
    <t>-36283144</t>
  </si>
  <si>
    <t>741</t>
  </si>
  <si>
    <t>Elektroinstalace - silnoproud</t>
  </si>
  <si>
    <t>51</t>
  </si>
  <si>
    <t>741 R02</t>
  </si>
  <si>
    <t xml:space="preserve">Odpojení a úprava stávající elektroinstalace </t>
  </si>
  <si>
    <t>1151638639</t>
  </si>
  <si>
    <t>52</t>
  </si>
  <si>
    <t>741211821</t>
  </si>
  <si>
    <t>Demontáž rozvodnic kovových, uložených pod omítkou, krytí přes IPx 4, plochy do 0,2 m2</t>
  </si>
  <si>
    <t>-1202282483</t>
  </si>
  <si>
    <t>"1NP" 2+2</t>
  </si>
  <si>
    <t>"2NP" 2+2</t>
  </si>
  <si>
    <t>53</t>
  </si>
  <si>
    <t>741311813</t>
  </si>
  <si>
    <t>Demontáž spínačů bez zachování funkčnosti (do suti) nástěnných, pro prostředí normální do 10 A, připojení šroubové do 2 svorek</t>
  </si>
  <si>
    <t>1171937463</t>
  </si>
  <si>
    <t>"1NP" 45</t>
  </si>
  <si>
    <t>"2NP" 42</t>
  </si>
  <si>
    <t>54</t>
  </si>
  <si>
    <t>741315823</t>
  </si>
  <si>
    <t>Demontáž zásuvek bez zachování funkčnosti (do suti) domovních polozapuštěných nebo zapuštěných, pro prostředí normální do 16 A, připojení šroubové 2P+PE</t>
  </si>
  <si>
    <t>295086200</t>
  </si>
  <si>
    <t>"1NP" 46</t>
  </si>
  <si>
    <t>"2NP" 52</t>
  </si>
  <si>
    <t>55</t>
  </si>
  <si>
    <t>741371821</t>
  </si>
  <si>
    <t>Demontáž svítidel bez zachování funkčnosti (do suti) v bytových nebo společenských místnostech modulového systému zářivkových, délky do 1100 mm</t>
  </si>
  <si>
    <t>-1853347217</t>
  </si>
  <si>
    <t>2+1+4+3+5+2+3+1+4</t>
  </si>
  <si>
    <t>56</t>
  </si>
  <si>
    <t>741371861</t>
  </si>
  <si>
    <t>Demontáž svítidel bez zachování funkčnosti (do suti) v bytových nebo společenských místnostech se standardní paticí (E27, T5, GU10) zavěšených, ploše do 0,09 m2</t>
  </si>
  <si>
    <t>-2064484397</t>
  </si>
  <si>
    <t>"1NP" 12</t>
  </si>
  <si>
    <t>"2NP" 9</t>
  </si>
  <si>
    <t>57</t>
  </si>
  <si>
    <t>EL R01</t>
  </si>
  <si>
    <t>Odstranění zemnění antistatických podlah</t>
  </si>
  <si>
    <t>-1610367495</t>
  </si>
  <si>
    <t>"104" 20,55</t>
  </si>
  <si>
    <t>"112" 11,36</t>
  </si>
  <si>
    <t>766</t>
  </si>
  <si>
    <t>Konstrukce truhlářské</t>
  </si>
  <si>
    <t>58</t>
  </si>
  <si>
    <t>766411811</t>
  </si>
  <si>
    <t>Demontáž obložení stěn  panely, plochy do 1,5 m2</t>
  </si>
  <si>
    <t>-1274701121</t>
  </si>
  <si>
    <t>"2NP" 19*2</t>
  </si>
  <si>
    <t>59</t>
  </si>
  <si>
    <t>766421822</t>
  </si>
  <si>
    <t>Demontáž obložení podhledů  podkladových roštů</t>
  </si>
  <si>
    <t>264540081</t>
  </si>
  <si>
    <t>60</t>
  </si>
  <si>
    <t>766681822</t>
  </si>
  <si>
    <t>Demontáž zárubní k opětovnému použití rámových, plochy otvoru přes 2 m2</t>
  </si>
  <si>
    <t>1539398069</t>
  </si>
  <si>
    <t>2,7*11+2,7*11</t>
  </si>
  <si>
    <t>61</t>
  </si>
  <si>
    <t>766691915</t>
  </si>
  <si>
    <t>Ostatní práce  vyvěšení nebo zavěšení křídel s případným uložením a opětovným zavěšením po provedení stavebních změn dřevěných dveřních, plochy přes 2 m2</t>
  </si>
  <si>
    <t>2052361662</t>
  </si>
  <si>
    <t>"1NP" 14</t>
  </si>
  <si>
    <t>"2NP" 13</t>
  </si>
  <si>
    <t>62</t>
  </si>
  <si>
    <t>766812820</t>
  </si>
  <si>
    <t>Demontáž kuchyňských linek  dřevěných nebo kovových včetně skříněk uchycených na stěně, délky do 1500 mm</t>
  </si>
  <si>
    <t>138101573</t>
  </si>
  <si>
    <t>"2NP"1</t>
  </si>
  <si>
    <t>63</t>
  </si>
  <si>
    <t>766825821</t>
  </si>
  <si>
    <t>Demontáž nábytku vestavěného  skříní dvoukřídlových</t>
  </si>
  <si>
    <t>123900003</t>
  </si>
  <si>
    <t>"1NP" 3</t>
  </si>
  <si>
    <t>767</t>
  </si>
  <si>
    <t>Konstrukce zámečnické</t>
  </si>
  <si>
    <t>64</t>
  </si>
  <si>
    <t>767 R01</t>
  </si>
  <si>
    <t>Vybourání ocelových dveří včetně nadsvětlíku</t>
  </si>
  <si>
    <t>44240605</t>
  </si>
  <si>
    <t>65</t>
  </si>
  <si>
    <t>767641800</t>
  </si>
  <si>
    <t>Demontáž dveřních zárubní  odřezáním od upevnění, plochy dveří do 2,5 m2</t>
  </si>
  <si>
    <t>1538063827</t>
  </si>
  <si>
    <t>"104" 1</t>
  </si>
  <si>
    <t>"105" 1</t>
  </si>
  <si>
    <t>"114" 1</t>
  </si>
  <si>
    <t>"117" 1</t>
  </si>
  <si>
    <t>66</t>
  </si>
  <si>
    <t>767810811</t>
  </si>
  <si>
    <t>Demontáž větracích mřížek ocelových čtyřhranných neho kruhových</t>
  </si>
  <si>
    <t>-286072005</t>
  </si>
  <si>
    <t>67</t>
  </si>
  <si>
    <t>767995111</t>
  </si>
  <si>
    <t>Montáž ostatních atypických zámečnických konstrukcí  hmotnosti do 5 kg</t>
  </si>
  <si>
    <t>kg</t>
  </si>
  <si>
    <t>1789053425</t>
  </si>
  <si>
    <t>"OV1" 0,13*2*10,19</t>
  </si>
  <si>
    <t>"OV2" 0,13*3*30,462</t>
  </si>
  <si>
    <t>"OV3"</t>
  </si>
  <si>
    <t>"OV4"</t>
  </si>
  <si>
    <t>68</t>
  </si>
  <si>
    <t>M</t>
  </si>
  <si>
    <t>767R02</t>
  </si>
  <si>
    <t>Výměny prostupů stropem</t>
  </si>
  <si>
    <t>1599282856</t>
  </si>
  <si>
    <t>771</t>
  </si>
  <si>
    <t>Podlahy z dlaždic</t>
  </si>
  <si>
    <t>69</t>
  </si>
  <si>
    <t>771473810</t>
  </si>
  <si>
    <t>Demontáž soklíků z dlaždic keramických  lepených rovných</t>
  </si>
  <si>
    <t>1316144362</t>
  </si>
  <si>
    <t>"104"4,22*2+4,74*2</t>
  </si>
  <si>
    <t>70</t>
  </si>
  <si>
    <t>771573810</t>
  </si>
  <si>
    <t>Demontáž podlah z dlaždic keramických lepených</t>
  </si>
  <si>
    <t>1847750139</t>
  </si>
  <si>
    <t xml:space="preserve">"210"10,83 </t>
  </si>
  <si>
    <t>"217"3,77</t>
  </si>
  <si>
    <t>776</t>
  </si>
  <si>
    <t>Podlahy povlakové</t>
  </si>
  <si>
    <t>71</t>
  </si>
  <si>
    <t>776201811</t>
  </si>
  <si>
    <t>Demontáž povlakových podlahovin lepených ručně bez podložky</t>
  </si>
  <si>
    <t>1847747330</t>
  </si>
  <si>
    <t>"1NP" 42,53+14,39+20,55+14,55+20,46+9,98+10,82+8,20+11,36+9,12+10,46+28,55+3,77</t>
  </si>
  <si>
    <t>"2NP" 58,62+14,36+20,46+14,39+20,46+15,04+21,54+9,99+8,44+11,36+9,12+10,16+13,19+3,77</t>
  </si>
  <si>
    <t>72</t>
  </si>
  <si>
    <t>776410811</t>
  </si>
  <si>
    <t>Demontáž soklíků nebo lišt pryžových nebo plastových</t>
  </si>
  <si>
    <t>1298852537</t>
  </si>
  <si>
    <t>"103"2*0,31+0,64+4,74+2,96+4,74+1,16</t>
  </si>
  <si>
    <t>"106"2*0,31+1,19+0,325+3,515+4,24+4,74+1,89</t>
  </si>
  <si>
    <t>"115"0,9+0,45+0,46+2*0,2+0,1+0,23+2,77+4,92</t>
  </si>
  <si>
    <t>"117"0,37+2*2,77+0,37+2*0,1</t>
  </si>
  <si>
    <t>"202"2*0,3+0,5+0,545+2,7+0,735+0,745+0,42+1,8+0,69+1,075+2,7+0,475+0,165+2,45+6,25+1,56+1,21+1,24+1,54+1,79+1,2+0,4+0,5</t>
  </si>
  <si>
    <t>"214"(0,46+2*4+2,54+0,92)</t>
  </si>
  <si>
    <t>"215"2*0,9+0,55+4+2,77+0,23+2*0,2+1+2*0,2+0,46+0,45</t>
  </si>
  <si>
    <t>73</t>
  </si>
  <si>
    <t>776991821</t>
  </si>
  <si>
    <t>Ostatní práce odstranění lepidla ručně z podlah</t>
  </si>
  <si>
    <t>177325712</t>
  </si>
  <si>
    <t>"1NP" 204,740</t>
  </si>
  <si>
    <t>"2NP" 230,900</t>
  </si>
  <si>
    <t>781</t>
  </si>
  <si>
    <t>Dokončovací práce - obklady</t>
  </si>
  <si>
    <t>74</t>
  </si>
  <si>
    <t>781473810</t>
  </si>
  <si>
    <t>Demontáž obkladů z dlaždic keramických lepených</t>
  </si>
  <si>
    <t>638032348</t>
  </si>
  <si>
    <t>"103"1,32*1,05</t>
  </si>
  <si>
    <t>"104"1,28*1,34</t>
  </si>
  <si>
    <t>"104 sokl"(2*0,31+1,19+4,74+4,22+2,8+0,93+1,87)*0,01</t>
  </si>
  <si>
    <t>"105"(0,93+0,63)*1,5</t>
  </si>
  <si>
    <t>"106"(1,22+0,6)*1,42</t>
  </si>
  <si>
    <t>"107"(1,2+0,69)*1,38</t>
  </si>
  <si>
    <t>"109" 30,31</t>
  </si>
  <si>
    <t>"110"2,2*1,9</t>
  </si>
  <si>
    <t>"111"1,07*1</t>
  </si>
  <si>
    <t>"112"1,64*1,33</t>
  </si>
  <si>
    <t>"113"2*0,3*1,9+(0,29+4,47+0,17+0,19+0,13+4,47+0,63)*1,9+2*0,74*1,16+4*0,3*(1,9-1,16)+2*0,74*0,3</t>
  </si>
  <si>
    <t>"117 sokl"(2*2,77+0,37*2)*0,01</t>
  </si>
  <si>
    <t>Mezisoučet</t>
  </si>
  <si>
    <t>"203"0,89*1,7</t>
  </si>
  <si>
    <t>"204"0,9*1,6</t>
  </si>
  <si>
    <t>"209" 30,42</t>
  </si>
  <si>
    <t>"210"2*0,3*1,9+(0,66+4,47+0,46+0,78+1,1+2*0,95+4*0,1+0,3+3,27+0,67)*1,9+1,14*0,79+1,14*0,3+2*0,3*(1,9-0,79)</t>
  </si>
  <si>
    <t>"211"(0,35+4,82+0,06+0,07)*1,54+1,62*0,79+0,3*(1,54-0,79)</t>
  </si>
  <si>
    <t>"212"1,23*1,3</t>
  </si>
  <si>
    <t>"213"(2*0,3+0,3+4,47+0,17+0,19+0,13+4,47+0,62)*1,9+2*0,74*1,15+4*0,3*(1,9-1,15)+2*0,74*0,3</t>
  </si>
  <si>
    <t>"217 sokl"(2*2,77+1,36+0,37)*0,01</t>
  </si>
  <si>
    <t>HZS</t>
  </si>
  <si>
    <t>Hodinové zúčtovací sazby</t>
  </si>
  <si>
    <t>75</t>
  </si>
  <si>
    <t>HZS1292</t>
  </si>
  <si>
    <t>Hodinové zúčtovací sazby profesí HSV  zemní a pomocné práce stavební dělník</t>
  </si>
  <si>
    <t>hod</t>
  </si>
  <si>
    <t>512</t>
  </si>
  <si>
    <t>1573685836</t>
  </si>
  <si>
    <t>SO 02 - Nové konstrukce</t>
  </si>
  <si>
    <t xml:space="preserve">    3 - Svislé a kompletní konstrukce</t>
  </si>
  <si>
    <t xml:space="preserve">    4 - Vodorovné konstrukce</t>
  </si>
  <si>
    <t xml:space="preserve">    712 - Povlakové krytiny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</si>
  <si>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</si>
  <si>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</si>
  <si>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</si>
  <si>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773 - Podlahy z litého teraca</t>
  </si>
  <si>
    <t xml:space="preserve">    783 - Dokončovací práce - nátěry</t>
  </si>
  <si>
    <t xml:space="preserve">    784 - Dokončovací práce - malby a tapety</t>
  </si>
  <si>
    <t>Svislé a kompletní konstrukce</t>
  </si>
  <si>
    <t>310237241</t>
  </si>
  <si>
    <t>Zazdívka otvorů ve zdivu nadzákladovém cihlami pálenými  plochy přes 0,09 m2 do 0,25 m2, ve zdi tl. do 300 mm</t>
  </si>
  <si>
    <t>-1007195986</t>
  </si>
  <si>
    <t>2+4+3+4</t>
  </si>
  <si>
    <t>310238211</t>
  </si>
  <si>
    <t>Zazdívka otvorů ve zdivu nadzákladovém cihlami pálenými  plochy přes 0,25 m2 do 1 m2 na maltu vápenocementovou</t>
  </si>
  <si>
    <t>-248689625</t>
  </si>
  <si>
    <t>"dozdívka špalet dveří 1NP" 0,54*0,15*8*2</t>
  </si>
  <si>
    <t>310239211</t>
  </si>
  <si>
    <t>Zazdívka otvorů ve zdivu nadzákladovém cihlami pálenými  plochy přes 1 m2 do 4 m2 na maltu vápenocementovou</t>
  </si>
  <si>
    <t>1480398333</t>
  </si>
  <si>
    <t>"1NP"0,45*1*2+5,15*0,51+2,29*0,51+3,15*0,51+4,137*0,32+2,037*0,32+2,38*0,55+0,49*0,2+0,8*0,3</t>
  </si>
  <si>
    <t>"2NP"3,8*0,51+0,58*0,15+0,43*0,15+2,70*0,15+2,7*0,51+2,57*0,15+0,58*0,15</t>
  </si>
  <si>
    <t>317941121</t>
  </si>
  <si>
    <t>Osazování ocelových válcovaných nosníků na zdivu  I nebo IE nebo U nebo UE nebo L do č. 12 nebo výšky do 120 mm</t>
  </si>
  <si>
    <t>-1865775870</t>
  </si>
  <si>
    <t>"N7" 1,2*2*11,1*0,001</t>
  </si>
  <si>
    <t>"N5" 1,2*2*11,1*0,001</t>
  </si>
  <si>
    <t>"2xL 50x50x4, dv.800" 1,1*2*6*2,74*0,01</t>
  </si>
  <si>
    <t>"2xl50x50x4, dv.1000" 1,3*2*4*2,74*0,01</t>
  </si>
  <si>
    <t>13011064</t>
  </si>
  <si>
    <t>úhelník ocelový rovnostranný jakost 11 375 50x50x4mm</t>
  </si>
  <si>
    <t>2107032742</t>
  </si>
  <si>
    <t>0,362+0,285</t>
  </si>
  <si>
    <t>13010714</t>
  </si>
  <si>
    <t>ocel profilová IPN 120 jakost 11 375</t>
  </si>
  <si>
    <t>-1298272664</t>
  </si>
  <si>
    <t>317941123</t>
  </si>
  <si>
    <t>Osazování ocelových válcovaných nosníků na zdivu  I nebo IE nebo U nebo UE nebo L č. 14 až 22 nebo výšky do 220 mm</t>
  </si>
  <si>
    <t>776179</t>
  </si>
  <si>
    <t>"N1, 3xI220"  0,243</t>
  </si>
  <si>
    <t>"N2, N3, 3xI140 " 1,115</t>
  </si>
  <si>
    <t>13010724</t>
  </si>
  <si>
    <t>ocel profilová IPN 220 jakost 11 375</t>
  </si>
  <si>
    <t>-710782466</t>
  </si>
  <si>
    <t>"N1" 2,6*3*31,1*0,001</t>
  </si>
  <si>
    <t>13010716</t>
  </si>
  <si>
    <t>ocel profilová IPN 140 jakost 11 375</t>
  </si>
  <si>
    <t>-679351229</t>
  </si>
  <si>
    <t>"N2, N3" 1,3*3*2*14,3*0,001</t>
  </si>
  <si>
    <t>310 R01</t>
  </si>
  <si>
    <t>Barytová příčka</t>
  </si>
  <si>
    <t>-234682378</t>
  </si>
  <si>
    <t>"105" 1,55*4,7</t>
  </si>
  <si>
    <t>330311711</t>
  </si>
  <si>
    <t>Sloupy a pilíře z betonu prostého  tř. C 16/20</t>
  </si>
  <si>
    <t>-1122499110</t>
  </si>
  <si>
    <t>"odhad zalití průduchů" 3</t>
  </si>
  <si>
    <t>346244381</t>
  </si>
  <si>
    <t>Plentování ocelových válcovaných nosníků jednostranné cihlami  na maltu, výška stojiny do 200 mm</t>
  </si>
  <si>
    <t>-1319048310</t>
  </si>
  <si>
    <t>"z obou stran" (15*0,5+16*0,5)*2</t>
  </si>
  <si>
    <t>346481112</t>
  </si>
  <si>
    <t>Zaplentování rýh, potrubí, válcovaných nosníků, výklenků nebo nik  jakéhokoliv tvaru, na maltu ve stěnách nebo před stěnami keramickým a funkčně podobným pletivem</t>
  </si>
  <si>
    <t>-856749478</t>
  </si>
  <si>
    <t>"po zazdění" 4,2*3,2+1,3*3,8+3,4*0,2</t>
  </si>
  <si>
    <t>Vodorovné konstrukce</t>
  </si>
  <si>
    <t>411354211</t>
  </si>
  <si>
    <t>Bednění stropů ztracené uzavřených stropních dutin vložkami truhlíkovými nebo bedničkovými sbíjenými na svlaky pokládanými na dosud podbedněnou podhledovou železobetonovou desku jakékoliv</t>
  </si>
  <si>
    <t>402697744</t>
  </si>
  <si>
    <t>"Prostupy stropem" 0,24*24</t>
  </si>
  <si>
    <t>612135011</t>
  </si>
  <si>
    <t>Vyrovnání nerovností podkladu vnitřních omítaných ploch  tmelem, tloušťky do 2 mm stěn</t>
  </si>
  <si>
    <t>353238547</t>
  </si>
  <si>
    <t>"lokální nerovnosti - odhad" 1976*0,1</t>
  </si>
  <si>
    <t>612142001</t>
  </si>
  <si>
    <t>Potažení vnitřních ploch pletivem  v ploše nebo pruzích, na plném podkladu sklovláknitým vtlačením do tmelu stěn</t>
  </si>
  <si>
    <t>-1435154719</t>
  </si>
  <si>
    <t>"1NP" 5,11+174,2+75,35+2,3+41,45+3,15+39,2+4,13+67,66+2,04+82,12+69,1+86,3+58,94+61,65+53,57+44,43+10,38+25,54+8,38+20,48+64,36+10,09</t>
  </si>
  <si>
    <t>"2NP" 13,53+190,95+0,58+70,44+83,33+0,43+70,59+83,33+2,71+69,61+2,71+83,35+20,33+52,74+2,57+8,01+9,94+53,43+49,588+2,7+6,14+57,33+32,17</t>
  </si>
  <si>
    <t>612311131</t>
  </si>
  <si>
    <t>Potažení vnitřních ploch štukem tloušťky do 3 mm svislých konstrukcí stěn</t>
  </si>
  <si>
    <t>-2113314363</t>
  </si>
  <si>
    <t>612321111</t>
  </si>
  <si>
    <t>Omítka vápenocementová vnitřních ploch  nanášená ručně jednovrstvá, tloušťky do 10 mm hrubá zatřená svislých konstrukcí stěn</t>
  </si>
  <si>
    <t>-222026523</t>
  </si>
  <si>
    <t>"1NP" 5*10</t>
  </si>
  <si>
    <t>"2NP" 5*12</t>
  </si>
  <si>
    <t>612325101</t>
  </si>
  <si>
    <t>Vápenocementová omítka rýh hrubá ve stěnách, šířky rýhy do 150 mm</t>
  </si>
  <si>
    <t>2072979131</t>
  </si>
  <si>
    <t>"předpoklad" 600*0,15</t>
  </si>
  <si>
    <t>612831121</t>
  </si>
  <si>
    <t>Omítka stínící barytová vnitřních ploch  nanášená ručně jednovrstvá, tloušťky do 10 mm hladká svislých konstrukcí stěn</t>
  </si>
  <si>
    <t>141590665</t>
  </si>
  <si>
    <t>"105" 4,74*2</t>
  </si>
  <si>
    <t>631311114</t>
  </si>
  <si>
    <t>Mazanina z betonu  prostého bez zvýšených nároků na prostředí tl. přes 50 do 80 mm tř. C 16/20</t>
  </si>
  <si>
    <t>1096820713</t>
  </si>
  <si>
    <t>"dobetonávka podlah po provedení prostupů" 24*0,3*0,3*0,05</t>
  </si>
  <si>
    <t>632450122</t>
  </si>
  <si>
    <t>Potěr cementový vyrovnávací ze suchých směsí  v pásu o průměrné (střední) tl. přes 20 do 30 mm</t>
  </si>
  <si>
    <t>-1638672280</t>
  </si>
  <si>
    <t>"1NP" 15,21+10,01+10,07+14,22+20,52+15,10+21,20+9,72+10,87+17,34+12,44</t>
  </si>
  <si>
    <t>"2NP" 9,4+11,01+4,09+4,09+11,41+9,17</t>
  </si>
  <si>
    <t>635111115</t>
  </si>
  <si>
    <t>Násyp ze štěrkopísku, písku nebo kameniva pod podlahy  s udusáním a urovnáním povrchu ze štěrkopísku</t>
  </si>
  <si>
    <t>-249927779</t>
  </si>
  <si>
    <t>"zasyp po provedení prostupů" 24*0,3*0,3*0,2</t>
  </si>
  <si>
    <t>641951721</t>
  </si>
  <si>
    <t>Osazování rámů kovových osazovacích (slepých)  na montážní pěnu, o ploše přes 1 do 4 m2</t>
  </si>
  <si>
    <t>-1638563249</t>
  </si>
  <si>
    <t xml:space="preserve">"1NP" 13 </t>
  </si>
  <si>
    <t>"2NP" 11</t>
  </si>
  <si>
    <t>M01</t>
  </si>
  <si>
    <t>Zárubeň ocelová jednokřídlá DZD-T 1000x2200mm, čela 40/55mm, pro bezfalcové dveře, RAL 1021, ústí 150</t>
  </si>
  <si>
    <t>736666047</t>
  </si>
  <si>
    <t>"Z/1" 4</t>
  </si>
  <si>
    <t>"Z/5" 1</t>
  </si>
  <si>
    <t>M05</t>
  </si>
  <si>
    <t>Zárubeň ocelová jednokřídlá DZD-T 800x2200mm, čela 40/55mm, pro bezfalcové dveře, RAL 1021, ústí 150</t>
  </si>
  <si>
    <t>1894796863</t>
  </si>
  <si>
    <t>"Z/2" 8</t>
  </si>
  <si>
    <t>M06</t>
  </si>
  <si>
    <t>Zárubeň ocelová jednokřídlá REVERZNÍ DZD-T 800x2200mm, čela 40/55mm, pro bezfalcové dveře, RAL 1021, ústí 150</t>
  </si>
  <si>
    <t>-500848178</t>
  </si>
  <si>
    <t>"Z/3" 3</t>
  </si>
  <si>
    <t>M07</t>
  </si>
  <si>
    <t>Zárubeň ocelová jednokřídlá DZD-T 800x1970mm, čela 40/55mm, pro bezfalcové dveře, RAL 1021, ústí 150</t>
  </si>
  <si>
    <t>1079032787</t>
  </si>
  <si>
    <t>"Z/4" 2</t>
  </si>
  <si>
    <t>M08</t>
  </si>
  <si>
    <t>Zárubeň ocelová jednokřídlá DZD-T 900x1970mm, čela 40/55mm, pro bezfalcové dveře, RAL 1021, ústí 190</t>
  </si>
  <si>
    <t>696481222</t>
  </si>
  <si>
    <t>"Z/6" 1</t>
  </si>
  <si>
    <t>M09</t>
  </si>
  <si>
    <t>Zárubeň ocelová jednokřídlá DZD-T 800x1970mm, čela 40/55mm, pro bezfalcové dveře, RAL 1021, ústí 190</t>
  </si>
  <si>
    <t>-865630946</t>
  </si>
  <si>
    <t>"Z/7" 1</t>
  </si>
  <si>
    <t>M10</t>
  </si>
  <si>
    <t>Zárubeň ocelová jednokřídlá DZD-T 800x1970mm, čela 40/55mm, pro bezfalcové dveře, RAL 1021, ústí 300</t>
  </si>
  <si>
    <t>-448506314</t>
  </si>
  <si>
    <t>"Z/8" 3</t>
  </si>
  <si>
    <t>M11</t>
  </si>
  <si>
    <t>Zárubeň ocelová jednokřídlá DZD-T 900x1970mm, čela 40/55mm, pro bezfalcové dveře, RAL 1021, ústí 100</t>
  </si>
  <si>
    <t>-443532518</t>
  </si>
  <si>
    <t>"Z/8" 1</t>
  </si>
  <si>
    <t>9 R01</t>
  </si>
  <si>
    <t xml:space="preserve">D+M Folie do oken </t>
  </si>
  <si>
    <t>-2146811763</t>
  </si>
  <si>
    <t xml:space="preserve">"117"1,2*1,2 </t>
  </si>
  <si>
    <t>"114a" 1,2*1,2</t>
  </si>
  <si>
    <t>"113" (0,74+0,74)*1,2</t>
  </si>
  <si>
    <t>"111+112" (1,2+1,62)*1,2</t>
  </si>
  <si>
    <t>"110" 1,2*1,2</t>
  </si>
  <si>
    <t>"109" (0,74+0,74)*1,2</t>
  </si>
  <si>
    <t>"217"1,2*1,2</t>
  </si>
  <si>
    <t>"214a" 1,2*1,2</t>
  </si>
  <si>
    <t>"212" 1,2*1,2</t>
  </si>
  <si>
    <t>"211b" 1,62*1,2</t>
  </si>
  <si>
    <t>"210" 1,2*1,2</t>
  </si>
  <si>
    <t>"209" (0,74+0,74)*1,2</t>
  </si>
  <si>
    <t>952901114</t>
  </si>
  <si>
    <t>Vyčištění budov nebo objektů před předáním do užívání  budov bytové nebo občanské výstavby, světlé výšky podlaží přes 4 m</t>
  </si>
  <si>
    <t>-1599547503</t>
  </si>
  <si>
    <t>"viz. podlahová plocha" 100+100</t>
  </si>
  <si>
    <t>953966122</t>
  </si>
  <si>
    <t>Montáž ochranných prvků stěn antibakteriálních (do zdravotnických zařízení) pomocí hmoždinek rohový profil</t>
  </si>
  <si>
    <t>1989969419</t>
  </si>
  <si>
    <t>1,95*59</t>
  </si>
  <si>
    <t>9M01</t>
  </si>
  <si>
    <t>Nerezová ochranná lišta 50x50x1,5, dl.1950</t>
  </si>
  <si>
    <t>-1140445203</t>
  </si>
  <si>
    <t>973031325</t>
  </si>
  <si>
    <t>Vysekání výklenků nebo kapes ve zdivu z cihel  na maltu vápennou nebo vápenocementovou kapes, plochy do 0,10 m2, hl. do 300 mm</t>
  </si>
  <si>
    <t>-1563847019</t>
  </si>
  <si>
    <t>"pro osazení stropních trámků T1, T2" 6+6</t>
  </si>
  <si>
    <t>712</t>
  </si>
  <si>
    <t>Povlakové krytiny</t>
  </si>
  <si>
    <t>712 R01</t>
  </si>
  <si>
    <t>Provedení povlakové krytiny střech samostatným vytažením izolačního povlaku za studena  na konstrukce převyšující úroveň střechy, nátěrem penetračním</t>
  </si>
  <si>
    <t>1772042042</t>
  </si>
  <si>
    <t>"prostupy přes střešní kci" 14</t>
  </si>
  <si>
    <t>712341559</t>
  </si>
  <si>
    <t>Provedení povlakové krytiny střech plochých do 10° pásy přitavením  NAIP v plné ploše</t>
  </si>
  <si>
    <t>1165253374</t>
  </si>
  <si>
    <t>"oprava po provedení prostupů" 1*1*14</t>
  </si>
  <si>
    <t>62853003</t>
  </si>
  <si>
    <t>pás asfaltový natavitelný modifikovaný SBS tl 3,5mm s vložkou ze skleněné tkaniny a spalitelnou PE fólií nebo jemnozrnný minerálním posypem na horním povrchu</t>
  </si>
  <si>
    <t>1899028629</t>
  </si>
  <si>
    <t>14*1,15 'Přepočtené koeficientem množství</t>
  </si>
  <si>
    <t>751</t>
  </si>
  <si>
    <t>751R01</t>
  </si>
  <si>
    <t>Digestoř včetně odvodního potrubí, na potrubí osazen zběrač odvodu kondenzátu</t>
  </si>
  <si>
    <t>-542510109</t>
  </si>
  <si>
    <t>762</t>
  </si>
  <si>
    <t>Konstrukce tesařské</t>
  </si>
  <si>
    <t>762341811</t>
  </si>
  <si>
    <t>Demontáž bednění a laťování  bednění střech rovných, obloukových, sklonu do 60° se všemi nadstřešními konstrukcemi z prken hrubých, hoblovaných tl. do 32 mm</t>
  </si>
  <si>
    <t>-1655094246</t>
  </si>
  <si>
    <t>"prostupy střechou" 0,5*0,5*12</t>
  </si>
  <si>
    <t>762823112</t>
  </si>
  <si>
    <t>Montáž stropních trámů  z hraněného řeziva mezi nosnou konstrukci, průřezové plochy přes 75 do 120 cm2</t>
  </si>
  <si>
    <t>-1891752027</t>
  </si>
  <si>
    <t>"108" 4,3*3</t>
  </si>
  <si>
    <t>"106" 4,54*3</t>
  </si>
  <si>
    <t>61223110</t>
  </si>
  <si>
    <t>hranol vrstvený lepený nepohledový</t>
  </si>
  <si>
    <t>-703632298</t>
  </si>
  <si>
    <t>"výkres č.D.1.1b)-19" 0,3</t>
  </si>
  <si>
    <t>762R01</t>
  </si>
  <si>
    <t>Provedení prostupů stropem nad 2NP, včetně rozebrání nového zateplení podlahy půdy</t>
  </si>
  <si>
    <t>-1716893352</t>
  </si>
  <si>
    <t>"OV5" 6</t>
  </si>
  <si>
    <t>763</t>
  </si>
  <si>
    <t>Konstrukce suché výstavby</t>
  </si>
  <si>
    <t>763111417</t>
  </si>
  <si>
    <t>Příčka ze sádrokartonových desek  s nosnou konstrukcí z jednoduchých ocelových profilů UW, CW dvojitě opláštěná deskami standardními A tl. 2 x 12,5 mm, EI 60, příčka tl. 150 mm, profil 100 TI tl. 100 mm, Rw 55 dB</t>
  </si>
  <si>
    <t>1330284618</t>
  </si>
  <si>
    <t>"104a" 4,74*4,7</t>
  </si>
  <si>
    <t>"114" 2,5*4,7</t>
  </si>
  <si>
    <t>"102" 2,45*4,76-1,52*2,67</t>
  </si>
  <si>
    <t>763121429</t>
  </si>
  <si>
    <t>Stěna předsazená ze sádrokartonových desek s nosnou konstrukcí z ocelových profilů CW, UW jednoduše opláštěná deskou impregnovanou H2 tl. 12,5 mm, TI tl. 40 mm, EI 30 stěna tl. 112,5 mm, profil 100</t>
  </si>
  <si>
    <t>2101842608</t>
  </si>
  <si>
    <t>"117" 1,36*4,7</t>
  </si>
  <si>
    <t>"114a"1,1*4,7</t>
  </si>
  <si>
    <t>763121521</t>
  </si>
  <si>
    <t>Stěna předsazená ze sádrokartonových desek s nosnou konstrukcí z ocelových profilů CD a UD, s kotvením CD po 1 500 mm jednoduše opláštěná deskou protipožární DF tl. 15 mm, stěna tl. 55 mm, TI tl. 40 mm, EI 30</t>
  </si>
  <si>
    <t>1304941440</t>
  </si>
  <si>
    <t>0,1*2+0,3*4,7*4</t>
  </si>
  <si>
    <t>763122521</t>
  </si>
  <si>
    <t>Stěna šachtová ze sádrokartonových desek  s nosnou konstrukcí ze zdvojených ocelových profilů UW, CW 50 TI tl. 50 mm obj. hmotnosti 45 kg/m3 dvojitě opláštěná deskami protipožárními DF tl. 2 x 12,5 mm, stěna tl. 75 mm, EI 45</t>
  </si>
  <si>
    <t>272040722</t>
  </si>
  <si>
    <t>763131411</t>
  </si>
  <si>
    <t>Podhled ze sádrokartonových desek  dvouvrstvá zavěšená spodní konstrukce z ocelových profilů CD, UD jednoduše opláštěná deskou standardní A, tl. 12,5 mm, bez TI</t>
  </si>
  <si>
    <t>-553652787</t>
  </si>
  <si>
    <t>"1NP" 10,87+17,34+12,44</t>
  </si>
  <si>
    <t>"2NP" 20,52</t>
  </si>
  <si>
    <t>763131431</t>
  </si>
  <si>
    <t>Podhled ze sádrokartonových desek  dvouvrstvá zavěšená spodní konstrukce z ocelových profilů CD, UD jednoduše opláštěná deskou protipožární DF, tl. 12,5 mm, bez TI</t>
  </si>
  <si>
    <t>979516401</t>
  </si>
  <si>
    <t>1,31*4,47*2</t>
  </si>
  <si>
    <t>763131451</t>
  </si>
  <si>
    <t>Podhled ze sádrokartonových desek  dvouvrstvá zavěšená spodní konstrukce z ocelových profilů CD, UD jednoduše opláštěná deskou impregnovanou H2, tl. 12,5 mm, bez TI</t>
  </si>
  <si>
    <t>-1206881674</t>
  </si>
  <si>
    <t>"211a" 4,09</t>
  </si>
  <si>
    <t>"211b" 4,09</t>
  </si>
  <si>
    <t>763131511</t>
  </si>
  <si>
    <t>Podhled ze sádrokartonových desek  jednovrstvá zavěšená spodní konstrukce z ocelových profilů CD, UD jednoduše opláštěná deskou standardní A, tl. 12,5 mm, bez TI</t>
  </si>
  <si>
    <t>53350157</t>
  </si>
  <si>
    <t>"106" 20,52</t>
  </si>
  <si>
    <t>"108" 21,20</t>
  </si>
  <si>
    <t>763135101</t>
  </si>
  <si>
    <t>Montáž sádrokartonového podhledu kazetového demontovatelného, velikosti kazet 600x600 mm včetně zavěšené nosné konstrukce viditelné</t>
  </si>
  <si>
    <t>-117184717</t>
  </si>
  <si>
    <t>"1NP" 48,93+15,21+10,01+10,07+14,22+15,10+9,72+10,87+2,82+7,05+21,82+3,56</t>
  </si>
  <si>
    <t>"2NP" 58,17+14,45+14,45+21,11+14,68+20,95+9,40+11,01+11,41+9,17+4,90+5,44+12,73+3,77</t>
  </si>
  <si>
    <t>59030570</t>
  </si>
  <si>
    <t>podhled kazetový bez děrování viditelný rastr tl 10mm 600x600mm</t>
  </si>
  <si>
    <t>-2102813593</t>
  </si>
  <si>
    <t>381,02*1,05 'Přepočtené koeficientem množství</t>
  </si>
  <si>
    <t>124</t>
  </si>
  <si>
    <t>763251111</t>
  </si>
  <si>
    <t>Podlaha ze sádrovláknitých desek na pero a drážku  podlaha tl. 20 mm podlahové desky tl. 2 x 10 mm bez podsypu</t>
  </si>
  <si>
    <t>-41514623</t>
  </si>
  <si>
    <t>14,45+20,52+14,45+21,11+14,68+20,95</t>
  </si>
  <si>
    <t>763411114</t>
  </si>
  <si>
    <t>Sanitární příčky vhodné do mokrého prostředí dělící z kompaktních desek tl. 8 mm</t>
  </si>
  <si>
    <t>-1859636</t>
  </si>
  <si>
    <t>"1NP" 2,05*2+1,6*2</t>
  </si>
  <si>
    <t>"2NP" 1,65*2+2,05*2+1,6*2</t>
  </si>
  <si>
    <t>998763402</t>
  </si>
  <si>
    <t>Přesun hmot pro konstrukce montované z desek  stanovený procentní sazbou (%) z ceny vodorovná dopravní vzdálenost do 50 m v objektech výšky přes 6 do 12 m</t>
  </si>
  <si>
    <t>%</t>
  </si>
  <si>
    <t>-1018312354</t>
  </si>
  <si>
    <t>766 R01</t>
  </si>
  <si>
    <t>D+M Vestavěné skříně</t>
  </si>
  <si>
    <t>1977229646</t>
  </si>
  <si>
    <t>766660001</t>
  </si>
  <si>
    <t>Montáž dveřních křídel dřevěných nebo plastových otevíravých do ocelové zárubně povrchově upravených jednokřídlových, šířky do 800 mm</t>
  </si>
  <si>
    <t>408468480</t>
  </si>
  <si>
    <t>13+10</t>
  </si>
  <si>
    <t>766M01</t>
  </si>
  <si>
    <t>dveře dřevěné vnitřní hladké plné 1křídlé bílé 800x1970mm</t>
  </si>
  <si>
    <t>1046974263</t>
  </si>
  <si>
    <t>3+2+1+1+4+1+1</t>
  </si>
  <si>
    <t>766M05</t>
  </si>
  <si>
    <t>dveře dřevěné vnitřní hladké plné 1křídlé bílé 800x1970mm, včetně kování</t>
  </si>
  <si>
    <t>-1404385016</t>
  </si>
  <si>
    <t>"2NP" 3</t>
  </si>
  <si>
    <t>"posuvné"4</t>
  </si>
  <si>
    <t>766660002</t>
  </si>
  <si>
    <t>Montáž dveřních křídel dřevěných nebo plastových otevíravých do ocelové zárubně povrchově upravených jednokřídlových, šířky přes 800 mm</t>
  </si>
  <si>
    <t>-827123907</t>
  </si>
  <si>
    <t>5+1+1</t>
  </si>
  <si>
    <t>766M02</t>
  </si>
  <si>
    <t>dveře dřevěné vnitřní hladké plné 1křídlé standardní provedení 1100x1970mm</t>
  </si>
  <si>
    <t>1029595221</t>
  </si>
  <si>
    <t>1+3+1</t>
  </si>
  <si>
    <t>766M04</t>
  </si>
  <si>
    <t>dveře dřevěné vnitřní hladké plné 1křídlé bílé 900x1970mm, včetně kování, s protipožární odolností</t>
  </si>
  <si>
    <t>-1320026700</t>
  </si>
  <si>
    <t>"1PP" 1</t>
  </si>
  <si>
    <t>766660351</t>
  </si>
  <si>
    <t>Montáž dveřních křídel dřevěných nebo plastových posuvných dveří do pojezdu na stěnu výšky do 2,5 m jednokřídlových, průchozí šířky do 800 mm</t>
  </si>
  <si>
    <t>-1408670034</t>
  </si>
  <si>
    <t>"1NP"2</t>
  </si>
  <si>
    <t>"2NP"2</t>
  </si>
  <si>
    <t>61182351</t>
  </si>
  <si>
    <t>kování posuvné pro dveře posuvné na stěnu do garnyže pro š 60,70,80,90mm</t>
  </si>
  <si>
    <t>701020840</t>
  </si>
  <si>
    <t>766660720</t>
  </si>
  <si>
    <t>Montáž dveřních doplňků větrací mřížky s vyříznutím otvoru</t>
  </si>
  <si>
    <t>186089520</t>
  </si>
  <si>
    <t>766M06</t>
  </si>
  <si>
    <t>dveře dřevěné vnitřní hladké plné 1křídlé bílé 900x1970mm, včetně kování</t>
  </si>
  <si>
    <t>-1897724862</t>
  </si>
  <si>
    <t>M02</t>
  </si>
  <si>
    <t>Větrací mřížka</t>
  </si>
  <si>
    <t>-1046767555</t>
  </si>
  <si>
    <t>"1NP" 5</t>
  </si>
  <si>
    <t>"2NP" 5</t>
  </si>
  <si>
    <t>767 R05</t>
  </si>
  <si>
    <t>Repase schodišťového zábradlí</t>
  </si>
  <si>
    <t>-1426901371</t>
  </si>
  <si>
    <t>767 R07</t>
  </si>
  <si>
    <t>D+M Krycí profil pro objektovou dilatační spáru stěn</t>
  </si>
  <si>
    <t>-421897699</t>
  </si>
  <si>
    <t>10,7+10,7</t>
  </si>
  <si>
    <t>767 R08</t>
  </si>
  <si>
    <t>D+M kovová konstrukce pro odkládaní tašek OV/11</t>
  </si>
  <si>
    <t>-679567819</t>
  </si>
  <si>
    <t>767531121</t>
  </si>
  <si>
    <t>Montáž vstupních čistících zón z rohoží  osazení rámu mosazného nebo hliníkového zapuštěného z L profilů</t>
  </si>
  <si>
    <t>-718782144</t>
  </si>
  <si>
    <t>2,62*2</t>
  </si>
  <si>
    <t>69752160</t>
  </si>
  <si>
    <t>rám pro zapuštění profil L-30/30 25/25 20/30 15/30-Al</t>
  </si>
  <si>
    <t>1065966923</t>
  </si>
  <si>
    <t>767610212</t>
  </si>
  <si>
    <t>Montáž oken jednoduchých  z hliníkových nebo ocelových profilů na polyuretanovou pěnu podávacích horizontálně posuvných s pevně zasklenými bočními díly</t>
  </si>
  <si>
    <t>-1827710992</t>
  </si>
  <si>
    <t>1,6*1,05</t>
  </si>
  <si>
    <t>76</t>
  </si>
  <si>
    <t>767M06</t>
  </si>
  <si>
    <t>Výdejní okno kartotéky Al 4</t>
  </si>
  <si>
    <t>341167474</t>
  </si>
  <si>
    <t>77</t>
  </si>
  <si>
    <t>767640224</t>
  </si>
  <si>
    <t>Montáž dveří ocelových  vchodových dvoukřídlové s pevným bočním dílem a nadsvětlíkem</t>
  </si>
  <si>
    <t>-1279693483</t>
  </si>
  <si>
    <t>78</t>
  </si>
  <si>
    <t>767M03</t>
  </si>
  <si>
    <t>Hliníkový prosklený portál AL 3</t>
  </si>
  <si>
    <t>398830886</t>
  </si>
  <si>
    <t>79</t>
  </si>
  <si>
    <t>767M04</t>
  </si>
  <si>
    <t>Hliníkový prosklený portál s požární odolností AL 2</t>
  </si>
  <si>
    <t>1424107080</t>
  </si>
  <si>
    <t>80</t>
  </si>
  <si>
    <t>767M05</t>
  </si>
  <si>
    <t>Hliníkový prosklený portál s požární odolností AL 1</t>
  </si>
  <si>
    <t>539430981</t>
  </si>
  <si>
    <t>81</t>
  </si>
  <si>
    <t>767995114</t>
  </si>
  <si>
    <t>Montáž ostatních atypických zámečnických konstrukcí  hmotnosti přes 20 do 50 kg</t>
  </si>
  <si>
    <t>-1139045969</t>
  </si>
  <si>
    <t>"viz.výkres 19" 25,4</t>
  </si>
  <si>
    <t>"včetně povrchové úpravy a dílenské dokumentace"</t>
  </si>
  <si>
    <t>82</t>
  </si>
  <si>
    <t>767M02</t>
  </si>
  <si>
    <t>Ocelová výměna pod křeslo</t>
  </si>
  <si>
    <t>1544353268</t>
  </si>
  <si>
    <t>83</t>
  </si>
  <si>
    <t>767995116</t>
  </si>
  <si>
    <t>Montáž ostatních atypických zámečnických konstrukcí  hmotnosti přes 100 do 250 kg</t>
  </si>
  <si>
    <t>-375098057</t>
  </si>
  <si>
    <t>84</t>
  </si>
  <si>
    <t>767M01</t>
  </si>
  <si>
    <t>Ocelové rámy N6</t>
  </si>
  <si>
    <t>711811369</t>
  </si>
  <si>
    <t>85</t>
  </si>
  <si>
    <t>998767202</t>
  </si>
  <si>
    <t>Přesun hmot pro zámečnické konstrukce  stanovený procentní sazbou (%) z ceny vodorovná dopravní vzdálenost do 50 m v objektech výšky přes 6 do 12 m</t>
  </si>
  <si>
    <t>-845546478</t>
  </si>
  <si>
    <t>86</t>
  </si>
  <si>
    <t>771121011</t>
  </si>
  <si>
    <t>Příprava podkladu před provedením dlažby nátěr penetrační na podlahu</t>
  </si>
  <si>
    <t>-1934153951</t>
  </si>
  <si>
    <t>87</t>
  </si>
  <si>
    <t>771574154</t>
  </si>
  <si>
    <t>Montáž podlah z dlaždic keramických lepených flexibilním lepidlem velkoformátových hladkých přes 4 do 6 ks/m2</t>
  </si>
  <si>
    <t>-1510327635</t>
  </si>
  <si>
    <t>"1NP" 9,72+2,82+7,05+3,56</t>
  </si>
  <si>
    <t>"2NP" 9,40+4,09+4,09+4,9+5,44+3,77</t>
  </si>
  <si>
    <t>88</t>
  </si>
  <si>
    <t>59761004</t>
  </si>
  <si>
    <t>dlažba velkoformátová keramická slinutá reliéfní do interiéru i exteriéru přes 4 do 6 ks/m2</t>
  </si>
  <si>
    <t>-1524049799</t>
  </si>
  <si>
    <t>54,84*1,15 'Přepočtené koeficientem množství</t>
  </si>
  <si>
    <t>89</t>
  </si>
  <si>
    <t>771591112</t>
  </si>
  <si>
    <t>Izolace podlahy pod dlažbu nátěrem nebo stěrkou ve dvou vrstvách</t>
  </si>
  <si>
    <t>-1177685714</t>
  </si>
  <si>
    <t>"211b"4,09</t>
  </si>
  <si>
    <t>90</t>
  </si>
  <si>
    <t>771591115</t>
  </si>
  <si>
    <t>Podlahy - dokončovací práce spárování silikonem</t>
  </si>
  <si>
    <t>577907958</t>
  </si>
  <si>
    <t>"109" 4,97*2+2,05*2</t>
  </si>
  <si>
    <t>"114a" 2,22*2+1,09*2</t>
  </si>
  <si>
    <t>"114b"2,77*2+1,17*2</t>
  </si>
  <si>
    <t>"117" 2,77*2+1,36*2</t>
  </si>
  <si>
    <t>"209"4,97*2+2,09*2</t>
  </si>
  <si>
    <t>"211a" 2,45*2+1,75*2</t>
  </si>
  <si>
    <t>"211b" 2,45*2+1,75*2</t>
  </si>
  <si>
    <t>"214a" 2,54*2+2,05*2</t>
  </si>
  <si>
    <t>"214b" 2,54*2+1,65*2</t>
  </si>
  <si>
    <t>"217"2,77*2+1,36*2</t>
  </si>
  <si>
    <t>91</t>
  </si>
  <si>
    <t>998771202</t>
  </si>
  <si>
    <t>Přesun hmot pro podlahy z dlaždic stanovený procentní sazbou (%) z ceny vodorovná dopravní vzdálenost do 50 m v objektech výšky přes 6 do 12 m</t>
  </si>
  <si>
    <t>945679455</t>
  </si>
  <si>
    <t>773</t>
  </si>
  <si>
    <t>Podlahy z litého teraca</t>
  </si>
  <si>
    <t>92</t>
  </si>
  <si>
    <t>773200940</t>
  </si>
  <si>
    <t>Opravy obkladů schodišť z litého teraca  poškozených hran stupňů nebo schodnic</t>
  </si>
  <si>
    <t>876125797</t>
  </si>
  <si>
    <t>93</t>
  </si>
  <si>
    <t>773901112</t>
  </si>
  <si>
    <t>Opravy podlah z litého teraca  strojní broušení povrchu</t>
  </si>
  <si>
    <t>1197086617</t>
  </si>
  <si>
    <t>"podesty" 3,55*2,6+3,55*1,79+3,71*1,76</t>
  </si>
  <si>
    <t>94</t>
  </si>
  <si>
    <t>776111311</t>
  </si>
  <si>
    <t>Příprava podkladu vysátí podlah</t>
  </si>
  <si>
    <t>-1467426795</t>
  </si>
  <si>
    <t>"1NP" 48,93+15,21+10,01+10,07+14,22+20,52+15,1+21,20+9,72+10,87+17,34+12,44+2,82+7,05+21,82+6,65+3,56+1,75</t>
  </si>
  <si>
    <t>"2NP" 58,17+14,45+20,52+14,45+21,11+14,668+20,95+9,40+11,01+4,09+4,09+11,41+9,17+4,90+5,44+12,73+6,65+3,77</t>
  </si>
  <si>
    <t>95</t>
  </si>
  <si>
    <t>776121311</t>
  </si>
  <si>
    <t>Příprava podkladu penetrace vodou ředitelná na savý podklad (válečkováním) ředěná v poměru 1:1 podlah</t>
  </si>
  <si>
    <t>-1328400554</t>
  </si>
  <si>
    <t>"kontaktní písková penetrace" 496,258</t>
  </si>
  <si>
    <t>96</t>
  </si>
  <si>
    <t>776141111</t>
  </si>
  <si>
    <t>Příprava podkladu vyrovnání samonivelační stěrkou podlah min.pevnosti 20 MPa, tloušťky do 3 mm</t>
  </si>
  <si>
    <t>-1060348442</t>
  </si>
  <si>
    <t>"1NP" 48,93+15,21+10,01+10,07+14,22+20,52+15,1+21,20+10,87+17,34+12,44+7,05+21,82</t>
  </si>
  <si>
    <t>"2NP" 58,17+14,45+20,52+14,45+21,11+14,68+20,95+11,01+11,41+9,17+12,73</t>
  </si>
  <si>
    <t>97</t>
  </si>
  <si>
    <t>776221111</t>
  </si>
  <si>
    <t>Montáž podlahovin z PVC lepením standardním lepidlem z pásů standardních</t>
  </si>
  <si>
    <t>-1462399663</t>
  </si>
  <si>
    <t>"1NP" 48,93+15,21+10,01+10,07+15,10+12,44+21,82</t>
  </si>
  <si>
    <t>"2NP" 58,17+14,45+14,45+21,11+14,68+20,95+11,01+11,41+9,17+12,73</t>
  </si>
  <si>
    <t>98</t>
  </si>
  <si>
    <t>28411000</t>
  </si>
  <si>
    <t>PVC heterogenní zátěžová antibakteriální, nášlapná vrstva 0,90mm, třída zátěže 34/43, otlak do 0,03mm, R10, hořlavost Bfl S1</t>
  </si>
  <si>
    <t>856802014</t>
  </si>
  <si>
    <t>321,71*1,1 'Přepočtené koeficientem množství</t>
  </si>
  <si>
    <t>99</t>
  </si>
  <si>
    <t>776221121</t>
  </si>
  <si>
    <t>Montáž podlahovin z PVC lepením standardním lepidlem z pásů elektrostaticky vodivých</t>
  </si>
  <si>
    <t>-1347535242</t>
  </si>
  <si>
    <t>"1NP" 14,22+20,52+21,20+10,87+17,34</t>
  </si>
  <si>
    <t>100</t>
  </si>
  <si>
    <t>28411026</t>
  </si>
  <si>
    <t>PVC homogenní zátěžová elektrostaticky vodivé tl 2,00mm, R 0,05-1MΩ, třída zátěže 34/43, třída otěru P, hořlavost Bfl S1</t>
  </si>
  <si>
    <t>-1819392825</t>
  </si>
  <si>
    <t>104,67*1,1 'Přepočtené koeficientem množství</t>
  </si>
  <si>
    <t>101</t>
  </si>
  <si>
    <t>776411111</t>
  </si>
  <si>
    <t>Montáž soklíků lepením obvodových, výšky do 80 mm</t>
  </si>
  <si>
    <t>-487115774</t>
  </si>
  <si>
    <t>"1NP" 74,26+13,3+13,3+15,4+18,1+15,6+18,3+13,6+16,4+14,2+10,5</t>
  </si>
  <si>
    <t>"2NP" 63,8+15,4+17,96+15,4+18,1+15,2+18,43+13,8+13,8+13,02</t>
  </si>
  <si>
    <t>102</t>
  </si>
  <si>
    <t>776M01</t>
  </si>
  <si>
    <t>Soklová lišta</t>
  </si>
  <si>
    <t>-160814488</t>
  </si>
  <si>
    <t>103</t>
  </si>
  <si>
    <t>776421311</t>
  </si>
  <si>
    <t>Montáž lišt přechodových samolepících</t>
  </si>
  <si>
    <t>1089643684</t>
  </si>
  <si>
    <t>3+4,9+3,52+3,52</t>
  </si>
  <si>
    <t>104</t>
  </si>
  <si>
    <t>55343110</t>
  </si>
  <si>
    <t>profil přechodový Al narážecí 30mm stříbro</t>
  </si>
  <si>
    <t>2126438463</t>
  </si>
  <si>
    <t>14,94*1,02 'Přepočtené koeficientem množství</t>
  </si>
  <si>
    <t>105</t>
  </si>
  <si>
    <t>776421312</t>
  </si>
  <si>
    <t>Montáž lišt přechodových šroubovaných</t>
  </si>
  <si>
    <t>1589098542</t>
  </si>
  <si>
    <t>106</t>
  </si>
  <si>
    <t>55343114</t>
  </si>
  <si>
    <t>profil přechodový Al narážecí 30mm bronz</t>
  </si>
  <si>
    <t>97659224</t>
  </si>
  <si>
    <t>26*1,02 'Přepočtené koeficientem množství</t>
  </si>
  <si>
    <t>107</t>
  </si>
  <si>
    <t>776R01</t>
  </si>
  <si>
    <t>Lepení Cu zemnících pásků, včetně vývodu do krabic</t>
  </si>
  <si>
    <t>1496259008</t>
  </si>
  <si>
    <t>108</t>
  </si>
  <si>
    <t>R01</t>
  </si>
  <si>
    <t>D+M čistící zony</t>
  </si>
  <si>
    <t>-376081394</t>
  </si>
  <si>
    <t>109</t>
  </si>
  <si>
    <t>998776202</t>
  </si>
  <si>
    <t>Přesun hmot pro podlahy povlakové  stanovený procentní sazbou (%) z ceny vodorovná dopravní vzdálenost do 50 m v objektech výšky přes 6 do 12 m</t>
  </si>
  <si>
    <t>999637688</t>
  </si>
  <si>
    <t>110</t>
  </si>
  <si>
    <t>781121011</t>
  </si>
  <si>
    <t>Příprava podkladu před provedením obkladu nátěr penetrační na stěnu</t>
  </si>
  <si>
    <t>749408707</t>
  </si>
  <si>
    <t>111</t>
  </si>
  <si>
    <t>781131112</t>
  </si>
  <si>
    <t>Izolace stěny pod obklad izolace nátěrem nebo stěrkou ve dvou vrstvách</t>
  </si>
  <si>
    <t>-1839349030</t>
  </si>
  <si>
    <t>"1NP" 29,99+15,93+5,4+18,216+3,12+15,18</t>
  </si>
  <si>
    <t>"2NP" 30,176+3,85+14,12+3,85+14,12+10,55+15,27+9,98+9,9+15,6</t>
  </si>
  <si>
    <t>112</t>
  </si>
  <si>
    <t>781474154</t>
  </si>
  <si>
    <t>Montáž obkladů vnitřních stěn z dlaždic keramických lepených flexibilním lepidlem velkoformátových hladkých přes 4 do 6 ks/m2</t>
  </si>
  <si>
    <t>-1025679954</t>
  </si>
  <si>
    <t>"1NP" 1,7+2,25+2,34+29,9+2,07+1,62+15,93+5,45+18,21+3,128+15,18+20,4</t>
  </si>
  <si>
    <t>"2NP" 1,62+1,98+1,98+1,98+2,91+30,176+3,85+14,124+3,85+14,124+10,557+15,272+9,98+9,82+20,4</t>
  </si>
  <si>
    <t>113</t>
  </si>
  <si>
    <t>59761060</t>
  </si>
  <si>
    <t>dekor keramický pro interiér i exteriér do 6 ks/m2</t>
  </si>
  <si>
    <t>-823282540</t>
  </si>
  <si>
    <t>260,801*1,15 'Přepočtené koeficientem množství</t>
  </si>
  <si>
    <t>114</t>
  </si>
  <si>
    <t>781493611</t>
  </si>
  <si>
    <t>Obklad - dokončující práce montáž vanových dvířek plastových lepených s rámem</t>
  </si>
  <si>
    <t>-950715164</t>
  </si>
  <si>
    <t>1*6 'Přepočtené koeficientem množství</t>
  </si>
  <si>
    <t>115</t>
  </si>
  <si>
    <t>781M01</t>
  </si>
  <si>
    <t>Plastové revizní dvířka 200x200mm, šedé</t>
  </si>
  <si>
    <t>125080020</t>
  </si>
  <si>
    <t>116</t>
  </si>
  <si>
    <t>781495115</t>
  </si>
  <si>
    <t>Obklad - dokončující práce ostatní práce spárování silikonem</t>
  </si>
  <si>
    <t>1681652581</t>
  </si>
  <si>
    <t>783</t>
  </si>
  <si>
    <t>Dokončovací práce - nátěry</t>
  </si>
  <si>
    <t>117</t>
  </si>
  <si>
    <t>783827125</t>
  </si>
  <si>
    <t>Krycí (ochranný ) nátěr omítek jednonásobný hladkých omítek hladkých, zrnitých tenkovrstvých nebo štukových stupně členitosti 1 a 2 silikonový</t>
  </si>
  <si>
    <t>-578044135</t>
  </si>
  <si>
    <t>"005"4,63*1,8*2+2,8*1,8*2-0,8*2*2</t>
  </si>
  <si>
    <t>"114b"11,75*1,8-2*0,8</t>
  </si>
  <si>
    <t>"113"44,43+12,44</t>
  </si>
  <si>
    <t>"111+112"53,57+17,34</t>
  </si>
  <si>
    <t>"110"61,65+10,87</t>
  </si>
  <si>
    <t>784</t>
  </si>
  <si>
    <t>Dokončovací práce - malby a tapety</t>
  </si>
  <si>
    <t>118</t>
  </si>
  <si>
    <t>784121003</t>
  </si>
  <si>
    <t>Oškrabání malby v místnostech výšky přes 3,80 do 5,00 m</t>
  </si>
  <si>
    <t>434806477</t>
  </si>
  <si>
    <t>119</t>
  </si>
  <si>
    <t>784121009</t>
  </si>
  <si>
    <t>Oškrabání malby na schodišti o výšce podlaží přes 3,80 do 5,00 m</t>
  </si>
  <si>
    <t>1129997677</t>
  </si>
  <si>
    <t>120</t>
  </si>
  <si>
    <t>784181103</t>
  </si>
  <si>
    <t>Penetrace podkladu jednonásobná základní akrylátová v místnostech výšky přes 3,80 do 5,00 m</t>
  </si>
  <si>
    <t>1387638979</t>
  </si>
  <si>
    <t>"před první malbou" 2015</t>
  </si>
  <si>
    <t>121</t>
  </si>
  <si>
    <t>784181123</t>
  </si>
  <si>
    <t>Penetrace podkladu jednonásobná hloubková v místnostech výšky přes 3,80 do 5,00 m</t>
  </si>
  <si>
    <t>1501556292</t>
  </si>
  <si>
    <t>122</t>
  </si>
  <si>
    <t>784211103</t>
  </si>
  <si>
    <t>Malby z malířských směsí otěruvzdorných za mokra dvojnásobné, bílé za mokra otěruvzdorné výborně v místnostech výšky přes 3,80 do 5,00 m</t>
  </si>
  <si>
    <t>808496262</t>
  </si>
  <si>
    <t>"1NP" 179,31+75,3+41,45+39,26+67,66+82,19+69,11+86+58,94+58,94+10,38+25,54+8,38+20,48+64,36+10,09</t>
  </si>
  <si>
    <t>"2NP" 204,5+71,45+83,33+70,59+83,33+69,61+83,35+20,336+52,74+8,01+9,9+53,43+49,588+2,72+6,14+57,33+32,17+83</t>
  </si>
  <si>
    <t>123</t>
  </si>
  <si>
    <t>817385293</t>
  </si>
  <si>
    <t>01 - Zdravotechnika</t>
  </si>
  <si>
    <t xml:space="preserve">    1 - Zemní práce</t>
  </si>
  <si>
    <t xml:space="preserve">    711 - Izolace proti vodě, vlhkosti a plynům</t>
  </si>
  <si>
    <t xml:space="preserve">    713 - Izolace tepelné</t>
  </si>
  <si>
    <t xml:space="preserve">    722 - Zdravotechnika - vnitřní vodovod</t>
  </si>
  <si>
    <t xml:space="preserve">    726 - Zdravotechnika - předstěnové instalace</t>
  </si>
  <si>
    <t>Zemní práce</t>
  </si>
  <si>
    <t>139711101</t>
  </si>
  <si>
    <t>Vykopávka v uzavřených prostorách  s naložením výkopku na dopravní prostředek v hornině tř. 1 až 4</t>
  </si>
  <si>
    <t>-85052210</t>
  </si>
  <si>
    <t>"pro ležatou kanalizaci" (3,2+2,9+2,6+4,7)*1*0,6</t>
  </si>
  <si>
    <t>174101102</t>
  </si>
  <si>
    <t>Zásyp sypaninou z jakékoliv horniny  s uložením výkopku ve vrstvách se zhutněním v uzavřených prostorách s urovnáním povrchu zásypu</t>
  </si>
  <si>
    <t>-606439484</t>
  </si>
  <si>
    <t>8,340-2,592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</si>
  <si>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</si>
  <si>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</si>
  <si>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-1371608526</t>
  </si>
  <si>
    <t>(3,2+2,9+2,6+5,2+0,5)*0,6*0,3</t>
  </si>
  <si>
    <t>58331200</t>
  </si>
  <si>
    <t>štěrkopísek netříděný zásypový</t>
  </si>
  <si>
    <t>-1539589580</t>
  </si>
  <si>
    <t>2,592*2 'Přepočtené koeficientem množství</t>
  </si>
  <si>
    <t>612135101</t>
  </si>
  <si>
    <t>Hrubá výplň rýh maltou  jakékoli šířky rýhy ve stěnách</t>
  </si>
  <si>
    <t>82663943</t>
  </si>
  <si>
    <t>94,5*0,15+70,6*0,07</t>
  </si>
  <si>
    <t>631312141</t>
  </si>
  <si>
    <t>Doplnění dosavadních mazanin prostým betonem  s dodáním hmot, bez potěru, plochy jednotlivě rýh v dosavadních mazaninách</t>
  </si>
  <si>
    <t>-1249833903</t>
  </si>
  <si>
    <t>0,1*0,6*(3,2+2,9+2,6+5,2+0,5)</t>
  </si>
  <si>
    <t>1629933443</t>
  </si>
  <si>
    <t>0,6*(3,2+2,9+2,6+4,7+0,5)</t>
  </si>
  <si>
    <t>971033261</t>
  </si>
  <si>
    <t>Vybourání otvorů ve zdivu základovém nebo nadzákladovém z cihel, tvárnic, příčkovek  z cihel pálených na maltu vápennou nebo vápenocementovou plochy do 0,0225 m2, tl. do 600 mm</t>
  </si>
  <si>
    <t>1637043860</t>
  </si>
  <si>
    <t>"1PP" 11</t>
  </si>
  <si>
    <t>971042261</t>
  </si>
  <si>
    <t>Vybourání otvorů v betonových příčkách a zdech základových nebo nadzákladových  plochy do 0,0225 m2, tl. do 600 mm</t>
  </si>
  <si>
    <t>-1908338968</t>
  </si>
  <si>
    <t>"K7" 1</t>
  </si>
  <si>
    <t>"K8" 1</t>
  </si>
  <si>
    <t>974031142</t>
  </si>
  <si>
    <t>Vysekání rýh ve zdivu cihelném na maltu vápennou nebo vápenocementovou  do hl. 70 mm a šířky do 70 mm</t>
  </si>
  <si>
    <t>113457456</t>
  </si>
  <si>
    <t>"kanalizace" 0,9+3,4+0,5+2,9+0,8+0,9+0,9+1,6+0,9+2,7+3+0,6+2,8+1+1+1,4+1+1+1+1+1,5+1,5+2,7+2,7+1+0,6+3,1+2,1+2,6+1,8+2,1+2,8+2,3+0,7+4,8+5,1+3,9</t>
  </si>
  <si>
    <t>974031154</t>
  </si>
  <si>
    <t>Vysekání rýh ve zdivu cihelném na maltu vápennou nebo vápenocementovou  do hl. 100 mm a šířky do 150 mm</t>
  </si>
  <si>
    <t>-528096754</t>
  </si>
  <si>
    <t>"1NP voda"12*3,5</t>
  </si>
  <si>
    <t>"2NP voda" 15*3,5</t>
  </si>
  <si>
    <t>977151119</t>
  </si>
  <si>
    <t>Jádrové vrty diamantovými korunkami do stavebních materiálů (železobetonu, betonu, cihel, obkladů, dlažeb, kamene) průměru přes 100 do 110 mm</t>
  </si>
  <si>
    <t>-311433943</t>
  </si>
  <si>
    <t>4*0,35</t>
  </si>
  <si>
    <t>977311112</t>
  </si>
  <si>
    <t>Řezání stávajících betonových mazanin bez vyztužení hloubky přes 50 do 100 mm</t>
  </si>
  <si>
    <t>1477781462</t>
  </si>
  <si>
    <t>0,5*2+3,2*2+2,9*2+2,6*2+5,2*2</t>
  </si>
  <si>
    <t>997013213</t>
  </si>
  <si>
    <t>Vnitrostaveništní doprava suti a vybouraných hmot  vodorovně do 50 m svisle ručně (nošením po schodech) pro budovy a haly výšky přes 9 do 12 m</t>
  </si>
  <si>
    <t>162094497</t>
  </si>
  <si>
    <t>161297571</t>
  </si>
  <si>
    <t>-1885878748</t>
  </si>
  <si>
    <t>"skladka 10km"10*22,765</t>
  </si>
  <si>
    <t>-1614361608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</si>
  <si>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</si>
  <si>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</si>
  <si>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943016241</t>
  </si>
  <si>
    <t>711</t>
  </si>
  <si>
    <t>Izolace proti vodě, vlhkosti a plynům</t>
  </si>
  <si>
    <t>711111001</t>
  </si>
  <si>
    <t>Provedení izolace proti zemní vlhkosti natěradly a tmely za studena  na ploše vodorovné V nátěrem penetračním</t>
  </si>
  <si>
    <t>1586027555</t>
  </si>
  <si>
    <t>(3,2+2,9+2,6+5,2+0,5)*0,6</t>
  </si>
  <si>
    <t>11163150</t>
  </si>
  <si>
    <t>lak penetrační asfaltový</t>
  </si>
  <si>
    <t>1853731875</t>
  </si>
  <si>
    <t>8,64*0,0003 'Přepočtené koeficientem množství</t>
  </si>
  <si>
    <t>711141559</t>
  </si>
  <si>
    <t>Provedení izolace proti zemní vlhkosti pásy přitavením  NAIP na ploše vodorovné V</t>
  </si>
  <si>
    <t>1909270438</t>
  </si>
  <si>
    <t>62832001</t>
  </si>
  <si>
    <t>pás asfaltový natavitelný oxidovaný tl. 3,5mm typu V60 S35 s vložkou ze skleněné rohože, s jemnozrnným minerálním posypem</t>
  </si>
  <si>
    <t>185294474</t>
  </si>
  <si>
    <t>8,64*1,15 'Přepočtené koeficientem množství</t>
  </si>
  <si>
    <t>711199095</t>
  </si>
  <si>
    <t>Příplatek k cenám provedení izolace proti zemní vlhkosti za plochu do 10 m2  natěradly za studena nebo za horka</t>
  </si>
  <si>
    <t>942929020</t>
  </si>
  <si>
    <t>711199097</t>
  </si>
  <si>
    <t>Příplatek k cenám provedení izolace proti zemní vlhkosti za plochu do 10 m2  pásy přitavením NAIP nebo termoplasty</t>
  </si>
  <si>
    <t>502753696</t>
  </si>
  <si>
    <t>998711202</t>
  </si>
  <si>
    <t>Přesun hmot pro izolace proti vodě, vlhkosti a plynům  stanovený procentní sazbou (%) z ceny vodorovná dopravní vzdálenost do 50 m v objektech výšky přes 6 do 12 m</t>
  </si>
  <si>
    <t>2137793458</t>
  </si>
  <si>
    <t>713</t>
  </si>
  <si>
    <t>Izolace tepelné</t>
  </si>
  <si>
    <t>713463111</t>
  </si>
  <si>
    <t>Montáž izolace tepelné potrubí a ohybů tvarovkami nebo deskami  potrubními pouzdry bez povrchové úpravy (izolační materiál ve specifikaci) staženými pozinkovaným drátem potrubí jednovrstvá D do 100 mm</t>
  </si>
  <si>
    <t>300851486</t>
  </si>
  <si>
    <t>"akustická izolace stoupaček" 4,7*12*2</t>
  </si>
  <si>
    <t>63154400</t>
  </si>
  <si>
    <t>pouzdro izolační potrubní max. 400 °C 22/25 mm</t>
  </si>
  <si>
    <t>226641788</t>
  </si>
  <si>
    <t>721173401</t>
  </si>
  <si>
    <t>Potrubí z plastových trub PVC SN4 svodné (ležaté) DN 110</t>
  </si>
  <si>
    <t>31622487</t>
  </si>
  <si>
    <t>5,4+5,8+3,9+3,4+3,5+1,5+2,6+5,2</t>
  </si>
  <si>
    <t>721173402</t>
  </si>
  <si>
    <t>Potrubí z plastových trub PVC SN4 svodné (ležaté) DN 125</t>
  </si>
  <si>
    <t>-419459500</t>
  </si>
  <si>
    <t>3,1+5,4</t>
  </si>
  <si>
    <t>721174024.1</t>
  </si>
  <si>
    <t xml:space="preserve">Potrubí z plastových trub polypropylenové odpadní (svislé) DN 90
</t>
  </si>
  <si>
    <t>-86640744</t>
  </si>
  <si>
    <t>12,5+4,5+12,5+5,1+2,5+12,5+12,5+12,5+12,5+5,5</t>
  </si>
  <si>
    <t>721174025</t>
  </si>
  <si>
    <t>Potrubí z plastových trub polypropylenové odpadní (svislé) DN 110</t>
  </si>
  <si>
    <t>-1778668265</t>
  </si>
  <si>
    <t>1+2,8+12,5+12,5+12,5</t>
  </si>
  <si>
    <t>721174041</t>
  </si>
  <si>
    <t>Potrubí z plastových trub polypropylenové připojovací DN 40</t>
  </si>
  <si>
    <t>1939935387</t>
  </si>
  <si>
    <t>0,9+2,1+0,5+0,9+0,9+1,6+3+1,4+1+1+1+1+2,6+0,7+3,9+16,6</t>
  </si>
  <si>
    <t>721174042</t>
  </si>
  <si>
    <t>1088705152</t>
  </si>
  <si>
    <t>3,4+2,9+0,8+0,9+2,7+0,6+2,8+1+1+1,5+1,5+2,7+2,7+3,6+2+2,8+2,1+4,8+2,1+2,8+2,3+4,8+5,1</t>
  </si>
  <si>
    <t>721174043</t>
  </si>
  <si>
    <t>Potrubí z plastových trub polypropylenové připojovací DN 50</t>
  </si>
  <si>
    <t>-815855838</t>
  </si>
  <si>
    <t>721174045</t>
  </si>
  <si>
    <t>Potrubí z plastových trub polypropylenové připojovací DN 110</t>
  </si>
  <si>
    <t>1337240442</t>
  </si>
  <si>
    <t>0,8+0,8+1+1+2+0,6+0,7+0,7</t>
  </si>
  <si>
    <t>721273153</t>
  </si>
  <si>
    <t>Ventilační hlavice z polypropylenu (PP) DN 110</t>
  </si>
  <si>
    <t>1263059088</t>
  </si>
  <si>
    <t>9+1</t>
  </si>
  <si>
    <t>721274123</t>
  </si>
  <si>
    <t>Ventily přivzdušňovací odpadních potrubí vnitřní DN 100</t>
  </si>
  <si>
    <t>1069634433</t>
  </si>
  <si>
    <t>721290111</t>
  </si>
  <si>
    <t>Zkouška těsnosti kanalizace  v objektech vodou do DN 125</t>
  </si>
  <si>
    <t>-1915716217</t>
  </si>
  <si>
    <t>280,3</t>
  </si>
  <si>
    <t>998721202</t>
  </si>
  <si>
    <t>Přesun hmot pro vnitřní kanalizace  stanovený procentní sazbou (%) z ceny vodorovná dopravní vzdálenost do 50 m v objektech výšky přes 6 do 12 m</t>
  </si>
  <si>
    <t>2132075697</t>
  </si>
  <si>
    <t>ZTI R02</t>
  </si>
  <si>
    <t>D+M Vodní zápachová uzávěrka DN32 pro odvod kondenzátu</t>
  </si>
  <si>
    <t>-930450272</t>
  </si>
  <si>
    <t>722</t>
  </si>
  <si>
    <t>Zdravotechnika - vnitřní vodovod</t>
  </si>
  <si>
    <t>722174022</t>
  </si>
  <si>
    <t>Potrubí z plastových trubek z polypropylenu (PPR) svařovaných polyfuzně PN 20 (SDR 6) D 20 x 3,4</t>
  </si>
  <si>
    <t>604434594</t>
  </si>
  <si>
    <t>19,24+9+9,91+7,4+8,4+21,6+24,4+13+21,8+16,8+12,2+27+20,1+33,5+4,7+10,4+20,4+17,4+19+12,6+22,1+25,6+13,4+38,5+12</t>
  </si>
  <si>
    <t>722174023</t>
  </si>
  <si>
    <t>Potrubí z plastových trubek z polypropylenu (PPR) svařovaných polyfuzně PN 20 (SDR 6) D 25 x 4,2</t>
  </si>
  <si>
    <t>677661168</t>
  </si>
  <si>
    <t>2+22+5+20,8+4+8+5,6+2+13</t>
  </si>
  <si>
    <t>722174024</t>
  </si>
  <si>
    <t>Potrubí z plastových trubek z polypropylenu (PPR) svařovaných polyfuzně PN 20 (SDR 6) D 32 x 5,4</t>
  </si>
  <si>
    <t>-2050963754</t>
  </si>
  <si>
    <t>25,8+23</t>
  </si>
  <si>
    <t>722174025</t>
  </si>
  <si>
    <t>Potrubí z plastových trubek z polypropylenu (PPR) svařovaných polyfuzně PN 20 (SDR 6) D 40 x 6,7</t>
  </si>
  <si>
    <t>71166943</t>
  </si>
  <si>
    <t>16+23</t>
  </si>
  <si>
    <t>722174026</t>
  </si>
  <si>
    <t>Potrubí z plastových trubek z polypropylenu (PPR) svařovaných polyfuzně PN 20 (SDR 6) D 50 x 8,4</t>
  </si>
  <si>
    <t>-2144540857</t>
  </si>
  <si>
    <t>4,6+4,6</t>
  </si>
  <si>
    <t>722174027</t>
  </si>
  <si>
    <t>Potrubí z plastových trubek z polypropylenu (PPR) svařovaných polyfuzně PN 20 (SDR 6) D 63 x 10,5</t>
  </si>
  <si>
    <t>-1213503812</t>
  </si>
  <si>
    <t>13+13</t>
  </si>
  <si>
    <t>722181241</t>
  </si>
  <si>
    <t>Ochrana potrubí  termoizolačními trubicemi z pěnového polyetylenu PE přilepenými v příčných a podélných spojích, tloušťky izolace přes 13 do 20 mm, vnitřního průměru izolace DN do 22 mm</t>
  </si>
  <si>
    <t>-1561329392</t>
  </si>
  <si>
    <t>440,45</t>
  </si>
  <si>
    <t>722181242</t>
  </si>
  <si>
    <t>Ochrana potrubí  termoizolačními trubicemi z pěnového polyetylenu PE přilepenými v příčných a podélných spojích, tloušťky izolace přes 13 do 20 mm, vnitřního průměru izolace DN přes 22 do 45 mm</t>
  </si>
  <si>
    <t>-1261950549</t>
  </si>
  <si>
    <t>82,4+48,8+39</t>
  </si>
  <si>
    <t>722181243</t>
  </si>
  <si>
    <t>Ochrana potrubí  termoizolačními trubicemi z pěnového polyetylenu PE přilepenými v příčných a podélných spojích, tloušťky izolace přes 13 do 20 mm, vnitřního průměru izolace DN přes 45 do 63 mm</t>
  </si>
  <si>
    <t>740340026</t>
  </si>
  <si>
    <t>9,2+26</t>
  </si>
  <si>
    <t>722182011</t>
  </si>
  <si>
    <t>Podpůrný žlab pro potrubí průměru D 20</t>
  </si>
  <si>
    <t>2080900322</t>
  </si>
  <si>
    <t>"1NP"5,4*2+27,9+3,4+1,7*2+5,8*2+4,7*2+6,3*2+2,7*2+5,5*2+2,8*2+4,3*2+2,9</t>
  </si>
  <si>
    <t>"2NP"5,6*2+26+2,6*2+4,4*2+2,8*2+2,3*2+3,6</t>
  </si>
  <si>
    <t>722182012</t>
  </si>
  <si>
    <t>Podpůrný žlab pro potrubí průměru D 25</t>
  </si>
  <si>
    <t>-1193372188</t>
  </si>
  <si>
    <t>"1NP"2,9*2+4,2*2</t>
  </si>
  <si>
    <t>"2NP"2,9*2+5,1*2+5,8+4,9*2</t>
  </si>
  <si>
    <t>722182013</t>
  </si>
  <si>
    <t>Podpůrný žlab pro potrubí průměru D 32</t>
  </si>
  <si>
    <t>-2020583429</t>
  </si>
  <si>
    <t>"1NP"12,9*2</t>
  </si>
  <si>
    <t>"2NP"7,2*2+3,9*2</t>
  </si>
  <si>
    <t>722182014</t>
  </si>
  <si>
    <t>Podpůrný žlab pro potrubí průměru D 40</t>
  </si>
  <si>
    <t>1753794183</t>
  </si>
  <si>
    <t>"1NP"4,6*2+4,8</t>
  </si>
  <si>
    <t>"2NP"9,5*2+4,4</t>
  </si>
  <si>
    <t>722182015</t>
  </si>
  <si>
    <t>Podpůrný žlab pro potrubí průměru D 50</t>
  </si>
  <si>
    <t>1117627893</t>
  </si>
  <si>
    <t>9,2+3,6</t>
  </si>
  <si>
    <t>722182016</t>
  </si>
  <si>
    <t>Podpůrný žlab pro potrubí průměru D 63</t>
  </si>
  <si>
    <t>1620654609</t>
  </si>
  <si>
    <t>6,5*2</t>
  </si>
  <si>
    <t>722190401</t>
  </si>
  <si>
    <t>Zřízení přípojek na potrubí  vyvedení a upevnění výpustek do DN 25</t>
  </si>
  <si>
    <t>-835086881</t>
  </si>
  <si>
    <t>722220111</t>
  </si>
  <si>
    <t>Armatury s jedním závitem nástěnky pro výtokový ventil G 1/2</t>
  </si>
  <si>
    <t>985732119</t>
  </si>
  <si>
    <t>"1NP"33</t>
  </si>
  <si>
    <t>"2NP"39</t>
  </si>
  <si>
    <t>722220231</t>
  </si>
  <si>
    <t>Armatury s jedním závitem přechodové tvarovky PPR, PN 20 (SDR 6) s kovovým závitem vnitřním přechodky dGK D 20 x G 1/2</t>
  </si>
  <si>
    <t>-959090020</t>
  </si>
  <si>
    <t>722231285</t>
  </si>
  <si>
    <t>Armatury se dvěma závity regulátor výstupního tlaku membránový PN 16 do 70 °C G 6/4 (DN 40)</t>
  </si>
  <si>
    <t>-158719319</t>
  </si>
  <si>
    <t>722232045</t>
  </si>
  <si>
    <t>Armatury se dvěma závity kulové kohouty PN 42 do 185 °C přímé vnitřní závit G 1</t>
  </si>
  <si>
    <t>-2045804066</t>
  </si>
  <si>
    <t>"1NP" 32</t>
  </si>
  <si>
    <t>"2NP" 31</t>
  </si>
  <si>
    <t>722240101</t>
  </si>
  <si>
    <t>Armatury z plastických hmot  ventily (PPR) přímé DN 20</t>
  </si>
  <si>
    <t>2036938617</t>
  </si>
  <si>
    <t>17+10+1</t>
  </si>
  <si>
    <t>722240102</t>
  </si>
  <si>
    <t>Armatury z plastických hmot  ventily (PPR) přímé DN 25</t>
  </si>
  <si>
    <t>1502006894</t>
  </si>
  <si>
    <t>4+8+2</t>
  </si>
  <si>
    <t>722240104</t>
  </si>
  <si>
    <t>Armatury z plastických hmot  ventily (PPR) přímé DN 40</t>
  </si>
  <si>
    <t>-542691628</t>
  </si>
  <si>
    <t>1+1</t>
  </si>
  <si>
    <t>722240105</t>
  </si>
  <si>
    <t>Armatury z plastických hmot  ventily (PPR) přímé DN 50</t>
  </si>
  <si>
    <t>-72318722</t>
  </si>
  <si>
    <t>722240106</t>
  </si>
  <si>
    <t>Armatury z plastických hmot  ventily (PPR) přímé DN 63</t>
  </si>
  <si>
    <t>439490945</t>
  </si>
  <si>
    <t>722290215</t>
  </si>
  <si>
    <t>Zkoušky, proplach a desinfekce vodovodního potrubí  zkoušky těsnosti vodovodního potrubí hrdlového nebo přírubového do DN 100</t>
  </si>
  <si>
    <t>1644334501</t>
  </si>
  <si>
    <t>645</t>
  </si>
  <si>
    <t>722290234</t>
  </si>
  <si>
    <t>Zkoušky, proplach a desinfekce vodovodního potrubí  proplach a desinfekce vodovodního potrubí do DN 80</t>
  </si>
  <si>
    <t>627754251</t>
  </si>
  <si>
    <t>722 R01</t>
  </si>
  <si>
    <t>Značení umístění uzaviracích armatur na podhledu</t>
  </si>
  <si>
    <t>1477228193</t>
  </si>
  <si>
    <t>722R02</t>
  </si>
  <si>
    <t>D+M separator sádry</t>
  </si>
  <si>
    <t>-1209524887</t>
  </si>
  <si>
    <t>722 R03</t>
  </si>
  <si>
    <t>Propojení na stávající rozvody, na výměníkovou stanici</t>
  </si>
  <si>
    <t>1604161186</t>
  </si>
  <si>
    <t>998722202</t>
  </si>
  <si>
    <t>Přesun hmot pro vnitřní vodovod  stanovený procentní sazbou (%) z ceny vodorovná dopravní vzdálenost do 50 m v objektech výšky přes 6 do 12 m</t>
  </si>
  <si>
    <t>908493410</t>
  </si>
  <si>
    <t>725 R01</t>
  </si>
  <si>
    <t>D+M vybavení WC kabiny invalid</t>
  </si>
  <si>
    <t>-995951567</t>
  </si>
  <si>
    <t>725 R02</t>
  </si>
  <si>
    <t>D+M vybavení sociálního zázemí</t>
  </si>
  <si>
    <t>873059963</t>
  </si>
  <si>
    <t>725112022</t>
  </si>
  <si>
    <t>Zařízení záchodů klozety keramické závěsné na nosné stěny s hlubokým splachováním odpad vodorovný</t>
  </si>
  <si>
    <t>-106086229</t>
  </si>
  <si>
    <t>"1NP" 4</t>
  </si>
  <si>
    <t>725211604</t>
  </si>
  <si>
    <t>Umyvadla keramická bílá bez výtokových armatur připevněná na stěnu šrouby bez sloupu nebo krytu na sifon 650 mm</t>
  </si>
  <si>
    <t>2126269534</t>
  </si>
  <si>
    <t>725211618</t>
  </si>
  <si>
    <t>Umyvadla keramická bílá bez výtokových armatur připevněná na stěnu šrouby s krytem na sifon (polosloupem) 650 mm</t>
  </si>
  <si>
    <t>1533884559</t>
  </si>
  <si>
    <t>725211681</t>
  </si>
  <si>
    <t>Umyvadla keramická bílá bez výtokových armatur připevněná na stěnu šrouby zdravotní bílá 640 mm</t>
  </si>
  <si>
    <t>-619823848</t>
  </si>
  <si>
    <t>725241217</t>
  </si>
  <si>
    <t>Sprchové vaničky z litého polymermramoru obdélníkové 1200x800 mm</t>
  </si>
  <si>
    <t>-971543865</t>
  </si>
  <si>
    <t>725244215</t>
  </si>
  <si>
    <t>Sprchové dveře a zástěny zástěny sprchové ke stěně bezdveřové, pevná stěna sklo tl. 8mm, na vaničku šířky 1200 mm</t>
  </si>
  <si>
    <t>824765155</t>
  </si>
  <si>
    <t>725291511</t>
  </si>
  <si>
    <t>Doplňky zařízení koupelen a záchodů  plastové dávkovač tekutého mýdla na 350 ml</t>
  </si>
  <si>
    <t>-2019229294</t>
  </si>
  <si>
    <t>725291521</t>
  </si>
  <si>
    <t>Doplňky zařízení koupelen a záchodů  plastové zásobník toaletních papírů</t>
  </si>
  <si>
    <t>-1353414370</t>
  </si>
  <si>
    <t>725291531</t>
  </si>
  <si>
    <t>Doplňky zařízení koupelen a záchodů  plastové zásobník papírových ručníků</t>
  </si>
  <si>
    <t>856043131</t>
  </si>
  <si>
    <t>725331111</t>
  </si>
  <si>
    <t>Výlevky bez výtokových armatur a splachovací nádrže keramické se sklopnou plastovou mřížkou 425 mm</t>
  </si>
  <si>
    <t>1931499268</t>
  </si>
  <si>
    <t>"UV"</t>
  </si>
  <si>
    <t>"1NP" 1</t>
  </si>
  <si>
    <t>725822611</t>
  </si>
  <si>
    <t>Baterie umyvadlové stojánkové pákové bez výpusti</t>
  </si>
  <si>
    <t>-1391357856</t>
  </si>
  <si>
    <t>725841311</t>
  </si>
  <si>
    <t>Baterie sprchové nástěnné pákové</t>
  </si>
  <si>
    <t>-255342866</t>
  </si>
  <si>
    <t>725861102</t>
  </si>
  <si>
    <t>Zápachové uzávěrky zařizovacích předmětů pro umyvadla DN 40</t>
  </si>
  <si>
    <t>-1192834667</t>
  </si>
  <si>
    <t>"1NP" 9</t>
  </si>
  <si>
    <t>998725202</t>
  </si>
  <si>
    <t>Přesun hmot pro zařizovací předměty  stanovený procentní sazbou (%) z ceny vodorovná dopravní vzdálenost do 50 m v objektech výšky přes 6 do 12 m</t>
  </si>
  <si>
    <t>-2041894557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</si>
  <si>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</si>
  <si>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</si>
  <si>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</si>
  <si>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</si>
  <si>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2040013524</t>
  </si>
  <si>
    <t>"výlevka 2NP" 1</t>
  </si>
  <si>
    <t>726131041</t>
  </si>
  <si>
    <t>Předstěnové instalační systémy do lehkých stěn s kovovou konstrukcí pro závěsné klozety ovládání zepředu, stavební výšky 1120 mm</t>
  </si>
  <si>
    <t>-2131494466</t>
  </si>
  <si>
    <t>"1NP výlevka" 1</t>
  </si>
  <si>
    <t>726131043</t>
  </si>
  <si>
    <t>Předstěnové instalační systémy do lehkých stěn s kovovou konstrukcí pro závěsné klozety ovládání zepředu, stavební výšky 1120 mm pro tělesně postižené</t>
  </si>
  <si>
    <t>-1550049402</t>
  </si>
  <si>
    <t>726191001</t>
  </si>
  <si>
    <t>Ostatní příslušenství instalačních systémů  zvukoizolační souprava pro WC a bidet</t>
  </si>
  <si>
    <t>-1163279118</t>
  </si>
  <si>
    <t>726191002</t>
  </si>
  <si>
    <t>Ostatní příslušenství instalačních systémů  souprava pro předstěnovou montáž</t>
  </si>
  <si>
    <t>320058964</t>
  </si>
  <si>
    <t>998726212</t>
  </si>
  <si>
    <t>Přesun hmot pro instalační prefabrikáty  stanovený procentní sazbou (%) z ceny vodorovná dopravní vzdálenost do 50 m v objektech výšky přes 6 do 12 m</t>
  </si>
  <si>
    <t>-1883226758</t>
  </si>
  <si>
    <t>781491021</t>
  </si>
  <si>
    <t>Montáž zrcadel lepených silikonovým tmelem na keramický obklad, plochy do 1 m2</t>
  </si>
  <si>
    <t>-1099822190</t>
  </si>
  <si>
    <t>0,6*0,8*5</t>
  </si>
  <si>
    <t>0,6*1</t>
  </si>
  <si>
    <t>1,77*0,8</t>
  </si>
  <si>
    <t>0,7*1,1*2</t>
  </si>
  <si>
    <t>63465122</t>
  </si>
  <si>
    <t>zrcadlo nemontované čiré tl 3mm max. rozměr 3210x2250mm</t>
  </si>
  <si>
    <t>-468784206</t>
  </si>
  <si>
    <t>5,956*1,1 'Přepočtené koeficientem množství</t>
  </si>
  <si>
    <t>HZS2211</t>
  </si>
  <si>
    <t>Hodinové zúčtovací sazby profesí PSV  provádění stavebních instalací instalatér</t>
  </si>
  <si>
    <t>-2127556033</t>
  </si>
  <si>
    <t>02 - Vzduchotechnika</t>
  </si>
  <si>
    <t>152697808</t>
  </si>
  <si>
    <t>VZT R01</t>
  </si>
  <si>
    <t>Sekání drážek, provedení prostupů</t>
  </si>
  <si>
    <t>-397853223</t>
  </si>
  <si>
    <t>1527565796</t>
  </si>
  <si>
    <t>"1NP"12*3,5</t>
  </si>
  <si>
    <t>"2NP" 15*3,5</t>
  </si>
  <si>
    <t>977151122</t>
  </si>
  <si>
    <t>Jádrové vrty diamantovými korunkami do stavebních materiálů (železobetonu, betonu, cihel, obkladů, dlažeb, kamene) průměru přes 120 do 130 mm</t>
  </si>
  <si>
    <t>496170688</t>
  </si>
  <si>
    <t>EL 01</t>
  </si>
  <si>
    <t>Montáž vodičů izolovaných měděných bez ukončení uložených pod omítku plných a laněných (CY), průřezu žíly 0,35 až 6 mm2</t>
  </si>
  <si>
    <t>kpl</t>
  </si>
  <si>
    <t>-427941353</t>
  </si>
  <si>
    <t>751111131</t>
  </si>
  <si>
    <t>Montáž ventilátoru axiálního nízkotlakého  potrubního základního, průměru do 200 mm</t>
  </si>
  <si>
    <t>2040684600</t>
  </si>
  <si>
    <t>751M03</t>
  </si>
  <si>
    <t>Potrubní ventilátor</t>
  </si>
  <si>
    <t>-1955170924</t>
  </si>
  <si>
    <t>751311181</t>
  </si>
  <si>
    <t>Montáž vyústí  velkoplošné výšky do 1,5 m kruhové, do kruhového potrubí, průměru do 200 mm</t>
  </si>
  <si>
    <t>82921166</t>
  </si>
  <si>
    <t>751322011</t>
  </si>
  <si>
    <t>Montáž talířových ventilů, anemostatů, dýz  talířového ventilu, průměru do 100 mm</t>
  </si>
  <si>
    <t>1860048976</t>
  </si>
  <si>
    <t>751511122</t>
  </si>
  <si>
    <t>Montáž potrubí plechového skupiny I  kruhového s přírubou tloušťky plechu 0,6 mm, průměru přes 100 do 200 mm</t>
  </si>
  <si>
    <t>1159157838</t>
  </si>
  <si>
    <t>751514762</t>
  </si>
  <si>
    <t>Montáž protidešťové stříšky nebo výfukové hlavice do plechového potrubí  kruhové s přírubou, průměru přes 100 do 200 mm</t>
  </si>
  <si>
    <t>-801120554</t>
  </si>
  <si>
    <t>"vyvedeno nad střechu" 4</t>
  </si>
  <si>
    <t>751572032</t>
  </si>
  <si>
    <t>Závěs kruhového potrubí na montovanou konstrukci z nosníku, kotvenou do betonu průměru potrubí přes 100 do 200 mm</t>
  </si>
  <si>
    <t>1356322745</t>
  </si>
  <si>
    <t>6+5,5+4+6+9</t>
  </si>
  <si>
    <t>751711111</t>
  </si>
  <si>
    <t>Montáž klimatizační jednotky vnitřní nástěnné o výkonu (pro objem místnosti) do 3,5 kW (do 35 m3)</t>
  </si>
  <si>
    <t>-1032012628</t>
  </si>
  <si>
    <t>M001</t>
  </si>
  <si>
    <t>Nástěnná chladící jednotka</t>
  </si>
  <si>
    <t>-921105847</t>
  </si>
  <si>
    <t>751721121</t>
  </si>
  <si>
    <t>Montáž klimatizační jednotky venkovní trojfázové napájení do 7 vnitřních jednotek</t>
  </si>
  <si>
    <t>-1130034001</t>
  </si>
  <si>
    <t>M002</t>
  </si>
  <si>
    <t>Venkovní chladící jednotka</t>
  </si>
  <si>
    <t>1377192791</t>
  </si>
  <si>
    <t>751791123</t>
  </si>
  <si>
    <t>Montáž napojovacího potrubí měděného předizolované dvojice, D mm (") 10-16 (3/8"-5/8")</t>
  </si>
  <si>
    <t>-362668877</t>
  </si>
  <si>
    <t xml:space="preserve">D+M Gumový střešní prostup s ocelovým lemem, vhodné pro napojení asfaltových pásů </t>
  </si>
  <si>
    <t>2137653302</t>
  </si>
  <si>
    <t>998751201</t>
  </si>
  <si>
    <t>Přesun hmot pro vzduchotechniku stanovený procentní sazbou (%) z ceny vodorovná dopravní vzdálenost do 50 m v objektech výšky do 12 m</t>
  </si>
  <si>
    <t>-608298008</t>
  </si>
  <si>
    <t>HZS3211</t>
  </si>
  <si>
    <t>Hodinové zúčtovací sazby montáží technologických zařízení  na stavebních objektech montér vzduchotechniky a chlazení</t>
  </si>
  <si>
    <t>1704874637</t>
  </si>
  <si>
    <t>03 - Topení</t>
  </si>
  <si>
    <t xml:space="preserve">    733 - Ústřední vytápění - rozvodné potrubí</t>
  </si>
  <si>
    <t xml:space="preserve">    735 - Ústřední vytápění - otopná tělesa</t>
  </si>
  <si>
    <t>733</t>
  </si>
  <si>
    <t>Ústřední vytápění - rozvodné potrubí</t>
  </si>
  <si>
    <t>733221102</t>
  </si>
  <si>
    <t>Potrubí z trubek měděných měkkých spojovaných měkkým pájením Ø 15/1</t>
  </si>
  <si>
    <t>-1673620139</t>
  </si>
  <si>
    <t>2*6</t>
  </si>
  <si>
    <t>733291902</t>
  </si>
  <si>
    <t>Opravy rozvodů potrubí z trubek měděných  propojení potrubí Ø 15/1</t>
  </si>
  <si>
    <t>-1683197606</t>
  </si>
  <si>
    <t>733293902</t>
  </si>
  <si>
    <t>Opravy rozvodů potrubí z trubek měděných  vsazení odbočky na stávající potrubí o rozměrech Ø 15/1</t>
  </si>
  <si>
    <t>15101113</t>
  </si>
  <si>
    <t>735</t>
  </si>
  <si>
    <t>Ústřední vytápění - otopná tělesa</t>
  </si>
  <si>
    <t>735 R01</t>
  </si>
  <si>
    <t>Vypuštění a znovunapuštění systému</t>
  </si>
  <si>
    <t>1915979812</t>
  </si>
  <si>
    <t>735000911</t>
  </si>
  <si>
    <t>Regulace otopného systému při opravách  vyregulování dvojregulačních ventilů a kohoutů s ručním ovládáním</t>
  </si>
  <si>
    <t>123494619</t>
  </si>
  <si>
    <t>735151821</t>
  </si>
  <si>
    <t>Demontáž otopných těles panelových  dvouřadých stavební délky do 1500 mm</t>
  </si>
  <si>
    <t>2117241455</t>
  </si>
  <si>
    <t>"2NP"6</t>
  </si>
  <si>
    <t>735152179</t>
  </si>
  <si>
    <t>Otopná tělesa panelová VK jednodesková PN 1,0 MPa, T do 110°C bez přídavné přestupní plochy výšky tělesa 600 mm stavební délky / výkonu 1200 mm / 725 W</t>
  </si>
  <si>
    <t>-841536590</t>
  </si>
  <si>
    <t>735191901</t>
  </si>
  <si>
    <t>Ostatní opravy otopných těles  vyzkoušení tlakem po opravě otopných těles ocelových</t>
  </si>
  <si>
    <t>-1459533459</t>
  </si>
  <si>
    <t>735191905</t>
  </si>
  <si>
    <t>Ostatní opravy otopných těles  odvzdušnění tělesa</t>
  </si>
  <si>
    <t>29463709</t>
  </si>
  <si>
    <t>735192923</t>
  </si>
  <si>
    <t>Ostatní opravy otopných těles  zpětná montáž otopných těles panelových dvouřadých do 1500 mm</t>
  </si>
  <si>
    <t>-2023204252</t>
  </si>
  <si>
    <t>998735202</t>
  </si>
  <si>
    <t>Přesun hmot pro otopná tělesa  stanovený procentní sazbou (%) z ceny vodorovná dopravní vzdálenost do 50 m v objektech výšky přes 6 do 12 m</t>
  </si>
  <si>
    <t>-1708082777</t>
  </si>
  <si>
    <t>297314920</t>
  </si>
  <si>
    <t>04 - Plynová zařízení</t>
  </si>
  <si>
    <t xml:space="preserve">    723 - Zdravotechnika - vnitřní plynovod</t>
  </si>
  <si>
    <t>972033171</t>
  </si>
  <si>
    <t>Vybourání otvorů v klenbách z cihel  bez odstranění podlahy a násypu, plochy do 0,0225 m2, tl. do 450 mm</t>
  </si>
  <si>
    <t>-1491652396</t>
  </si>
  <si>
    <t>977151118</t>
  </si>
  <si>
    <t>Jádrové vrty diamantovými korunkami do stavebních materiálů (železobetonu, betonu, cihel, obkladů, dlažeb, kamene) průměru přes 90 do 100 mm</t>
  </si>
  <si>
    <t>-354063553</t>
  </si>
  <si>
    <t>977151911</t>
  </si>
  <si>
    <t>Jádrové vrty diamantovými korunkami do stavebních materiálů (železobetonu, betonu, cihel, obkladů, dlažeb, kamene) Příplatek k cenám za práci ve stísněném prostoru</t>
  </si>
  <si>
    <t>1658560072</t>
  </si>
  <si>
    <t>723</t>
  </si>
  <si>
    <t>Zdravotechnika - vnitřní plynovod</t>
  </si>
  <si>
    <t>723150303</t>
  </si>
  <si>
    <t>Potrubí z ocelových trubek hladkých  černých spojovaných svařováním tvářených za tepla Ø 28/2,6</t>
  </si>
  <si>
    <t>-646617585</t>
  </si>
  <si>
    <t>"chránička prostupů stropem" 1</t>
  </si>
  <si>
    <t>723150801</t>
  </si>
  <si>
    <t>Demontáž potrubí svařovaného z ocelových trubek hladkých  do Ø 32</t>
  </si>
  <si>
    <t>-1442330321</t>
  </si>
  <si>
    <t>723181003</t>
  </si>
  <si>
    <t>Potrubí z měděných trubek měkkých, spojovaných lisováním DN 20</t>
  </si>
  <si>
    <t>-878158971</t>
  </si>
  <si>
    <t>723230102</t>
  </si>
  <si>
    <t>Armatury se dvěma závity s protipožární armaturou PN 5 kulové uzávěry přímé závity vnitřní G 1/2 FF</t>
  </si>
  <si>
    <t>1734383436</t>
  </si>
  <si>
    <t>998723202</t>
  </si>
  <si>
    <t>Přesun hmot pro vnitřní plynovod  stanovený procentní sazbou (%) z ceny vodorovná dopravní vzdálenost do 50 m v objektech výšky přes 6 do 12 m</t>
  </si>
  <si>
    <t>1656723134</t>
  </si>
  <si>
    <t>783627611</t>
  </si>
  <si>
    <t>Krycí nátěr (email) armatur a kovových potrubí potrubí do DN 50 mm dvojnásobný akrylátový</t>
  </si>
  <si>
    <t>-1465545501</t>
  </si>
  <si>
    <t>05 - Elektro silnoproud</t>
  </si>
  <si>
    <t>Kompletní dodávka silnoproudu</t>
  </si>
  <si>
    <t>-2061985533</t>
  </si>
  <si>
    <t>06 - Strukturovaná kabeláž</t>
  </si>
  <si>
    <t xml:space="preserve">    742 - Elektroinstalace - slaboproud</t>
  </si>
  <si>
    <t>971033161</t>
  </si>
  <si>
    <t>Vybourání otvorů ve zdivu základovém nebo nadzákladovém z cihel, tvárnic, příčkovek  z cihel pálených na maltu vápennou nebo vápenocementovou průměru profilu do 60 mm, tl. do 600 mm</t>
  </si>
  <si>
    <t>-517660271</t>
  </si>
  <si>
    <t>"1NP" 13</t>
  </si>
  <si>
    <t>"2NP" 8</t>
  </si>
  <si>
    <t>741112001</t>
  </si>
  <si>
    <t>Montáž krabic elektroinstalačních bez napojení na trubky a lišty, demontáže a montáže víčka a přístroje protahovacích nebo odbočných zapuštěných plastových kruhových</t>
  </si>
  <si>
    <t>-843931531</t>
  </si>
  <si>
    <t>34571511</t>
  </si>
  <si>
    <t>krabice přístrojová instalační 500 V, D 69 mm x 30mm</t>
  </si>
  <si>
    <t>246543072</t>
  </si>
  <si>
    <t>742</t>
  </si>
  <si>
    <t>Elektroinstalace - slaboproud</t>
  </si>
  <si>
    <t>742110001</t>
  </si>
  <si>
    <t>Montáž trubek elektroinstalačních plastových ohebných uložených pod omítku včetně zasekání</t>
  </si>
  <si>
    <t>222422529</t>
  </si>
  <si>
    <t>"1NP" 18*4,5</t>
  </si>
  <si>
    <t>"2NP" 8*4,5</t>
  </si>
  <si>
    <t>34571050</t>
  </si>
  <si>
    <t>trubka elektroinstalační ohebná EN 500 86-1141 D 16/21,2 mm</t>
  </si>
  <si>
    <t>1418145523</t>
  </si>
  <si>
    <t>117*1,05 'Přepočtené koeficientem množství</t>
  </si>
  <si>
    <t>742110102</t>
  </si>
  <si>
    <t>Montáž kabelového žlabu drátěného 150/100 mm</t>
  </si>
  <si>
    <t>1190024471</t>
  </si>
  <si>
    <t>"1PP" 3,5</t>
  </si>
  <si>
    <t>"1NP" 19</t>
  </si>
  <si>
    <t>"2NP" 19</t>
  </si>
  <si>
    <t>34575493</t>
  </si>
  <si>
    <t>žlab kabelový pozinkovaný 2m/ks 100X125</t>
  </si>
  <si>
    <t>360638166</t>
  </si>
  <si>
    <t>742110122</t>
  </si>
  <si>
    <t>Montáž kabelového žlabu nosníku včetně konzol nebo závitových tyčí, šířky 150 mm</t>
  </si>
  <si>
    <t>1222948300</t>
  </si>
  <si>
    <t>"pro kabelový žlab" 38</t>
  </si>
  <si>
    <t>34575562</t>
  </si>
  <si>
    <t>profil nosný 150x15x30 mm</t>
  </si>
  <si>
    <t>293616544</t>
  </si>
  <si>
    <t>742111001</t>
  </si>
  <si>
    <t>Montáž příchytek pro kabely samostatné ohniodolné včetně šroubu a hmoždinky</t>
  </si>
  <si>
    <t>-1568541833</t>
  </si>
  <si>
    <t>742M01</t>
  </si>
  <si>
    <t>Kabelová příchytka</t>
  </si>
  <si>
    <t>-1289462466</t>
  </si>
  <si>
    <t>742121001</t>
  </si>
  <si>
    <t>Montáž kabelů sdělovacích pro vnitřní rozvody počtu žil do 15</t>
  </si>
  <si>
    <t>606914690</t>
  </si>
  <si>
    <t>"1NP" (21,53+23,1+23,45+23,92+22,01+11,75+24,82+27,58+28,08+32+31,93+15,91+31,1+28,36+21,81+11,6+24,73)*2</t>
  </si>
  <si>
    <t>"2NP" (25,2+24,64+27,1+36,27+38,51+39,37+32,77+33,84+20,51)*2</t>
  </si>
  <si>
    <t>"1NP + 1PP telefonní přívod" 6,8+14,3</t>
  </si>
  <si>
    <t>34121010</t>
  </si>
  <si>
    <t>kabel sdělovací s Cu jádrem 3x5x0,5mm</t>
  </si>
  <si>
    <t>-615199242</t>
  </si>
  <si>
    <t>"prostrih 10%" (807,36+556,42)*1,1</t>
  </si>
  <si>
    <t>34121065</t>
  </si>
  <si>
    <t>kabel sdělovací s Cu jádrem 20x2x0,5mm</t>
  </si>
  <si>
    <t>566072616</t>
  </si>
  <si>
    <t>"telefonní přívod" 21,1</t>
  </si>
  <si>
    <t>742330002</t>
  </si>
  <si>
    <t>Montáž strukturované kabeláže rozvaděče stojanového</t>
  </si>
  <si>
    <t>-1137294721</t>
  </si>
  <si>
    <t>SKM02</t>
  </si>
  <si>
    <t>Stojanový rozvaděč včetně vyzbrojení</t>
  </si>
  <si>
    <t>-943911570</t>
  </si>
  <si>
    <t>742330011</t>
  </si>
  <si>
    <t>Montáž strukturované kabeláže zařízení do rozvaděče switche, UPS, DVR, server bez nastavení</t>
  </si>
  <si>
    <t>-1368391619</t>
  </si>
  <si>
    <t>SKM03</t>
  </si>
  <si>
    <t>Router</t>
  </si>
  <si>
    <t>1733814620</t>
  </si>
  <si>
    <t>742330021</t>
  </si>
  <si>
    <t>Montáž strukturované kabeláže příslušenství a ostatní práce k rozvaděčům police</t>
  </si>
  <si>
    <t>-1056398031</t>
  </si>
  <si>
    <t>SKM04</t>
  </si>
  <si>
    <t>Police do rozvaděče</t>
  </si>
  <si>
    <t>-1866005415</t>
  </si>
  <si>
    <t>742330022</t>
  </si>
  <si>
    <t>Montáž strukturované kabeláže příslušenství a ostatní práce k rozvaděčům napájecího panelu</t>
  </si>
  <si>
    <t>1518934672</t>
  </si>
  <si>
    <t>742M05</t>
  </si>
  <si>
    <t>Napájecí panel</t>
  </si>
  <si>
    <t>-296001456</t>
  </si>
  <si>
    <t>742330023</t>
  </si>
  <si>
    <t>Montáž strukturované kabeláže příslušenství a ostatní práce k rozvaděčům vyvazovacíhoho panelu 1U</t>
  </si>
  <si>
    <t>-1266349831</t>
  </si>
  <si>
    <t>742M06</t>
  </si>
  <si>
    <t>Vyvazovací panel U1</t>
  </si>
  <si>
    <t>-620546825</t>
  </si>
  <si>
    <t>742330024</t>
  </si>
  <si>
    <t>Montáž strukturované kabeláže příslušenství a ostatní práce k rozvaděčům patch panelu 24 portů UTP/FTP</t>
  </si>
  <si>
    <t>1978368995</t>
  </si>
  <si>
    <t>"patch panel 24" 2</t>
  </si>
  <si>
    <t>"telefoní patch panel" 1</t>
  </si>
  <si>
    <t>742M07</t>
  </si>
  <si>
    <t>Patch panel</t>
  </si>
  <si>
    <t>331968795</t>
  </si>
  <si>
    <t>742330042</t>
  </si>
  <si>
    <t>Montáž strukturované kabeláže zásuvek datových pod omítku, do nábytku, do parapetního žlabu nebo podlahové krabice dvouzásuvky</t>
  </si>
  <si>
    <t>1209552421</t>
  </si>
  <si>
    <t>SK R03</t>
  </si>
  <si>
    <t>Dvojzásuvka 2xRJ45, pod omítku</t>
  </si>
  <si>
    <t>Kus</t>
  </si>
  <si>
    <t>-1887010274</t>
  </si>
  <si>
    <t>742330101</t>
  </si>
  <si>
    <t>Montáž strukturované kabeláže měření segmentu metalického s vyhotovením protokolu</t>
  </si>
  <si>
    <t>-1259995645</t>
  </si>
  <si>
    <t>742330102</t>
  </si>
  <si>
    <t>Montáž strukturované kabeláže měření segmentu optického, měření útlumu, 2 okna</t>
  </si>
  <si>
    <t>-186053039</t>
  </si>
  <si>
    <t>998742202</t>
  </si>
  <si>
    <t>Přesun hmot pro slaboproud stanovený procentní sazbou (%) z ceny vodorovná dopravní vzdálenost do 50 m v objektech výšky přes 6 do 12 m</t>
  </si>
  <si>
    <t>-715334643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</si>
</sst>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41</v>
      </c>
      <c r="E29" s="46"/>
      <c r="F29" s="32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52</v>
      </c>
      <c r="AI60" s="41"/>
      <c r="AJ60" s="41"/>
      <c r="AK60" s="41"/>
      <c r="AL60" s="41"/>
      <c r="AM60" s="60" t="s">
        <v>53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54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55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52</v>
      </c>
      <c r="AI75" s="41"/>
      <c r="AJ75" s="41"/>
      <c r="AK75" s="41"/>
      <c r="AL75" s="41"/>
      <c r="AM75" s="60" t="s">
        <v>53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016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Pavilon K - vnitřní stavební úpravy DPS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Areál SN Opava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24. 3. 2020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Slezská nemocnice Opava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30</v>
      </c>
      <c r="AJ89" s="39"/>
      <c r="AK89" s="39"/>
      <c r="AL89" s="39"/>
      <c r="AM89" s="75" t="str">
        <f>IF(E17="","",E17)</f>
        <v>Ing. Zbyněk Svoboda</v>
      </c>
      <c r="AN89" s="66"/>
      <c r="AO89" s="66"/>
      <c r="AP89" s="66"/>
      <c r="AQ89" s="39"/>
      <c r="AR89" s="43"/>
      <c r="AS89" s="76" t="s">
        <v>57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28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33</v>
      </c>
      <c r="AJ90" s="39"/>
      <c r="AK90" s="39"/>
      <c r="AL90" s="39"/>
      <c r="AM90" s="75" t="str">
        <f>IF(E20="","",E20)</f>
        <v>Zbyněk Svoboda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58</v>
      </c>
      <c r="D92" s="89"/>
      <c r="E92" s="89"/>
      <c r="F92" s="89"/>
      <c r="G92" s="89"/>
      <c r="H92" s="90"/>
      <c r="I92" s="91" t="s">
        <v>59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60</v>
      </c>
      <c r="AH92" s="89"/>
      <c r="AI92" s="89"/>
      <c r="AJ92" s="89"/>
      <c r="AK92" s="89"/>
      <c r="AL92" s="89"/>
      <c r="AM92" s="89"/>
      <c r="AN92" s="91" t="s">
        <v>61</v>
      </c>
      <c r="AO92" s="89"/>
      <c r="AP92" s="93"/>
      <c r="AQ92" s="94" t="s">
        <v>62</v>
      </c>
      <c r="AR92" s="43"/>
      <c r="AS92" s="95" t="s">
        <v>63</v>
      </c>
      <c r="AT92" s="96" t="s">
        <v>64</v>
      </c>
      <c r="AU92" s="96" t="s">
        <v>65</v>
      </c>
      <c r="AV92" s="96" t="s">
        <v>66</v>
      </c>
      <c r="AW92" s="96" t="s">
        <v>67</v>
      </c>
      <c r="AX92" s="96" t="s">
        <v>68</v>
      </c>
      <c r="AY92" s="96" t="s">
        <v>69</v>
      </c>
      <c r="AZ92" s="96" t="s">
        <v>70</v>
      </c>
      <c r="BA92" s="96" t="s">
        <v>71</v>
      </c>
      <c r="BB92" s="96" t="s">
        <v>72</v>
      </c>
      <c r="BC92" s="96" t="s">
        <v>73</v>
      </c>
      <c r="BD92" s="97" t="s">
        <v>74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75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ROUND(SUM(AG95:AG103),2)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ROUND(SUM(AS95:AS103),2)</f>
        <v>0</v>
      </c>
      <c r="AT94" s="109">
        <f>ROUND(SUM(AV94:AW94),2)</f>
        <v>0</v>
      </c>
      <c r="AU94" s="110">
        <f>ROUND(SUM(AU95:AU103),5)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ROUND(SUM(AZ95:AZ103),2)</f>
        <v>0</v>
      </c>
      <c r="BA94" s="109">
        <f>ROUND(SUM(BA95:BA103),2)</f>
        <v>0</v>
      </c>
      <c r="BB94" s="109">
        <f>ROUND(SUM(BB95:BB103),2)</f>
        <v>0</v>
      </c>
      <c r="BC94" s="109">
        <f>ROUND(SUM(BC95:BC103),2)</f>
        <v>0</v>
      </c>
      <c r="BD94" s="111">
        <f>ROUND(SUM(BD95:BD103),2)</f>
        <v>0</v>
      </c>
      <c r="BS94" s="112" t="s">
        <v>76</v>
      </c>
      <c r="BT94" s="112" t="s">
        <v>77</v>
      </c>
      <c r="BV94" s="112" t="s">
        <v>78</v>
      </c>
      <c r="BW94" s="112" t="s">
        <v>5</v>
      </c>
      <c r="BX94" s="112" t="s">
        <v>79</v>
      </c>
      <c r="CL94" s="112" t="s">
        <v>1</v>
      </c>
    </row>
    <row r="95" spans="1:90" s="6" customFormat="1" ht="27" customHeight="1">
      <c r="A95" s="113" t="s">
        <v>80</v>
      </c>
      <c r="B95" s="114"/>
      <c r="C95" s="115"/>
      <c r="D95" s="116" t="s">
        <v>14</v>
      </c>
      <c r="E95" s="116"/>
      <c r="F95" s="116"/>
      <c r="G95" s="116"/>
      <c r="H95" s="116"/>
      <c r="I95" s="117"/>
      <c r="J95" s="116" t="s">
        <v>17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'016 - Pavilon K - vnitřní...'!J28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81</v>
      </c>
      <c r="AR95" s="120"/>
      <c r="AS95" s="121">
        <v>0</v>
      </c>
      <c r="AT95" s="122">
        <f>ROUND(SUM(AV95:AW95),2)</f>
        <v>0</v>
      </c>
      <c r="AU95" s="123">
        <f>'016 - Pavilon K - vnitřní...'!P115</f>
        <v>0</v>
      </c>
      <c r="AV95" s="122">
        <f>'016 - Pavilon K - vnitřní...'!J31</f>
        <v>0</v>
      </c>
      <c r="AW95" s="122">
        <f>'016 - Pavilon K - vnitřní...'!J32</f>
        <v>0</v>
      </c>
      <c r="AX95" s="122">
        <f>'016 - Pavilon K - vnitřní...'!J33</f>
        <v>0</v>
      </c>
      <c r="AY95" s="122">
        <f>'016 - Pavilon K - vnitřní...'!J34</f>
        <v>0</v>
      </c>
      <c r="AZ95" s="122">
        <f>'016 - Pavilon K - vnitřní...'!F31</f>
        <v>0</v>
      </c>
      <c r="BA95" s="122">
        <f>'016 - Pavilon K - vnitřní...'!F32</f>
        <v>0</v>
      </c>
      <c r="BB95" s="122">
        <f>'016 - Pavilon K - vnitřní...'!F33</f>
        <v>0</v>
      </c>
      <c r="BC95" s="122">
        <f>'016 - Pavilon K - vnitřní...'!F34</f>
        <v>0</v>
      </c>
      <c r="BD95" s="124">
        <f>'016 - Pavilon K - vnitřní...'!F35</f>
        <v>0</v>
      </c>
      <c r="BT95" s="125" t="s">
        <v>82</v>
      </c>
      <c r="BU95" s="125" t="s">
        <v>83</v>
      </c>
      <c r="BV95" s="125" t="s">
        <v>78</v>
      </c>
      <c r="BW95" s="125" t="s">
        <v>5</v>
      </c>
      <c r="BX95" s="125" t="s">
        <v>79</v>
      </c>
      <c r="CL95" s="125" t="s">
        <v>1</v>
      </c>
    </row>
    <row r="96" spans="1:91" s="6" customFormat="1" ht="16.5" customHeight="1">
      <c r="A96" s="113" t="s">
        <v>80</v>
      </c>
      <c r="B96" s="114"/>
      <c r="C96" s="115"/>
      <c r="D96" s="116" t="s">
        <v>84</v>
      </c>
      <c r="E96" s="116"/>
      <c r="F96" s="116"/>
      <c r="G96" s="116"/>
      <c r="H96" s="116"/>
      <c r="I96" s="117"/>
      <c r="J96" s="116" t="s">
        <v>85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'SO 01 - Bourací práce'!J30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81</v>
      </c>
      <c r="AR96" s="120"/>
      <c r="AS96" s="121">
        <v>0</v>
      </c>
      <c r="AT96" s="122">
        <f>ROUND(SUM(AV96:AW96),2)</f>
        <v>0</v>
      </c>
      <c r="AU96" s="123">
        <f>'SO 01 - Bourací práce'!P131</f>
        <v>0</v>
      </c>
      <c r="AV96" s="122">
        <f>'SO 01 - Bourací práce'!J33</f>
        <v>0</v>
      </c>
      <c r="AW96" s="122">
        <f>'SO 01 - Bourací práce'!J34</f>
        <v>0</v>
      </c>
      <c r="AX96" s="122">
        <f>'SO 01 - Bourací práce'!J35</f>
        <v>0</v>
      </c>
      <c r="AY96" s="122">
        <f>'SO 01 - Bourací práce'!J36</f>
        <v>0</v>
      </c>
      <c r="AZ96" s="122">
        <f>'SO 01 - Bourací práce'!F33</f>
        <v>0</v>
      </c>
      <c r="BA96" s="122">
        <f>'SO 01 - Bourací práce'!F34</f>
        <v>0</v>
      </c>
      <c r="BB96" s="122">
        <f>'SO 01 - Bourací práce'!F35</f>
        <v>0</v>
      </c>
      <c r="BC96" s="122">
        <f>'SO 01 - Bourací práce'!F36</f>
        <v>0</v>
      </c>
      <c r="BD96" s="124">
        <f>'SO 01 - Bourací práce'!F37</f>
        <v>0</v>
      </c>
      <c r="BT96" s="125" t="s">
        <v>82</v>
      </c>
      <c r="BV96" s="125" t="s">
        <v>78</v>
      </c>
      <c r="BW96" s="125" t="s">
        <v>86</v>
      </c>
      <c r="BX96" s="125" t="s">
        <v>5</v>
      </c>
      <c r="CL96" s="125" t="s">
        <v>1</v>
      </c>
      <c r="CM96" s="125" t="s">
        <v>87</v>
      </c>
    </row>
    <row r="97" spans="1:91" s="6" customFormat="1" ht="16.5" customHeight="1">
      <c r="A97" s="113" t="s">
        <v>80</v>
      </c>
      <c r="B97" s="114"/>
      <c r="C97" s="115"/>
      <c r="D97" s="116" t="s">
        <v>88</v>
      </c>
      <c r="E97" s="116"/>
      <c r="F97" s="116"/>
      <c r="G97" s="116"/>
      <c r="H97" s="116"/>
      <c r="I97" s="117"/>
      <c r="J97" s="116" t="s">
        <v>89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'SO 02 - Nové konstrukce'!J30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81</v>
      </c>
      <c r="AR97" s="120"/>
      <c r="AS97" s="121">
        <v>0</v>
      </c>
      <c r="AT97" s="122">
        <f>ROUND(SUM(AV97:AW97),2)</f>
        <v>0</v>
      </c>
      <c r="AU97" s="123">
        <f>'SO 02 - Nové konstrukce'!P135</f>
        <v>0</v>
      </c>
      <c r="AV97" s="122">
        <f>'SO 02 - Nové konstrukce'!J33</f>
        <v>0</v>
      </c>
      <c r="AW97" s="122">
        <f>'SO 02 - Nové konstrukce'!J34</f>
        <v>0</v>
      </c>
      <c r="AX97" s="122">
        <f>'SO 02 - Nové konstrukce'!J35</f>
        <v>0</v>
      </c>
      <c r="AY97" s="122">
        <f>'SO 02 - Nové konstrukce'!J36</f>
        <v>0</v>
      </c>
      <c r="AZ97" s="122">
        <f>'SO 02 - Nové konstrukce'!F33</f>
        <v>0</v>
      </c>
      <c r="BA97" s="122">
        <f>'SO 02 - Nové konstrukce'!F34</f>
        <v>0</v>
      </c>
      <c r="BB97" s="122">
        <f>'SO 02 - Nové konstrukce'!F35</f>
        <v>0</v>
      </c>
      <c r="BC97" s="122">
        <f>'SO 02 - Nové konstrukce'!F36</f>
        <v>0</v>
      </c>
      <c r="BD97" s="124">
        <f>'SO 02 - Nové konstrukce'!F37</f>
        <v>0</v>
      </c>
      <c r="BT97" s="125" t="s">
        <v>82</v>
      </c>
      <c r="BV97" s="125" t="s">
        <v>78</v>
      </c>
      <c r="BW97" s="125" t="s">
        <v>90</v>
      </c>
      <c r="BX97" s="125" t="s">
        <v>5</v>
      </c>
      <c r="CL97" s="125" t="s">
        <v>1</v>
      </c>
      <c r="CM97" s="125" t="s">
        <v>87</v>
      </c>
    </row>
    <row r="98" spans="1:91" s="6" customFormat="1" ht="16.5" customHeight="1">
      <c r="A98" s="113" t="s">
        <v>80</v>
      </c>
      <c r="B98" s="114"/>
      <c r="C98" s="115"/>
      <c r="D98" s="116" t="s">
        <v>91</v>
      </c>
      <c r="E98" s="116"/>
      <c r="F98" s="116"/>
      <c r="G98" s="116"/>
      <c r="H98" s="116"/>
      <c r="I98" s="117"/>
      <c r="J98" s="116" t="s">
        <v>92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8">
        <f>'01 - Zdravotechnika'!J30</f>
        <v>0</v>
      </c>
      <c r="AH98" s="117"/>
      <c r="AI98" s="117"/>
      <c r="AJ98" s="117"/>
      <c r="AK98" s="117"/>
      <c r="AL98" s="117"/>
      <c r="AM98" s="117"/>
      <c r="AN98" s="118">
        <f>SUM(AG98,AT98)</f>
        <v>0</v>
      </c>
      <c r="AO98" s="117"/>
      <c r="AP98" s="117"/>
      <c r="AQ98" s="119" t="s">
        <v>81</v>
      </c>
      <c r="AR98" s="120"/>
      <c r="AS98" s="121">
        <v>0</v>
      </c>
      <c r="AT98" s="122">
        <f>ROUND(SUM(AV98:AW98),2)</f>
        <v>0</v>
      </c>
      <c r="AU98" s="123">
        <f>'01 - Zdravotechnika'!P131</f>
        <v>0</v>
      </c>
      <c r="AV98" s="122">
        <f>'01 - Zdravotechnika'!J33</f>
        <v>0</v>
      </c>
      <c r="AW98" s="122">
        <f>'01 - Zdravotechnika'!J34</f>
        <v>0</v>
      </c>
      <c r="AX98" s="122">
        <f>'01 - Zdravotechnika'!J35</f>
        <v>0</v>
      </c>
      <c r="AY98" s="122">
        <f>'01 - Zdravotechnika'!J36</f>
        <v>0</v>
      </c>
      <c r="AZ98" s="122">
        <f>'01 - Zdravotechnika'!F33</f>
        <v>0</v>
      </c>
      <c r="BA98" s="122">
        <f>'01 - Zdravotechnika'!F34</f>
        <v>0</v>
      </c>
      <c r="BB98" s="122">
        <f>'01 - Zdravotechnika'!F35</f>
        <v>0</v>
      </c>
      <c r="BC98" s="122">
        <f>'01 - Zdravotechnika'!F36</f>
        <v>0</v>
      </c>
      <c r="BD98" s="124">
        <f>'01 - Zdravotechnika'!F37</f>
        <v>0</v>
      </c>
      <c r="BT98" s="125" t="s">
        <v>82</v>
      </c>
      <c r="BV98" s="125" t="s">
        <v>78</v>
      </c>
      <c r="BW98" s="125" t="s">
        <v>93</v>
      </c>
      <c r="BX98" s="125" t="s">
        <v>5</v>
      </c>
      <c r="CL98" s="125" t="s">
        <v>1</v>
      </c>
      <c r="CM98" s="125" t="s">
        <v>87</v>
      </c>
    </row>
    <row r="99" spans="1:91" s="6" customFormat="1" ht="16.5" customHeight="1">
      <c r="A99" s="113" t="s">
        <v>80</v>
      </c>
      <c r="B99" s="114"/>
      <c r="C99" s="115"/>
      <c r="D99" s="116" t="s">
        <v>94</v>
      </c>
      <c r="E99" s="116"/>
      <c r="F99" s="116"/>
      <c r="G99" s="116"/>
      <c r="H99" s="116"/>
      <c r="I99" s="117"/>
      <c r="J99" s="116" t="s">
        <v>95</v>
      </c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8">
        <f>'02 - Vzduchotechnika'!J30</f>
        <v>0</v>
      </c>
      <c r="AH99" s="117"/>
      <c r="AI99" s="117"/>
      <c r="AJ99" s="117"/>
      <c r="AK99" s="117"/>
      <c r="AL99" s="117"/>
      <c r="AM99" s="117"/>
      <c r="AN99" s="118">
        <f>SUM(AG99,AT99)</f>
        <v>0</v>
      </c>
      <c r="AO99" s="117"/>
      <c r="AP99" s="117"/>
      <c r="AQ99" s="119" t="s">
        <v>81</v>
      </c>
      <c r="AR99" s="120"/>
      <c r="AS99" s="121">
        <v>0</v>
      </c>
      <c r="AT99" s="122">
        <f>ROUND(SUM(AV99:AW99),2)</f>
        <v>0</v>
      </c>
      <c r="AU99" s="123">
        <f>'02 - Vzduchotechnika'!P123</f>
        <v>0</v>
      </c>
      <c r="AV99" s="122">
        <f>'02 - Vzduchotechnika'!J33</f>
        <v>0</v>
      </c>
      <c r="AW99" s="122">
        <f>'02 - Vzduchotechnika'!J34</f>
        <v>0</v>
      </c>
      <c r="AX99" s="122">
        <f>'02 - Vzduchotechnika'!J35</f>
        <v>0</v>
      </c>
      <c r="AY99" s="122">
        <f>'02 - Vzduchotechnika'!J36</f>
        <v>0</v>
      </c>
      <c r="AZ99" s="122">
        <f>'02 - Vzduchotechnika'!F33</f>
        <v>0</v>
      </c>
      <c r="BA99" s="122">
        <f>'02 - Vzduchotechnika'!F34</f>
        <v>0</v>
      </c>
      <c r="BB99" s="122">
        <f>'02 - Vzduchotechnika'!F35</f>
        <v>0</v>
      </c>
      <c r="BC99" s="122">
        <f>'02 - Vzduchotechnika'!F36</f>
        <v>0</v>
      </c>
      <c r="BD99" s="124">
        <f>'02 - Vzduchotechnika'!F37</f>
        <v>0</v>
      </c>
      <c r="BT99" s="125" t="s">
        <v>82</v>
      </c>
      <c r="BV99" s="125" t="s">
        <v>78</v>
      </c>
      <c r="BW99" s="125" t="s">
        <v>96</v>
      </c>
      <c r="BX99" s="125" t="s">
        <v>5</v>
      </c>
      <c r="CL99" s="125" t="s">
        <v>1</v>
      </c>
      <c r="CM99" s="125" t="s">
        <v>87</v>
      </c>
    </row>
    <row r="100" spans="1:91" s="6" customFormat="1" ht="16.5" customHeight="1">
      <c r="A100" s="113" t="s">
        <v>80</v>
      </c>
      <c r="B100" s="114"/>
      <c r="C100" s="115"/>
      <c r="D100" s="116" t="s">
        <v>97</v>
      </c>
      <c r="E100" s="116"/>
      <c r="F100" s="116"/>
      <c r="G100" s="116"/>
      <c r="H100" s="116"/>
      <c r="I100" s="117"/>
      <c r="J100" s="116" t="s">
        <v>98</v>
      </c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8">
        <f>'03 - Topení'!J30</f>
        <v>0</v>
      </c>
      <c r="AH100" s="117"/>
      <c r="AI100" s="117"/>
      <c r="AJ100" s="117"/>
      <c r="AK100" s="117"/>
      <c r="AL100" s="117"/>
      <c r="AM100" s="117"/>
      <c r="AN100" s="118">
        <f>SUM(AG100,AT100)</f>
        <v>0</v>
      </c>
      <c r="AO100" s="117"/>
      <c r="AP100" s="117"/>
      <c r="AQ100" s="119" t="s">
        <v>81</v>
      </c>
      <c r="AR100" s="120"/>
      <c r="AS100" s="121">
        <v>0</v>
      </c>
      <c r="AT100" s="122">
        <f>ROUND(SUM(AV100:AW100),2)</f>
        <v>0</v>
      </c>
      <c r="AU100" s="123">
        <f>'03 - Topení'!P120</f>
        <v>0</v>
      </c>
      <c r="AV100" s="122">
        <f>'03 - Topení'!J33</f>
        <v>0</v>
      </c>
      <c r="AW100" s="122">
        <f>'03 - Topení'!J34</f>
        <v>0</v>
      </c>
      <c r="AX100" s="122">
        <f>'03 - Topení'!J35</f>
        <v>0</v>
      </c>
      <c r="AY100" s="122">
        <f>'03 - Topení'!J36</f>
        <v>0</v>
      </c>
      <c r="AZ100" s="122">
        <f>'03 - Topení'!F33</f>
        <v>0</v>
      </c>
      <c r="BA100" s="122">
        <f>'03 - Topení'!F34</f>
        <v>0</v>
      </c>
      <c r="BB100" s="122">
        <f>'03 - Topení'!F35</f>
        <v>0</v>
      </c>
      <c r="BC100" s="122">
        <f>'03 - Topení'!F36</f>
        <v>0</v>
      </c>
      <c r="BD100" s="124">
        <f>'03 - Topení'!F37</f>
        <v>0</v>
      </c>
      <c r="BT100" s="125" t="s">
        <v>82</v>
      </c>
      <c r="BV100" s="125" t="s">
        <v>78</v>
      </c>
      <c r="BW100" s="125" t="s">
        <v>99</v>
      </c>
      <c r="BX100" s="125" t="s">
        <v>5</v>
      </c>
      <c r="CL100" s="125" t="s">
        <v>1</v>
      </c>
      <c r="CM100" s="125" t="s">
        <v>87</v>
      </c>
    </row>
    <row r="101" spans="1:91" s="6" customFormat="1" ht="16.5" customHeight="1">
      <c r="A101" s="113" t="s">
        <v>80</v>
      </c>
      <c r="B101" s="114"/>
      <c r="C101" s="115"/>
      <c r="D101" s="116" t="s">
        <v>100</v>
      </c>
      <c r="E101" s="116"/>
      <c r="F101" s="116"/>
      <c r="G101" s="116"/>
      <c r="H101" s="116"/>
      <c r="I101" s="117"/>
      <c r="J101" s="116" t="s">
        <v>101</v>
      </c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8">
        <f>'04 - Plynová zařízení'!J30</f>
        <v>0</v>
      </c>
      <c r="AH101" s="117"/>
      <c r="AI101" s="117"/>
      <c r="AJ101" s="117"/>
      <c r="AK101" s="117"/>
      <c r="AL101" s="117"/>
      <c r="AM101" s="117"/>
      <c r="AN101" s="118">
        <f>SUM(AG101,AT101)</f>
        <v>0</v>
      </c>
      <c r="AO101" s="117"/>
      <c r="AP101" s="117"/>
      <c r="AQ101" s="119" t="s">
        <v>81</v>
      </c>
      <c r="AR101" s="120"/>
      <c r="AS101" s="121">
        <v>0</v>
      </c>
      <c r="AT101" s="122">
        <f>ROUND(SUM(AV101:AW101),2)</f>
        <v>0</v>
      </c>
      <c r="AU101" s="123">
        <f>'04 - Plynová zařízení'!P121</f>
        <v>0</v>
      </c>
      <c r="AV101" s="122">
        <f>'04 - Plynová zařízení'!J33</f>
        <v>0</v>
      </c>
      <c r="AW101" s="122">
        <f>'04 - Plynová zařízení'!J34</f>
        <v>0</v>
      </c>
      <c r="AX101" s="122">
        <f>'04 - Plynová zařízení'!J35</f>
        <v>0</v>
      </c>
      <c r="AY101" s="122">
        <f>'04 - Plynová zařízení'!J36</f>
        <v>0</v>
      </c>
      <c r="AZ101" s="122">
        <f>'04 - Plynová zařízení'!F33</f>
        <v>0</v>
      </c>
      <c r="BA101" s="122">
        <f>'04 - Plynová zařízení'!F34</f>
        <v>0</v>
      </c>
      <c r="BB101" s="122">
        <f>'04 - Plynová zařízení'!F35</f>
        <v>0</v>
      </c>
      <c r="BC101" s="122">
        <f>'04 - Plynová zařízení'!F36</f>
        <v>0</v>
      </c>
      <c r="BD101" s="124">
        <f>'04 - Plynová zařízení'!F37</f>
        <v>0</v>
      </c>
      <c r="BT101" s="125" t="s">
        <v>82</v>
      </c>
      <c r="BV101" s="125" t="s">
        <v>78</v>
      </c>
      <c r="BW101" s="125" t="s">
        <v>102</v>
      </c>
      <c r="BX101" s="125" t="s">
        <v>5</v>
      </c>
      <c r="CL101" s="125" t="s">
        <v>1</v>
      </c>
      <c r="CM101" s="125" t="s">
        <v>87</v>
      </c>
    </row>
    <row r="102" spans="1:91" s="6" customFormat="1" ht="16.5" customHeight="1">
      <c r="A102" s="113" t="s">
        <v>80</v>
      </c>
      <c r="B102" s="114"/>
      <c r="C102" s="115"/>
      <c r="D102" s="116" t="s">
        <v>103</v>
      </c>
      <c r="E102" s="116"/>
      <c r="F102" s="116"/>
      <c r="G102" s="116"/>
      <c r="H102" s="116"/>
      <c r="I102" s="117"/>
      <c r="J102" s="116" t="s">
        <v>104</v>
      </c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8">
        <f>'05 - Elektro silnoproud'!J30</f>
        <v>0</v>
      </c>
      <c r="AH102" s="117"/>
      <c r="AI102" s="117"/>
      <c r="AJ102" s="117"/>
      <c r="AK102" s="117"/>
      <c r="AL102" s="117"/>
      <c r="AM102" s="117"/>
      <c r="AN102" s="118">
        <f>SUM(AG102,AT102)</f>
        <v>0</v>
      </c>
      <c r="AO102" s="117"/>
      <c r="AP102" s="117"/>
      <c r="AQ102" s="119" t="s">
        <v>81</v>
      </c>
      <c r="AR102" s="120"/>
      <c r="AS102" s="121">
        <v>0</v>
      </c>
      <c r="AT102" s="122">
        <f>ROUND(SUM(AV102:AW102),2)</f>
        <v>0</v>
      </c>
      <c r="AU102" s="123">
        <f>'05 - Elektro silnoproud'!P118</f>
        <v>0</v>
      </c>
      <c r="AV102" s="122">
        <f>'05 - Elektro silnoproud'!J33</f>
        <v>0</v>
      </c>
      <c r="AW102" s="122">
        <f>'05 - Elektro silnoproud'!J34</f>
        <v>0</v>
      </c>
      <c r="AX102" s="122">
        <f>'05 - Elektro silnoproud'!J35</f>
        <v>0</v>
      </c>
      <c r="AY102" s="122">
        <f>'05 - Elektro silnoproud'!J36</f>
        <v>0</v>
      </c>
      <c r="AZ102" s="122">
        <f>'05 - Elektro silnoproud'!F33</f>
        <v>0</v>
      </c>
      <c r="BA102" s="122">
        <f>'05 - Elektro silnoproud'!F34</f>
        <v>0</v>
      </c>
      <c r="BB102" s="122">
        <f>'05 - Elektro silnoproud'!F35</f>
        <v>0</v>
      </c>
      <c r="BC102" s="122">
        <f>'05 - Elektro silnoproud'!F36</f>
        <v>0</v>
      </c>
      <c r="BD102" s="124">
        <f>'05 - Elektro silnoproud'!F37</f>
        <v>0</v>
      </c>
      <c r="BT102" s="125" t="s">
        <v>82</v>
      </c>
      <c r="BV102" s="125" t="s">
        <v>78</v>
      </c>
      <c r="BW102" s="125" t="s">
        <v>105</v>
      </c>
      <c r="BX102" s="125" t="s">
        <v>5</v>
      </c>
      <c r="CL102" s="125" t="s">
        <v>1</v>
      </c>
      <c r="CM102" s="125" t="s">
        <v>87</v>
      </c>
    </row>
    <row r="103" spans="1:91" s="6" customFormat="1" ht="16.5" customHeight="1">
      <c r="A103" s="113" t="s">
        <v>80</v>
      </c>
      <c r="B103" s="114"/>
      <c r="C103" s="115"/>
      <c r="D103" s="116" t="s">
        <v>106</v>
      </c>
      <c r="E103" s="116"/>
      <c r="F103" s="116"/>
      <c r="G103" s="116"/>
      <c r="H103" s="116"/>
      <c r="I103" s="117"/>
      <c r="J103" s="116" t="s">
        <v>107</v>
      </c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8">
        <f>'06 - Strukturovaná kabeláž'!J30</f>
        <v>0</v>
      </c>
      <c r="AH103" s="117"/>
      <c r="AI103" s="117"/>
      <c r="AJ103" s="117"/>
      <c r="AK103" s="117"/>
      <c r="AL103" s="117"/>
      <c r="AM103" s="117"/>
      <c r="AN103" s="118">
        <f>SUM(AG103,AT103)</f>
        <v>0</v>
      </c>
      <c r="AO103" s="117"/>
      <c r="AP103" s="117"/>
      <c r="AQ103" s="119" t="s">
        <v>81</v>
      </c>
      <c r="AR103" s="120"/>
      <c r="AS103" s="126">
        <v>0</v>
      </c>
      <c r="AT103" s="127">
        <f>ROUND(SUM(AV103:AW103),2)</f>
        <v>0</v>
      </c>
      <c r="AU103" s="128">
        <f>'06 - Strukturovaná kabeláž'!P121</f>
        <v>0</v>
      </c>
      <c r="AV103" s="127">
        <f>'06 - Strukturovaná kabeláž'!J33</f>
        <v>0</v>
      </c>
      <c r="AW103" s="127">
        <f>'06 - Strukturovaná kabeláž'!J34</f>
        <v>0</v>
      </c>
      <c r="AX103" s="127">
        <f>'06 - Strukturovaná kabeláž'!J35</f>
        <v>0</v>
      </c>
      <c r="AY103" s="127">
        <f>'06 - Strukturovaná kabeláž'!J36</f>
        <v>0</v>
      </c>
      <c r="AZ103" s="127">
        <f>'06 - Strukturovaná kabeláž'!F33</f>
        <v>0</v>
      </c>
      <c r="BA103" s="127">
        <f>'06 - Strukturovaná kabeláž'!F34</f>
        <v>0</v>
      </c>
      <c r="BB103" s="127">
        <f>'06 - Strukturovaná kabeláž'!F35</f>
        <v>0</v>
      </c>
      <c r="BC103" s="127">
        <f>'06 - Strukturovaná kabeláž'!F36</f>
        <v>0</v>
      </c>
      <c r="BD103" s="129">
        <f>'06 - Strukturovaná kabeláž'!F37</f>
        <v>0</v>
      </c>
      <c r="BT103" s="125" t="s">
        <v>82</v>
      </c>
      <c r="BV103" s="125" t="s">
        <v>78</v>
      </c>
      <c r="BW103" s="125" t="s">
        <v>108</v>
      </c>
      <c r="BX103" s="125" t="s">
        <v>5</v>
      </c>
      <c r="CL103" s="125" t="s">
        <v>1</v>
      </c>
      <c r="CM103" s="125" t="s">
        <v>87</v>
      </c>
    </row>
    <row r="104" spans="2:44" s="1" customFormat="1" ht="30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43"/>
    </row>
    <row r="105" spans="2:44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43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103:AM103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</mergeCells>
  <hyperlinks>
    <hyperlink ref="A95" location="'016 - Pavilon K - vnitřní...'!C2" display="/"/>
    <hyperlink ref="A96" location="'SO 01 - Bourací práce'!C2" display="/"/>
    <hyperlink ref="A97" location="'SO 02 - Nové konstrukce'!C2" display="/"/>
    <hyperlink ref="A98" location="'01 - Zdravotechnika'!C2" display="/"/>
    <hyperlink ref="A99" location="'02 - Vzduchotechnika'!C2" display="/"/>
    <hyperlink ref="A100" location="'03 - Topení'!C2" display="/"/>
    <hyperlink ref="A101" location="'04 - Plynová zařízení'!C2" display="/"/>
    <hyperlink ref="A102" location="'05 - Elektro silnoproud'!C2" display="/"/>
    <hyperlink ref="A103" location="'06 - Strukturovaná kabeláž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108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87</v>
      </c>
    </row>
    <row r="4" spans="2:46" ht="24.95" customHeight="1">
      <c r="B4" s="20"/>
      <c r="D4" s="134" t="s">
        <v>109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164</v>
      </c>
      <c r="I8" s="137"/>
      <c r="L8" s="43"/>
    </row>
    <row r="9" spans="2:12" s="1" customFormat="1" ht="36.95" customHeight="1">
      <c r="B9" s="43"/>
      <c r="E9" s="138" t="s">
        <v>1716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24. 3. 2020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37</v>
      </c>
      <c r="I30" s="137"/>
      <c r="J30" s="147">
        <f>ROUND(J121,2)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39</v>
      </c>
      <c r="I32" s="149" t="s">
        <v>38</v>
      </c>
      <c r="J32" s="148" t="s">
        <v>40</v>
      </c>
      <c r="L32" s="43"/>
    </row>
    <row r="33" spans="2:12" s="1" customFormat="1" ht="14.4" customHeight="1">
      <c r="B33" s="43"/>
      <c r="D33" s="150" t="s">
        <v>41</v>
      </c>
      <c r="E33" s="136" t="s">
        <v>42</v>
      </c>
      <c r="F33" s="151">
        <f>ROUND((SUM(BE121:BE183)),2)</f>
        <v>0</v>
      </c>
      <c r="I33" s="152">
        <v>0.21</v>
      </c>
      <c r="J33" s="151">
        <f>ROUND(((SUM(BE121:BE183))*I33),2)</f>
        <v>0</v>
      </c>
      <c r="L33" s="43"/>
    </row>
    <row r="34" spans="2:12" s="1" customFormat="1" ht="14.4" customHeight="1">
      <c r="B34" s="43"/>
      <c r="E34" s="136" t="s">
        <v>43</v>
      </c>
      <c r="F34" s="151">
        <f>ROUND((SUM(BF121:BF183)),2)</f>
        <v>0</v>
      </c>
      <c r="I34" s="152">
        <v>0.15</v>
      </c>
      <c r="J34" s="151">
        <f>ROUND(((SUM(BF121:BF183))*I34),2)</f>
        <v>0</v>
      </c>
      <c r="L34" s="43"/>
    </row>
    <row r="35" spans="2:12" s="1" customFormat="1" ht="14.4" customHeight="1" hidden="1">
      <c r="B35" s="43"/>
      <c r="E35" s="136" t="s">
        <v>44</v>
      </c>
      <c r="F35" s="151">
        <f>ROUND((SUM(BG121:BG183)),2)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45</v>
      </c>
      <c r="F36" s="151">
        <f>ROUND((SUM(BH121:BH183)),2)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46</v>
      </c>
      <c r="F37" s="151">
        <f>ROUND((SUM(BI121:BI183)),2)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110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164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06 - Strukturovaná kabeláž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24. 3. 2020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111</v>
      </c>
      <c r="D94" s="176"/>
      <c r="E94" s="176"/>
      <c r="F94" s="176"/>
      <c r="G94" s="176"/>
      <c r="H94" s="176"/>
      <c r="I94" s="177"/>
      <c r="J94" s="178" t="s">
        <v>112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113</v>
      </c>
      <c r="D96" s="39"/>
      <c r="E96" s="39"/>
      <c r="F96" s="39"/>
      <c r="G96" s="39"/>
      <c r="H96" s="39"/>
      <c r="I96" s="137"/>
      <c r="J96" s="105">
        <f>J121</f>
        <v>0</v>
      </c>
      <c r="K96" s="39"/>
      <c r="L96" s="43"/>
      <c r="AU96" s="17" t="s">
        <v>114</v>
      </c>
    </row>
    <row r="97" spans="2:12" s="8" customFormat="1" ht="24.95" customHeight="1">
      <c r="B97" s="180"/>
      <c r="C97" s="181"/>
      <c r="D97" s="182" t="s">
        <v>166</v>
      </c>
      <c r="E97" s="183"/>
      <c r="F97" s="183"/>
      <c r="G97" s="183"/>
      <c r="H97" s="183"/>
      <c r="I97" s="184"/>
      <c r="J97" s="185">
        <f>J122</f>
        <v>0</v>
      </c>
      <c r="K97" s="181"/>
      <c r="L97" s="186"/>
    </row>
    <row r="98" spans="2:12" s="9" customFormat="1" ht="19.9" customHeight="1">
      <c r="B98" s="187"/>
      <c r="C98" s="188"/>
      <c r="D98" s="189" t="s">
        <v>168</v>
      </c>
      <c r="E98" s="190"/>
      <c r="F98" s="190"/>
      <c r="G98" s="190"/>
      <c r="H98" s="190"/>
      <c r="I98" s="191"/>
      <c r="J98" s="192">
        <f>J123</f>
        <v>0</v>
      </c>
      <c r="K98" s="188"/>
      <c r="L98" s="193"/>
    </row>
    <row r="99" spans="2:12" s="8" customFormat="1" ht="24.95" customHeight="1">
      <c r="B99" s="180"/>
      <c r="C99" s="181"/>
      <c r="D99" s="182" t="s">
        <v>171</v>
      </c>
      <c r="E99" s="183"/>
      <c r="F99" s="183"/>
      <c r="G99" s="183"/>
      <c r="H99" s="183"/>
      <c r="I99" s="184"/>
      <c r="J99" s="185">
        <f>J128</f>
        <v>0</v>
      </c>
      <c r="K99" s="181"/>
      <c r="L99" s="186"/>
    </row>
    <row r="100" spans="2:12" s="9" customFormat="1" ht="19.9" customHeight="1">
      <c r="B100" s="187"/>
      <c r="C100" s="188"/>
      <c r="D100" s="189" t="s">
        <v>174</v>
      </c>
      <c r="E100" s="190"/>
      <c r="F100" s="190"/>
      <c r="G100" s="190"/>
      <c r="H100" s="190"/>
      <c r="I100" s="191"/>
      <c r="J100" s="192">
        <f>J129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1717</v>
      </c>
      <c r="E101" s="190"/>
      <c r="F101" s="190"/>
      <c r="G101" s="190"/>
      <c r="H101" s="190"/>
      <c r="I101" s="191"/>
      <c r="J101" s="192">
        <f>J133</f>
        <v>0</v>
      </c>
      <c r="K101" s="188"/>
      <c r="L101" s="193"/>
    </row>
    <row r="102" spans="2:12" s="1" customFormat="1" ht="21.8" customHeight="1">
      <c r="B102" s="38"/>
      <c r="C102" s="39"/>
      <c r="D102" s="39"/>
      <c r="E102" s="39"/>
      <c r="F102" s="39"/>
      <c r="G102" s="39"/>
      <c r="H102" s="39"/>
      <c r="I102" s="137"/>
      <c r="J102" s="39"/>
      <c r="K102" s="39"/>
      <c r="L102" s="43"/>
    </row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71"/>
      <c r="J103" s="62"/>
      <c r="K103" s="62"/>
      <c r="L103" s="43"/>
    </row>
    <row r="107" spans="2:12" s="1" customFormat="1" ht="6.95" customHeight="1">
      <c r="B107" s="63"/>
      <c r="C107" s="64"/>
      <c r="D107" s="64"/>
      <c r="E107" s="64"/>
      <c r="F107" s="64"/>
      <c r="G107" s="64"/>
      <c r="H107" s="64"/>
      <c r="I107" s="174"/>
      <c r="J107" s="64"/>
      <c r="K107" s="64"/>
      <c r="L107" s="43"/>
    </row>
    <row r="108" spans="2:12" s="1" customFormat="1" ht="24.95" customHeight="1">
      <c r="B108" s="38"/>
      <c r="C108" s="23" t="s">
        <v>118</v>
      </c>
      <c r="D108" s="39"/>
      <c r="E108" s="39"/>
      <c r="F108" s="39"/>
      <c r="G108" s="39"/>
      <c r="H108" s="39"/>
      <c r="I108" s="137"/>
      <c r="J108" s="39"/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37"/>
      <c r="J109" s="39"/>
      <c r="K109" s="39"/>
      <c r="L109" s="43"/>
    </row>
    <row r="110" spans="2:12" s="1" customFormat="1" ht="12" customHeight="1">
      <c r="B110" s="38"/>
      <c r="C110" s="32" t="s">
        <v>16</v>
      </c>
      <c r="D110" s="39"/>
      <c r="E110" s="39"/>
      <c r="F110" s="39"/>
      <c r="G110" s="39"/>
      <c r="H110" s="39"/>
      <c r="I110" s="137"/>
      <c r="J110" s="39"/>
      <c r="K110" s="39"/>
      <c r="L110" s="43"/>
    </row>
    <row r="111" spans="2:12" s="1" customFormat="1" ht="16.5" customHeight="1">
      <c r="B111" s="38"/>
      <c r="C111" s="39"/>
      <c r="D111" s="39"/>
      <c r="E111" s="239" t="str">
        <f>E7</f>
        <v>Pavilon K - vnitřní stavební úpravy DPS</v>
      </c>
      <c r="F111" s="32"/>
      <c r="G111" s="32"/>
      <c r="H111" s="32"/>
      <c r="I111" s="137"/>
      <c r="J111" s="39"/>
      <c r="K111" s="39"/>
      <c r="L111" s="43"/>
    </row>
    <row r="112" spans="2:12" s="1" customFormat="1" ht="12" customHeight="1">
      <c r="B112" s="38"/>
      <c r="C112" s="32" t="s">
        <v>164</v>
      </c>
      <c r="D112" s="39"/>
      <c r="E112" s="39"/>
      <c r="F112" s="39"/>
      <c r="G112" s="39"/>
      <c r="H112" s="39"/>
      <c r="I112" s="137"/>
      <c r="J112" s="39"/>
      <c r="K112" s="39"/>
      <c r="L112" s="43"/>
    </row>
    <row r="113" spans="2:12" s="1" customFormat="1" ht="16.5" customHeight="1">
      <c r="B113" s="38"/>
      <c r="C113" s="39"/>
      <c r="D113" s="39"/>
      <c r="E113" s="71" t="str">
        <f>E9</f>
        <v>06 - Strukturovaná kabeláž</v>
      </c>
      <c r="F113" s="39"/>
      <c r="G113" s="39"/>
      <c r="H113" s="39"/>
      <c r="I113" s="137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37"/>
      <c r="J114" s="39"/>
      <c r="K114" s="39"/>
      <c r="L114" s="43"/>
    </row>
    <row r="115" spans="2:12" s="1" customFormat="1" ht="12" customHeight="1">
      <c r="B115" s="38"/>
      <c r="C115" s="32" t="s">
        <v>20</v>
      </c>
      <c r="D115" s="39"/>
      <c r="E115" s="39"/>
      <c r="F115" s="27" t="str">
        <f>F12</f>
        <v>Areál SN Opava</v>
      </c>
      <c r="G115" s="39"/>
      <c r="H115" s="39"/>
      <c r="I115" s="140" t="s">
        <v>22</v>
      </c>
      <c r="J115" s="74" t="str">
        <f>IF(J12="","",J12)</f>
        <v>24. 3. 2020</v>
      </c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43"/>
    </row>
    <row r="117" spans="2:12" s="1" customFormat="1" ht="27.9" customHeight="1">
      <c r="B117" s="38"/>
      <c r="C117" s="32" t="s">
        <v>24</v>
      </c>
      <c r="D117" s="39"/>
      <c r="E117" s="39"/>
      <c r="F117" s="27" t="str">
        <f>E15</f>
        <v>Slezská nemocnice Opava</v>
      </c>
      <c r="G117" s="39"/>
      <c r="H117" s="39"/>
      <c r="I117" s="140" t="s">
        <v>30</v>
      </c>
      <c r="J117" s="36" t="str">
        <f>E21</f>
        <v>Ing. Zbyněk Svoboda</v>
      </c>
      <c r="K117" s="39"/>
      <c r="L117" s="43"/>
    </row>
    <row r="118" spans="2:12" s="1" customFormat="1" ht="15.15" customHeight="1">
      <c r="B118" s="38"/>
      <c r="C118" s="32" t="s">
        <v>28</v>
      </c>
      <c r="D118" s="39"/>
      <c r="E118" s="39"/>
      <c r="F118" s="27" t="str">
        <f>IF(E18="","",E18)</f>
        <v>Vyplň údaj</v>
      </c>
      <c r="G118" s="39"/>
      <c r="H118" s="39"/>
      <c r="I118" s="140" t="s">
        <v>33</v>
      </c>
      <c r="J118" s="36" t="str">
        <f>E24</f>
        <v>Zbyněk Svoboda</v>
      </c>
      <c r="K118" s="39"/>
      <c r="L118" s="43"/>
    </row>
    <row r="119" spans="2:12" s="1" customFormat="1" ht="10.3" customHeight="1">
      <c r="B119" s="38"/>
      <c r="C119" s="39"/>
      <c r="D119" s="39"/>
      <c r="E119" s="39"/>
      <c r="F119" s="39"/>
      <c r="G119" s="39"/>
      <c r="H119" s="39"/>
      <c r="I119" s="137"/>
      <c r="J119" s="39"/>
      <c r="K119" s="39"/>
      <c r="L119" s="43"/>
    </row>
    <row r="120" spans="2:20" s="10" customFormat="1" ht="29.25" customHeight="1">
      <c r="B120" s="194"/>
      <c r="C120" s="195" t="s">
        <v>119</v>
      </c>
      <c r="D120" s="196" t="s">
        <v>62</v>
      </c>
      <c r="E120" s="196" t="s">
        <v>58</v>
      </c>
      <c r="F120" s="196" t="s">
        <v>59</v>
      </c>
      <c r="G120" s="196" t="s">
        <v>120</v>
      </c>
      <c r="H120" s="196" t="s">
        <v>121</v>
      </c>
      <c r="I120" s="197" t="s">
        <v>122</v>
      </c>
      <c r="J120" s="196" t="s">
        <v>112</v>
      </c>
      <c r="K120" s="198" t="s">
        <v>123</v>
      </c>
      <c r="L120" s="199"/>
      <c r="M120" s="95" t="s">
        <v>1</v>
      </c>
      <c r="N120" s="96" t="s">
        <v>41</v>
      </c>
      <c r="O120" s="96" t="s">
        <v>124</v>
      </c>
      <c r="P120" s="96" t="s">
        <v>125</v>
      </c>
      <c r="Q120" s="96" t="s">
        <v>126</v>
      </c>
      <c r="R120" s="96" t="s">
        <v>127</v>
      </c>
      <c r="S120" s="96" t="s">
        <v>128</v>
      </c>
      <c r="T120" s="97" t="s">
        <v>129</v>
      </c>
    </row>
    <row r="121" spans="2:63" s="1" customFormat="1" ht="22.8" customHeight="1">
      <c r="B121" s="38"/>
      <c r="C121" s="102" t="s">
        <v>130</v>
      </c>
      <c r="D121" s="39"/>
      <c r="E121" s="39"/>
      <c r="F121" s="39"/>
      <c r="G121" s="39"/>
      <c r="H121" s="39"/>
      <c r="I121" s="137"/>
      <c r="J121" s="200">
        <f>BK121</f>
        <v>0</v>
      </c>
      <c r="K121" s="39"/>
      <c r="L121" s="43"/>
      <c r="M121" s="98"/>
      <c r="N121" s="99"/>
      <c r="O121" s="99"/>
      <c r="P121" s="201">
        <f>P122+P128</f>
        <v>0</v>
      </c>
      <c r="Q121" s="99"/>
      <c r="R121" s="201">
        <f>R122+R128</f>
        <v>0.23095816</v>
      </c>
      <c r="S121" s="99"/>
      <c r="T121" s="202">
        <f>T122+T128</f>
        <v>0.042</v>
      </c>
      <c r="AT121" s="17" t="s">
        <v>76</v>
      </c>
      <c r="AU121" s="17" t="s">
        <v>114</v>
      </c>
      <c r="BK121" s="203">
        <f>BK122+BK128</f>
        <v>0</v>
      </c>
    </row>
    <row r="122" spans="2:63" s="11" customFormat="1" ht="25.9" customHeight="1">
      <c r="B122" s="204"/>
      <c r="C122" s="205"/>
      <c r="D122" s="206" t="s">
        <v>76</v>
      </c>
      <c r="E122" s="207" t="s">
        <v>181</v>
      </c>
      <c r="F122" s="207" t="s">
        <v>182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</f>
        <v>0</v>
      </c>
      <c r="Q122" s="212"/>
      <c r="R122" s="213">
        <f>R123</f>
        <v>0</v>
      </c>
      <c r="S122" s="212"/>
      <c r="T122" s="214">
        <f>T123</f>
        <v>0.042</v>
      </c>
      <c r="AR122" s="215" t="s">
        <v>82</v>
      </c>
      <c r="AT122" s="216" t="s">
        <v>76</v>
      </c>
      <c r="AU122" s="216" t="s">
        <v>77</v>
      </c>
      <c r="AY122" s="215" t="s">
        <v>134</v>
      </c>
      <c r="BK122" s="217">
        <f>BK123</f>
        <v>0</v>
      </c>
    </row>
    <row r="123" spans="2:63" s="11" customFormat="1" ht="22.8" customHeight="1">
      <c r="B123" s="204"/>
      <c r="C123" s="205"/>
      <c r="D123" s="206" t="s">
        <v>76</v>
      </c>
      <c r="E123" s="218" t="s">
        <v>197</v>
      </c>
      <c r="F123" s="218" t="s">
        <v>198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SUM(P124:P127)</f>
        <v>0</v>
      </c>
      <c r="Q123" s="212"/>
      <c r="R123" s="213">
        <f>SUM(R124:R127)</f>
        <v>0</v>
      </c>
      <c r="S123" s="212"/>
      <c r="T123" s="214">
        <f>SUM(T124:T127)</f>
        <v>0.042</v>
      </c>
      <c r="AR123" s="215" t="s">
        <v>82</v>
      </c>
      <c r="AT123" s="216" t="s">
        <v>76</v>
      </c>
      <c r="AU123" s="216" t="s">
        <v>82</v>
      </c>
      <c r="AY123" s="215" t="s">
        <v>134</v>
      </c>
      <c r="BK123" s="217">
        <f>SUM(BK124:BK127)</f>
        <v>0</v>
      </c>
    </row>
    <row r="124" spans="2:65" s="1" customFormat="1" ht="48" customHeight="1">
      <c r="B124" s="38"/>
      <c r="C124" s="220" t="s">
        <v>82</v>
      </c>
      <c r="D124" s="220" t="s">
        <v>137</v>
      </c>
      <c r="E124" s="221" t="s">
        <v>1718</v>
      </c>
      <c r="F124" s="222" t="s">
        <v>1719</v>
      </c>
      <c r="G124" s="223" t="s">
        <v>294</v>
      </c>
      <c r="H124" s="224">
        <v>21</v>
      </c>
      <c r="I124" s="225"/>
      <c r="J124" s="226">
        <f>ROUND(I124*H124,2)</f>
        <v>0</v>
      </c>
      <c r="K124" s="222" t="s">
        <v>141</v>
      </c>
      <c r="L124" s="43"/>
      <c r="M124" s="227" t="s">
        <v>1</v>
      </c>
      <c r="N124" s="228" t="s">
        <v>42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0.002</v>
      </c>
      <c r="T124" s="230">
        <f>S124*H124</f>
        <v>0.042</v>
      </c>
      <c r="AR124" s="231" t="s">
        <v>153</v>
      </c>
      <c r="AT124" s="231" t="s">
        <v>137</v>
      </c>
      <c r="AU124" s="231" t="s">
        <v>87</v>
      </c>
      <c r="AY124" s="17" t="s">
        <v>134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82</v>
      </c>
      <c r="BK124" s="232">
        <f>ROUND(I124*H124,2)</f>
        <v>0</v>
      </c>
      <c r="BL124" s="17" t="s">
        <v>153</v>
      </c>
      <c r="BM124" s="231" t="s">
        <v>1720</v>
      </c>
    </row>
    <row r="125" spans="2:51" s="12" customFormat="1" ht="12">
      <c r="B125" s="240"/>
      <c r="C125" s="241"/>
      <c r="D125" s="242" t="s">
        <v>188</v>
      </c>
      <c r="E125" s="243" t="s">
        <v>1</v>
      </c>
      <c r="F125" s="244" t="s">
        <v>1721</v>
      </c>
      <c r="G125" s="241"/>
      <c r="H125" s="245">
        <v>13</v>
      </c>
      <c r="I125" s="246"/>
      <c r="J125" s="241"/>
      <c r="K125" s="241"/>
      <c r="L125" s="247"/>
      <c r="M125" s="248"/>
      <c r="N125" s="249"/>
      <c r="O125" s="249"/>
      <c r="P125" s="249"/>
      <c r="Q125" s="249"/>
      <c r="R125" s="249"/>
      <c r="S125" s="249"/>
      <c r="T125" s="250"/>
      <c r="AT125" s="251" t="s">
        <v>188</v>
      </c>
      <c r="AU125" s="251" t="s">
        <v>87</v>
      </c>
      <c r="AV125" s="12" t="s">
        <v>87</v>
      </c>
      <c r="AW125" s="12" t="s">
        <v>32</v>
      </c>
      <c r="AX125" s="12" t="s">
        <v>77</v>
      </c>
      <c r="AY125" s="251" t="s">
        <v>134</v>
      </c>
    </row>
    <row r="126" spans="2:51" s="12" customFormat="1" ht="12">
      <c r="B126" s="240"/>
      <c r="C126" s="241"/>
      <c r="D126" s="242" t="s">
        <v>188</v>
      </c>
      <c r="E126" s="243" t="s">
        <v>1</v>
      </c>
      <c r="F126" s="244" t="s">
        <v>1722</v>
      </c>
      <c r="G126" s="241"/>
      <c r="H126" s="245">
        <v>8</v>
      </c>
      <c r="I126" s="246"/>
      <c r="J126" s="241"/>
      <c r="K126" s="241"/>
      <c r="L126" s="247"/>
      <c r="M126" s="248"/>
      <c r="N126" s="249"/>
      <c r="O126" s="249"/>
      <c r="P126" s="249"/>
      <c r="Q126" s="249"/>
      <c r="R126" s="249"/>
      <c r="S126" s="249"/>
      <c r="T126" s="250"/>
      <c r="AT126" s="251" t="s">
        <v>188</v>
      </c>
      <c r="AU126" s="251" t="s">
        <v>87</v>
      </c>
      <c r="AV126" s="12" t="s">
        <v>87</v>
      </c>
      <c r="AW126" s="12" t="s">
        <v>32</v>
      </c>
      <c r="AX126" s="12" t="s">
        <v>77</v>
      </c>
      <c r="AY126" s="251" t="s">
        <v>134</v>
      </c>
    </row>
    <row r="127" spans="2:51" s="13" customFormat="1" ht="12">
      <c r="B127" s="252"/>
      <c r="C127" s="253"/>
      <c r="D127" s="242" t="s">
        <v>188</v>
      </c>
      <c r="E127" s="254" t="s">
        <v>1</v>
      </c>
      <c r="F127" s="255" t="s">
        <v>204</v>
      </c>
      <c r="G127" s="253"/>
      <c r="H127" s="256">
        <v>21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AT127" s="262" t="s">
        <v>188</v>
      </c>
      <c r="AU127" s="262" t="s">
        <v>87</v>
      </c>
      <c r="AV127" s="13" t="s">
        <v>153</v>
      </c>
      <c r="AW127" s="13" t="s">
        <v>32</v>
      </c>
      <c r="AX127" s="13" t="s">
        <v>82</v>
      </c>
      <c r="AY127" s="262" t="s">
        <v>134</v>
      </c>
    </row>
    <row r="128" spans="2:63" s="11" customFormat="1" ht="25.9" customHeight="1">
      <c r="B128" s="204"/>
      <c r="C128" s="205"/>
      <c r="D128" s="206" t="s">
        <v>76</v>
      </c>
      <c r="E128" s="207" t="s">
        <v>403</v>
      </c>
      <c r="F128" s="207" t="s">
        <v>404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P129+P133</f>
        <v>0</v>
      </c>
      <c r="Q128" s="212"/>
      <c r="R128" s="213">
        <f>R129+R133</f>
        <v>0.23095816</v>
      </c>
      <c r="S128" s="212"/>
      <c r="T128" s="214">
        <f>T129+T133</f>
        <v>0</v>
      </c>
      <c r="AR128" s="215" t="s">
        <v>87</v>
      </c>
      <c r="AT128" s="216" t="s">
        <v>76</v>
      </c>
      <c r="AU128" s="216" t="s">
        <v>77</v>
      </c>
      <c r="AY128" s="215" t="s">
        <v>134</v>
      </c>
      <c r="BK128" s="217">
        <f>BK129+BK133</f>
        <v>0</v>
      </c>
    </row>
    <row r="129" spans="2:63" s="11" customFormat="1" ht="22.8" customHeight="1">
      <c r="B129" s="204"/>
      <c r="C129" s="205"/>
      <c r="D129" s="206" t="s">
        <v>76</v>
      </c>
      <c r="E129" s="218" t="s">
        <v>451</v>
      </c>
      <c r="F129" s="218" t="s">
        <v>452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SUM(P130:P132)</f>
        <v>0</v>
      </c>
      <c r="Q129" s="212"/>
      <c r="R129" s="213">
        <f>SUM(R130:R132)</f>
        <v>0.00084</v>
      </c>
      <c r="S129" s="212"/>
      <c r="T129" s="214">
        <f>SUM(T130:T132)</f>
        <v>0</v>
      </c>
      <c r="AR129" s="215" t="s">
        <v>87</v>
      </c>
      <c r="AT129" s="216" t="s">
        <v>76</v>
      </c>
      <c r="AU129" s="216" t="s">
        <v>82</v>
      </c>
      <c r="AY129" s="215" t="s">
        <v>134</v>
      </c>
      <c r="BK129" s="217">
        <f>SUM(BK130:BK132)</f>
        <v>0</v>
      </c>
    </row>
    <row r="130" spans="2:65" s="1" customFormat="1" ht="48" customHeight="1">
      <c r="B130" s="38"/>
      <c r="C130" s="220" t="s">
        <v>87</v>
      </c>
      <c r="D130" s="220" t="s">
        <v>137</v>
      </c>
      <c r="E130" s="221" t="s">
        <v>1723</v>
      </c>
      <c r="F130" s="222" t="s">
        <v>1724</v>
      </c>
      <c r="G130" s="223" t="s">
        <v>294</v>
      </c>
      <c r="H130" s="224">
        <v>28</v>
      </c>
      <c r="I130" s="225"/>
      <c r="J130" s="226">
        <f>ROUND(I130*H130,2)</f>
        <v>0</v>
      </c>
      <c r="K130" s="222" t="s">
        <v>141</v>
      </c>
      <c r="L130" s="43"/>
      <c r="M130" s="227" t="s">
        <v>1</v>
      </c>
      <c r="N130" s="228" t="s">
        <v>42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248</v>
      </c>
      <c r="AT130" s="231" t="s">
        <v>137</v>
      </c>
      <c r="AU130" s="231" t="s">
        <v>87</v>
      </c>
      <c r="AY130" s="17" t="s">
        <v>134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82</v>
      </c>
      <c r="BK130" s="232">
        <f>ROUND(I130*H130,2)</f>
        <v>0</v>
      </c>
      <c r="BL130" s="17" t="s">
        <v>248</v>
      </c>
      <c r="BM130" s="231" t="s">
        <v>1725</v>
      </c>
    </row>
    <row r="131" spans="2:51" s="12" customFormat="1" ht="12">
      <c r="B131" s="240"/>
      <c r="C131" s="241"/>
      <c r="D131" s="242" t="s">
        <v>188</v>
      </c>
      <c r="E131" s="243" t="s">
        <v>1</v>
      </c>
      <c r="F131" s="244" t="s">
        <v>336</v>
      </c>
      <c r="G131" s="241"/>
      <c r="H131" s="245">
        <v>28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188</v>
      </c>
      <c r="AU131" s="251" t="s">
        <v>87</v>
      </c>
      <c r="AV131" s="12" t="s">
        <v>87</v>
      </c>
      <c r="AW131" s="12" t="s">
        <v>32</v>
      </c>
      <c r="AX131" s="12" t="s">
        <v>82</v>
      </c>
      <c r="AY131" s="251" t="s">
        <v>134</v>
      </c>
    </row>
    <row r="132" spans="2:65" s="1" customFormat="1" ht="16.5" customHeight="1">
      <c r="B132" s="38"/>
      <c r="C132" s="273" t="s">
        <v>149</v>
      </c>
      <c r="D132" s="273" t="s">
        <v>552</v>
      </c>
      <c r="E132" s="274" t="s">
        <v>1726</v>
      </c>
      <c r="F132" s="275" t="s">
        <v>1727</v>
      </c>
      <c r="G132" s="276" t="s">
        <v>294</v>
      </c>
      <c r="H132" s="277">
        <v>28</v>
      </c>
      <c r="I132" s="278"/>
      <c r="J132" s="279">
        <f>ROUND(I132*H132,2)</f>
        <v>0</v>
      </c>
      <c r="K132" s="275" t="s">
        <v>141</v>
      </c>
      <c r="L132" s="280"/>
      <c r="M132" s="281" t="s">
        <v>1</v>
      </c>
      <c r="N132" s="282" t="s">
        <v>42</v>
      </c>
      <c r="O132" s="86"/>
      <c r="P132" s="229">
        <f>O132*H132</f>
        <v>0</v>
      </c>
      <c r="Q132" s="229">
        <v>3E-05</v>
      </c>
      <c r="R132" s="229">
        <f>Q132*H132</f>
        <v>0.00084</v>
      </c>
      <c r="S132" s="229">
        <v>0</v>
      </c>
      <c r="T132" s="230">
        <f>S132*H132</f>
        <v>0</v>
      </c>
      <c r="AR132" s="231" t="s">
        <v>359</v>
      </c>
      <c r="AT132" s="231" t="s">
        <v>552</v>
      </c>
      <c r="AU132" s="231" t="s">
        <v>87</v>
      </c>
      <c r="AY132" s="17" t="s">
        <v>134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248</v>
      </c>
      <c r="BM132" s="231" t="s">
        <v>1728</v>
      </c>
    </row>
    <row r="133" spans="2:63" s="11" customFormat="1" ht="22.8" customHeight="1">
      <c r="B133" s="204"/>
      <c r="C133" s="205"/>
      <c r="D133" s="206" t="s">
        <v>76</v>
      </c>
      <c r="E133" s="218" t="s">
        <v>1729</v>
      </c>
      <c r="F133" s="218" t="s">
        <v>1730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SUM(P134:P183)</f>
        <v>0</v>
      </c>
      <c r="Q133" s="212"/>
      <c r="R133" s="213">
        <f>SUM(R134:R183)</f>
        <v>0.23011816</v>
      </c>
      <c r="S133" s="212"/>
      <c r="T133" s="214">
        <f>SUM(T134:T183)</f>
        <v>0</v>
      </c>
      <c r="AR133" s="215" t="s">
        <v>87</v>
      </c>
      <c r="AT133" s="216" t="s">
        <v>76</v>
      </c>
      <c r="AU133" s="216" t="s">
        <v>82</v>
      </c>
      <c r="AY133" s="215" t="s">
        <v>134</v>
      </c>
      <c r="BK133" s="217">
        <f>SUM(BK134:BK183)</f>
        <v>0</v>
      </c>
    </row>
    <row r="134" spans="2:65" s="1" customFormat="1" ht="24" customHeight="1">
      <c r="B134" s="38"/>
      <c r="C134" s="220" t="s">
        <v>153</v>
      </c>
      <c r="D134" s="220" t="s">
        <v>137</v>
      </c>
      <c r="E134" s="221" t="s">
        <v>1731</v>
      </c>
      <c r="F134" s="222" t="s">
        <v>1732</v>
      </c>
      <c r="G134" s="223" t="s">
        <v>247</v>
      </c>
      <c r="H134" s="224">
        <v>117</v>
      </c>
      <c r="I134" s="225"/>
      <c r="J134" s="226">
        <f>ROUND(I134*H134,2)</f>
        <v>0</v>
      </c>
      <c r="K134" s="222" t="s">
        <v>141</v>
      </c>
      <c r="L134" s="43"/>
      <c r="M134" s="227" t="s">
        <v>1</v>
      </c>
      <c r="N134" s="228" t="s">
        <v>42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248</v>
      </c>
      <c r="AT134" s="231" t="s">
        <v>137</v>
      </c>
      <c r="AU134" s="231" t="s">
        <v>87</v>
      </c>
      <c r="AY134" s="17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248</v>
      </c>
      <c r="BM134" s="231" t="s">
        <v>1733</v>
      </c>
    </row>
    <row r="135" spans="2:51" s="12" customFormat="1" ht="12">
      <c r="B135" s="240"/>
      <c r="C135" s="241"/>
      <c r="D135" s="242" t="s">
        <v>188</v>
      </c>
      <c r="E135" s="243" t="s">
        <v>1</v>
      </c>
      <c r="F135" s="244" t="s">
        <v>1734</v>
      </c>
      <c r="G135" s="241"/>
      <c r="H135" s="245">
        <v>81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188</v>
      </c>
      <c r="AU135" s="251" t="s">
        <v>87</v>
      </c>
      <c r="AV135" s="12" t="s">
        <v>87</v>
      </c>
      <c r="AW135" s="12" t="s">
        <v>32</v>
      </c>
      <c r="AX135" s="12" t="s">
        <v>77</v>
      </c>
      <c r="AY135" s="251" t="s">
        <v>134</v>
      </c>
    </row>
    <row r="136" spans="2:51" s="12" customFormat="1" ht="12">
      <c r="B136" s="240"/>
      <c r="C136" s="241"/>
      <c r="D136" s="242" t="s">
        <v>188</v>
      </c>
      <c r="E136" s="243" t="s">
        <v>1</v>
      </c>
      <c r="F136" s="244" t="s">
        <v>1735</v>
      </c>
      <c r="G136" s="241"/>
      <c r="H136" s="245">
        <v>36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AT136" s="251" t="s">
        <v>188</v>
      </c>
      <c r="AU136" s="251" t="s">
        <v>87</v>
      </c>
      <c r="AV136" s="12" t="s">
        <v>87</v>
      </c>
      <c r="AW136" s="12" t="s">
        <v>32</v>
      </c>
      <c r="AX136" s="12" t="s">
        <v>77</v>
      </c>
      <c r="AY136" s="251" t="s">
        <v>134</v>
      </c>
    </row>
    <row r="137" spans="2:51" s="13" customFormat="1" ht="12">
      <c r="B137" s="252"/>
      <c r="C137" s="253"/>
      <c r="D137" s="242" t="s">
        <v>188</v>
      </c>
      <c r="E137" s="254" t="s">
        <v>1</v>
      </c>
      <c r="F137" s="255" t="s">
        <v>204</v>
      </c>
      <c r="G137" s="253"/>
      <c r="H137" s="256">
        <v>117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AT137" s="262" t="s">
        <v>188</v>
      </c>
      <c r="AU137" s="262" t="s">
        <v>87</v>
      </c>
      <c r="AV137" s="13" t="s">
        <v>153</v>
      </c>
      <c r="AW137" s="13" t="s">
        <v>32</v>
      </c>
      <c r="AX137" s="13" t="s">
        <v>82</v>
      </c>
      <c r="AY137" s="262" t="s">
        <v>134</v>
      </c>
    </row>
    <row r="138" spans="2:65" s="1" customFormat="1" ht="24" customHeight="1">
      <c r="B138" s="38"/>
      <c r="C138" s="273" t="s">
        <v>133</v>
      </c>
      <c r="D138" s="273" t="s">
        <v>552</v>
      </c>
      <c r="E138" s="274" t="s">
        <v>1736</v>
      </c>
      <c r="F138" s="275" t="s">
        <v>1737</v>
      </c>
      <c r="G138" s="276" t="s">
        <v>247</v>
      </c>
      <c r="H138" s="277">
        <v>122.85</v>
      </c>
      <c r="I138" s="278"/>
      <c r="J138" s="279">
        <f>ROUND(I138*H138,2)</f>
        <v>0</v>
      </c>
      <c r="K138" s="275" t="s">
        <v>141</v>
      </c>
      <c r="L138" s="280"/>
      <c r="M138" s="281" t="s">
        <v>1</v>
      </c>
      <c r="N138" s="282" t="s">
        <v>42</v>
      </c>
      <c r="O138" s="86"/>
      <c r="P138" s="229">
        <f>O138*H138</f>
        <v>0</v>
      </c>
      <c r="Q138" s="229">
        <v>6E-05</v>
      </c>
      <c r="R138" s="229">
        <f>Q138*H138</f>
        <v>0.007371</v>
      </c>
      <c r="S138" s="229">
        <v>0</v>
      </c>
      <c r="T138" s="230">
        <f>S138*H138</f>
        <v>0</v>
      </c>
      <c r="AR138" s="231" t="s">
        <v>359</v>
      </c>
      <c r="AT138" s="231" t="s">
        <v>552</v>
      </c>
      <c r="AU138" s="231" t="s">
        <v>87</v>
      </c>
      <c r="AY138" s="17" t="s">
        <v>134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82</v>
      </c>
      <c r="BK138" s="232">
        <f>ROUND(I138*H138,2)</f>
        <v>0</v>
      </c>
      <c r="BL138" s="17" t="s">
        <v>248</v>
      </c>
      <c r="BM138" s="231" t="s">
        <v>1738</v>
      </c>
    </row>
    <row r="139" spans="2:51" s="12" customFormat="1" ht="12">
      <c r="B139" s="240"/>
      <c r="C139" s="241"/>
      <c r="D139" s="242" t="s">
        <v>188</v>
      </c>
      <c r="E139" s="241"/>
      <c r="F139" s="244" t="s">
        <v>1739</v>
      </c>
      <c r="G139" s="241"/>
      <c r="H139" s="245">
        <v>122.85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188</v>
      </c>
      <c r="AU139" s="251" t="s">
        <v>87</v>
      </c>
      <c r="AV139" s="12" t="s">
        <v>87</v>
      </c>
      <c r="AW139" s="12" t="s">
        <v>4</v>
      </c>
      <c r="AX139" s="12" t="s">
        <v>82</v>
      </c>
      <c r="AY139" s="251" t="s">
        <v>134</v>
      </c>
    </row>
    <row r="140" spans="2:65" s="1" customFormat="1" ht="16.5" customHeight="1">
      <c r="B140" s="38"/>
      <c r="C140" s="220" t="s">
        <v>160</v>
      </c>
      <c r="D140" s="220" t="s">
        <v>137</v>
      </c>
      <c r="E140" s="221" t="s">
        <v>1740</v>
      </c>
      <c r="F140" s="222" t="s">
        <v>1741</v>
      </c>
      <c r="G140" s="223" t="s">
        <v>247</v>
      </c>
      <c r="H140" s="224">
        <v>41.5</v>
      </c>
      <c r="I140" s="225"/>
      <c r="J140" s="226">
        <f>ROUND(I140*H140,2)</f>
        <v>0</v>
      </c>
      <c r="K140" s="222" t="s">
        <v>141</v>
      </c>
      <c r="L140" s="43"/>
      <c r="M140" s="227" t="s">
        <v>1</v>
      </c>
      <c r="N140" s="228" t="s">
        <v>42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248</v>
      </c>
      <c r="AT140" s="231" t="s">
        <v>137</v>
      </c>
      <c r="AU140" s="231" t="s">
        <v>87</v>
      </c>
      <c r="AY140" s="17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82</v>
      </c>
      <c r="BK140" s="232">
        <f>ROUND(I140*H140,2)</f>
        <v>0</v>
      </c>
      <c r="BL140" s="17" t="s">
        <v>248</v>
      </c>
      <c r="BM140" s="231" t="s">
        <v>1742</v>
      </c>
    </row>
    <row r="141" spans="2:51" s="12" customFormat="1" ht="12">
      <c r="B141" s="240"/>
      <c r="C141" s="241"/>
      <c r="D141" s="242" t="s">
        <v>188</v>
      </c>
      <c r="E141" s="243" t="s">
        <v>1</v>
      </c>
      <c r="F141" s="244" t="s">
        <v>1743</v>
      </c>
      <c r="G141" s="241"/>
      <c r="H141" s="245">
        <v>3.5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188</v>
      </c>
      <c r="AU141" s="251" t="s">
        <v>87</v>
      </c>
      <c r="AV141" s="12" t="s">
        <v>87</v>
      </c>
      <c r="AW141" s="12" t="s">
        <v>32</v>
      </c>
      <c r="AX141" s="12" t="s">
        <v>77</v>
      </c>
      <c r="AY141" s="251" t="s">
        <v>134</v>
      </c>
    </row>
    <row r="142" spans="2:51" s="12" customFormat="1" ht="12">
      <c r="B142" s="240"/>
      <c r="C142" s="241"/>
      <c r="D142" s="242" t="s">
        <v>188</v>
      </c>
      <c r="E142" s="243" t="s">
        <v>1</v>
      </c>
      <c r="F142" s="244" t="s">
        <v>1744</v>
      </c>
      <c r="G142" s="241"/>
      <c r="H142" s="245">
        <v>19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188</v>
      </c>
      <c r="AU142" s="251" t="s">
        <v>87</v>
      </c>
      <c r="AV142" s="12" t="s">
        <v>87</v>
      </c>
      <c r="AW142" s="12" t="s">
        <v>32</v>
      </c>
      <c r="AX142" s="12" t="s">
        <v>77</v>
      </c>
      <c r="AY142" s="251" t="s">
        <v>134</v>
      </c>
    </row>
    <row r="143" spans="2:51" s="12" customFormat="1" ht="12">
      <c r="B143" s="240"/>
      <c r="C143" s="241"/>
      <c r="D143" s="242" t="s">
        <v>188</v>
      </c>
      <c r="E143" s="243" t="s">
        <v>1</v>
      </c>
      <c r="F143" s="244" t="s">
        <v>1745</v>
      </c>
      <c r="G143" s="241"/>
      <c r="H143" s="245">
        <v>19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188</v>
      </c>
      <c r="AU143" s="251" t="s">
        <v>87</v>
      </c>
      <c r="AV143" s="12" t="s">
        <v>87</v>
      </c>
      <c r="AW143" s="12" t="s">
        <v>32</v>
      </c>
      <c r="AX143" s="12" t="s">
        <v>77</v>
      </c>
      <c r="AY143" s="251" t="s">
        <v>134</v>
      </c>
    </row>
    <row r="144" spans="2:51" s="13" customFormat="1" ht="12">
      <c r="B144" s="252"/>
      <c r="C144" s="253"/>
      <c r="D144" s="242" t="s">
        <v>188</v>
      </c>
      <c r="E144" s="254" t="s">
        <v>1</v>
      </c>
      <c r="F144" s="255" t="s">
        <v>204</v>
      </c>
      <c r="G144" s="253"/>
      <c r="H144" s="256">
        <v>41.5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AT144" s="262" t="s">
        <v>188</v>
      </c>
      <c r="AU144" s="262" t="s">
        <v>87</v>
      </c>
      <c r="AV144" s="13" t="s">
        <v>153</v>
      </c>
      <c r="AW144" s="13" t="s">
        <v>32</v>
      </c>
      <c r="AX144" s="13" t="s">
        <v>82</v>
      </c>
      <c r="AY144" s="262" t="s">
        <v>134</v>
      </c>
    </row>
    <row r="145" spans="2:65" s="1" customFormat="1" ht="16.5" customHeight="1">
      <c r="B145" s="38"/>
      <c r="C145" s="273" t="s">
        <v>213</v>
      </c>
      <c r="D145" s="273" t="s">
        <v>552</v>
      </c>
      <c r="E145" s="274" t="s">
        <v>1746</v>
      </c>
      <c r="F145" s="275" t="s">
        <v>1747</v>
      </c>
      <c r="G145" s="276" t="s">
        <v>247</v>
      </c>
      <c r="H145" s="277">
        <v>41.5</v>
      </c>
      <c r="I145" s="278"/>
      <c r="J145" s="279">
        <f>ROUND(I145*H145,2)</f>
        <v>0</v>
      </c>
      <c r="K145" s="275" t="s">
        <v>141</v>
      </c>
      <c r="L145" s="280"/>
      <c r="M145" s="281" t="s">
        <v>1</v>
      </c>
      <c r="N145" s="282" t="s">
        <v>42</v>
      </c>
      <c r="O145" s="86"/>
      <c r="P145" s="229">
        <f>O145*H145</f>
        <v>0</v>
      </c>
      <c r="Q145" s="229">
        <v>0.0045</v>
      </c>
      <c r="R145" s="229">
        <f>Q145*H145</f>
        <v>0.18675</v>
      </c>
      <c r="S145" s="229">
        <v>0</v>
      </c>
      <c r="T145" s="230">
        <f>S145*H145</f>
        <v>0</v>
      </c>
      <c r="AR145" s="231" t="s">
        <v>359</v>
      </c>
      <c r="AT145" s="231" t="s">
        <v>552</v>
      </c>
      <c r="AU145" s="231" t="s">
        <v>87</v>
      </c>
      <c r="AY145" s="17" t="s">
        <v>134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82</v>
      </c>
      <c r="BK145" s="232">
        <f>ROUND(I145*H145,2)</f>
        <v>0</v>
      </c>
      <c r="BL145" s="17" t="s">
        <v>248</v>
      </c>
      <c r="BM145" s="231" t="s">
        <v>1748</v>
      </c>
    </row>
    <row r="146" spans="2:65" s="1" customFormat="1" ht="24" customHeight="1">
      <c r="B146" s="38"/>
      <c r="C146" s="220" t="s">
        <v>219</v>
      </c>
      <c r="D146" s="220" t="s">
        <v>137</v>
      </c>
      <c r="E146" s="221" t="s">
        <v>1749</v>
      </c>
      <c r="F146" s="222" t="s">
        <v>1750</v>
      </c>
      <c r="G146" s="223" t="s">
        <v>294</v>
      </c>
      <c r="H146" s="224">
        <v>38</v>
      </c>
      <c r="I146" s="225"/>
      <c r="J146" s="226">
        <f>ROUND(I146*H146,2)</f>
        <v>0</v>
      </c>
      <c r="K146" s="222" t="s">
        <v>141</v>
      </c>
      <c r="L146" s="43"/>
      <c r="M146" s="227" t="s">
        <v>1</v>
      </c>
      <c r="N146" s="228" t="s">
        <v>42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1" t="s">
        <v>248</v>
      </c>
      <c r="AT146" s="231" t="s">
        <v>137</v>
      </c>
      <c r="AU146" s="231" t="s">
        <v>87</v>
      </c>
      <c r="AY146" s="17" t="s">
        <v>134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248</v>
      </c>
      <c r="BM146" s="231" t="s">
        <v>1751</v>
      </c>
    </row>
    <row r="147" spans="2:51" s="12" customFormat="1" ht="12">
      <c r="B147" s="240"/>
      <c r="C147" s="241"/>
      <c r="D147" s="242" t="s">
        <v>188</v>
      </c>
      <c r="E147" s="243" t="s">
        <v>1</v>
      </c>
      <c r="F147" s="244" t="s">
        <v>1752</v>
      </c>
      <c r="G147" s="241"/>
      <c r="H147" s="245">
        <v>38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188</v>
      </c>
      <c r="AU147" s="251" t="s">
        <v>87</v>
      </c>
      <c r="AV147" s="12" t="s">
        <v>87</v>
      </c>
      <c r="AW147" s="12" t="s">
        <v>32</v>
      </c>
      <c r="AX147" s="12" t="s">
        <v>82</v>
      </c>
      <c r="AY147" s="251" t="s">
        <v>134</v>
      </c>
    </row>
    <row r="148" spans="2:65" s="1" customFormat="1" ht="16.5" customHeight="1">
      <c r="B148" s="38"/>
      <c r="C148" s="273" t="s">
        <v>197</v>
      </c>
      <c r="D148" s="273" t="s">
        <v>552</v>
      </c>
      <c r="E148" s="274" t="s">
        <v>1753</v>
      </c>
      <c r="F148" s="275" t="s">
        <v>1754</v>
      </c>
      <c r="G148" s="276" t="s">
        <v>294</v>
      </c>
      <c r="H148" s="277">
        <v>38</v>
      </c>
      <c r="I148" s="278"/>
      <c r="J148" s="279">
        <f>ROUND(I148*H148,2)</f>
        <v>0</v>
      </c>
      <c r="K148" s="275" t="s">
        <v>141</v>
      </c>
      <c r="L148" s="280"/>
      <c r="M148" s="281" t="s">
        <v>1</v>
      </c>
      <c r="N148" s="282" t="s">
        <v>42</v>
      </c>
      <c r="O148" s="86"/>
      <c r="P148" s="229">
        <f>O148*H148</f>
        <v>0</v>
      </c>
      <c r="Q148" s="229">
        <v>8E-05</v>
      </c>
      <c r="R148" s="229">
        <f>Q148*H148</f>
        <v>0.00304</v>
      </c>
      <c r="S148" s="229">
        <v>0</v>
      </c>
      <c r="T148" s="230">
        <f>S148*H148</f>
        <v>0</v>
      </c>
      <c r="AR148" s="231" t="s">
        <v>359</v>
      </c>
      <c r="AT148" s="231" t="s">
        <v>552</v>
      </c>
      <c r="AU148" s="231" t="s">
        <v>87</v>
      </c>
      <c r="AY148" s="17" t="s">
        <v>134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82</v>
      </c>
      <c r="BK148" s="232">
        <f>ROUND(I148*H148,2)</f>
        <v>0</v>
      </c>
      <c r="BL148" s="17" t="s">
        <v>248</v>
      </c>
      <c r="BM148" s="231" t="s">
        <v>1755</v>
      </c>
    </row>
    <row r="149" spans="2:65" s="1" customFormat="1" ht="24" customHeight="1">
      <c r="B149" s="38"/>
      <c r="C149" s="220" t="s">
        <v>230</v>
      </c>
      <c r="D149" s="220" t="s">
        <v>137</v>
      </c>
      <c r="E149" s="221" t="s">
        <v>1756</v>
      </c>
      <c r="F149" s="222" t="s">
        <v>1757</v>
      </c>
      <c r="G149" s="223" t="s">
        <v>294</v>
      </c>
      <c r="H149" s="224">
        <v>800</v>
      </c>
      <c r="I149" s="225"/>
      <c r="J149" s="226">
        <f>ROUND(I149*H149,2)</f>
        <v>0</v>
      </c>
      <c r="K149" s="222" t="s">
        <v>141</v>
      </c>
      <c r="L149" s="43"/>
      <c r="M149" s="227" t="s">
        <v>1</v>
      </c>
      <c r="N149" s="228" t="s">
        <v>42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248</v>
      </c>
      <c r="AT149" s="231" t="s">
        <v>137</v>
      </c>
      <c r="AU149" s="231" t="s">
        <v>87</v>
      </c>
      <c r="AY149" s="17" t="s">
        <v>134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82</v>
      </c>
      <c r="BK149" s="232">
        <f>ROUND(I149*H149,2)</f>
        <v>0</v>
      </c>
      <c r="BL149" s="17" t="s">
        <v>248</v>
      </c>
      <c r="BM149" s="231" t="s">
        <v>1758</v>
      </c>
    </row>
    <row r="150" spans="2:65" s="1" customFormat="1" ht="16.5" customHeight="1">
      <c r="B150" s="38"/>
      <c r="C150" s="273" t="s">
        <v>239</v>
      </c>
      <c r="D150" s="273" t="s">
        <v>552</v>
      </c>
      <c r="E150" s="274" t="s">
        <v>1759</v>
      </c>
      <c r="F150" s="275" t="s">
        <v>1760</v>
      </c>
      <c r="G150" s="276" t="s">
        <v>294</v>
      </c>
      <c r="H150" s="277">
        <v>800</v>
      </c>
      <c r="I150" s="278"/>
      <c r="J150" s="279">
        <f>ROUND(I150*H150,2)</f>
        <v>0</v>
      </c>
      <c r="K150" s="275" t="s">
        <v>1</v>
      </c>
      <c r="L150" s="280"/>
      <c r="M150" s="281" t="s">
        <v>1</v>
      </c>
      <c r="N150" s="282" t="s">
        <v>42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1" t="s">
        <v>359</v>
      </c>
      <c r="AT150" s="231" t="s">
        <v>552</v>
      </c>
      <c r="AU150" s="231" t="s">
        <v>87</v>
      </c>
      <c r="AY150" s="17" t="s">
        <v>134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82</v>
      </c>
      <c r="BK150" s="232">
        <f>ROUND(I150*H150,2)</f>
        <v>0</v>
      </c>
      <c r="BL150" s="17" t="s">
        <v>248</v>
      </c>
      <c r="BM150" s="231" t="s">
        <v>1761</v>
      </c>
    </row>
    <row r="151" spans="2:65" s="1" customFormat="1" ht="24" customHeight="1">
      <c r="B151" s="38"/>
      <c r="C151" s="220" t="s">
        <v>244</v>
      </c>
      <c r="D151" s="220" t="s">
        <v>137</v>
      </c>
      <c r="E151" s="221" t="s">
        <v>1762</v>
      </c>
      <c r="F151" s="222" t="s">
        <v>1763</v>
      </c>
      <c r="G151" s="223" t="s">
        <v>247</v>
      </c>
      <c r="H151" s="224">
        <v>1384.88</v>
      </c>
      <c r="I151" s="225"/>
      <c r="J151" s="226">
        <f>ROUND(I151*H151,2)</f>
        <v>0</v>
      </c>
      <c r="K151" s="222" t="s">
        <v>141</v>
      </c>
      <c r="L151" s="43"/>
      <c r="M151" s="227" t="s">
        <v>1</v>
      </c>
      <c r="N151" s="228" t="s">
        <v>42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1" t="s">
        <v>248</v>
      </c>
      <c r="AT151" s="231" t="s">
        <v>137</v>
      </c>
      <c r="AU151" s="231" t="s">
        <v>87</v>
      </c>
      <c r="AY151" s="17" t="s">
        <v>134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82</v>
      </c>
      <c r="BK151" s="232">
        <f>ROUND(I151*H151,2)</f>
        <v>0</v>
      </c>
      <c r="BL151" s="17" t="s">
        <v>248</v>
      </c>
      <c r="BM151" s="231" t="s">
        <v>1764</v>
      </c>
    </row>
    <row r="152" spans="2:51" s="12" customFormat="1" ht="12">
      <c r="B152" s="240"/>
      <c r="C152" s="241"/>
      <c r="D152" s="242" t="s">
        <v>188</v>
      </c>
      <c r="E152" s="243" t="s">
        <v>1</v>
      </c>
      <c r="F152" s="244" t="s">
        <v>1765</v>
      </c>
      <c r="G152" s="241"/>
      <c r="H152" s="245">
        <v>807.36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188</v>
      </c>
      <c r="AU152" s="251" t="s">
        <v>87</v>
      </c>
      <c r="AV152" s="12" t="s">
        <v>87</v>
      </c>
      <c r="AW152" s="12" t="s">
        <v>32</v>
      </c>
      <c r="AX152" s="12" t="s">
        <v>77</v>
      </c>
      <c r="AY152" s="251" t="s">
        <v>134</v>
      </c>
    </row>
    <row r="153" spans="2:51" s="12" customFormat="1" ht="12">
      <c r="B153" s="240"/>
      <c r="C153" s="241"/>
      <c r="D153" s="242" t="s">
        <v>188</v>
      </c>
      <c r="E153" s="243" t="s">
        <v>1</v>
      </c>
      <c r="F153" s="244" t="s">
        <v>1766</v>
      </c>
      <c r="G153" s="241"/>
      <c r="H153" s="245">
        <v>556.42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188</v>
      </c>
      <c r="AU153" s="251" t="s">
        <v>87</v>
      </c>
      <c r="AV153" s="12" t="s">
        <v>87</v>
      </c>
      <c r="AW153" s="12" t="s">
        <v>32</v>
      </c>
      <c r="AX153" s="12" t="s">
        <v>77</v>
      </c>
      <c r="AY153" s="251" t="s">
        <v>134</v>
      </c>
    </row>
    <row r="154" spans="2:51" s="12" customFormat="1" ht="12">
      <c r="B154" s="240"/>
      <c r="C154" s="241"/>
      <c r="D154" s="242" t="s">
        <v>188</v>
      </c>
      <c r="E154" s="243" t="s">
        <v>1</v>
      </c>
      <c r="F154" s="244" t="s">
        <v>1767</v>
      </c>
      <c r="G154" s="241"/>
      <c r="H154" s="245">
        <v>21.1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188</v>
      </c>
      <c r="AU154" s="251" t="s">
        <v>87</v>
      </c>
      <c r="AV154" s="12" t="s">
        <v>87</v>
      </c>
      <c r="AW154" s="12" t="s">
        <v>32</v>
      </c>
      <c r="AX154" s="12" t="s">
        <v>77</v>
      </c>
      <c r="AY154" s="251" t="s">
        <v>134</v>
      </c>
    </row>
    <row r="155" spans="2:51" s="13" customFormat="1" ht="12">
      <c r="B155" s="252"/>
      <c r="C155" s="253"/>
      <c r="D155" s="242" t="s">
        <v>188</v>
      </c>
      <c r="E155" s="254" t="s">
        <v>1</v>
      </c>
      <c r="F155" s="255" t="s">
        <v>204</v>
      </c>
      <c r="G155" s="253"/>
      <c r="H155" s="256">
        <v>1384.88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AT155" s="262" t="s">
        <v>188</v>
      </c>
      <c r="AU155" s="262" t="s">
        <v>87</v>
      </c>
      <c r="AV155" s="13" t="s">
        <v>153</v>
      </c>
      <c r="AW155" s="13" t="s">
        <v>32</v>
      </c>
      <c r="AX155" s="13" t="s">
        <v>82</v>
      </c>
      <c r="AY155" s="262" t="s">
        <v>134</v>
      </c>
    </row>
    <row r="156" spans="2:65" s="1" customFormat="1" ht="16.5" customHeight="1">
      <c r="B156" s="38"/>
      <c r="C156" s="273" t="s">
        <v>254</v>
      </c>
      <c r="D156" s="273" t="s">
        <v>552</v>
      </c>
      <c r="E156" s="274" t="s">
        <v>1768</v>
      </c>
      <c r="F156" s="275" t="s">
        <v>1769</v>
      </c>
      <c r="G156" s="276" t="s">
        <v>247</v>
      </c>
      <c r="H156" s="277">
        <v>1500.158</v>
      </c>
      <c r="I156" s="278"/>
      <c r="J156" s="279">
        <f>ROUND(I156*H156,2)</f>
        <v>0</v>
      </c>
      <c r="K156" s="275" t="s">
        <v>141</v>
      </c>
      <c r="L156" s="280"/>
      <c r="M156" s="281" t="s">
        <v>1</v>
      </c>
      <c r="N156" s="282" t="s">
        <v>42</v>
      </c>
      <c r="O156" s="86"/>
      <c r="P156" s="229">
        <f>O156*H156</f>
        <v>0</v>
      </c>
      <c r="Q156" s="229">
        <v>2E-05</v>
      </c>
      <c r="R156" s="229">
        <f>Q156*H156</f>
        <v>0.03000316</v>
      </c>
      <c r="S156" s="229">
        <v>0</v>
      </c>
      <c r="T156" s="230">
        <f>S156*H156</f>
        <v>0</v>
      </c>
      <c r="AR156" s="231" t="s">
        <v>359</v>
      </c>
      <c r="AT156" s="231" t="s">
        <v>552</v>
      </c>
      <c r="AU156" s="231" t="s">
        <v>87</v>
      </c>
      <c r="AY156" s="17" t="s">
        <v>134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82</v>
      </c>
      <c r="BK156" s="232">
        <f>ROUND(I156*H156,2)</f>
        <v>0</v>
      </c>
      <c r="BL156" s="17" t="s">
        <v>248</v>
      </c>
      <c r="BM156" s="231" t="s">
        <v>1770</v>
      </c>
    </row>
    <row r="157" spans="2:51" s="12" customFormat="1" ht="12">
      <c r="B157" s="240"/>
      <c r="C157" s="241"/>
      <c r="D157" s="242" t="s">
        <v>188</v>
      </c>
      <c r="E157" s="243" t="s">
        <v>1</v>
      </c>
      <c r="F157" s="244" t="s">
        <v>1771</v>
      </c>
      <c r="G157" s="241"/>
      <c r="H157" s="245">
        <v>1500.158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188</v>
      </c>
      <c r="AU157" s="251" t="s">
        <v>87</v>
      </c>
      <c r="AV157" s="12" t="s">
        <v>87</v>
      </c>
      <c r="AW157" s="12" t="s">
        <v>32</v>
      </c>
      <c r="AX157" s="12" t="s">
        <v>82</v>
      </c>
      <c r="AY157" s="251" t="s">
        <v>134</v>
      </c>
    </row>
    <row r="158" spans="2:65" s="1" customFormat="1" ht="16.5" customHeight="1">
      <c r="B158" s="38"/>
      <c r="C158" s="273" t="s">
        <v>259</v>
      </c>
      <c r="D158" s="273" t="s">
        <v>552</v>
      </c>
      <c r="E158" s="274" t="s">
        <v>1772</v>
      </c>
      <c r="F158" s="275" t="s">
        <v>1773</v>
      </c>
      <c r="G158" s="276" t="s">
        <v>247</v>
      </c>
      <c r="H158" s="277">
        <v>21.1</v>
      </c>
      <c r="I158" s="278"/>
      <c r="J158" s="279">
        <f>ROUND(I158*H158,2)</f>
        <v>0</v>
      </c>
      <c r="K158" s="275" t="s">
        <v>141</v>
      </c>
      <c r="L158" s="280"/>
      <c r="M158" s="281" t="s">
        <v>1</v>
      </c>
      <c r="N158" s="282" t="s">
        <v>42</v>
      </c>
      <c r="O158" s="86"/>
      <c r="P158" s="229">
        <f>O158*H158</f>
        <v>0</v>
      </c>
      <c r="Q158" s="229">
        <v>0.00014</v>
      </c>
      <c r="R158" s="229">
        <f>Q158*H158</f>
        <v>0.002954</v>
      </c>
      <c r="S158" s="229">
        <v>0</v>
      </c>
      <c r="T158" s="230">
        <f>S158*H158</f>
        <v>0</v>
      </c>
      <c r="AR158" s="231" t="s">
        <v>359</v>
      </c>
      <c r="AT158" s="231" t="s">
        <v>552</v>
      </c>
      <c r="AU158" s="231" t="s">
        <v>87</v>
      </c>
      <c r="AY158" s="17" t="s">
        <v>134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82</v>
      </c>
      <c r="BK158" s="232">
        <f>ROUND(I158*H158,2)</f>
        <v>0</v>
      </c>
      <c r="BL158" s="17" t="s">
        <v>248</v>
      </c>
      <c r="BM158" s="231" t="s">
        <v>1774</v>
      </c>
    </row>
    <row r="159" spans="2:51" s="12" customFormat="1" ht="12">
      <c r="B159" s="240"/>
      <c r="C159" s="241"/>
      <c r="D159" s="242" t="s">
        <v>188</v>
      </c>
      <c r="E159" s="243" t="s">
        <v>1</v>
      </c>
      <c r="F159" s="244" t="s">
        <v>1775</v>
      </c>
      <c r="G159" s="241"/>
      <c r="H159" s="245">
        <v>21.1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188</v>
      </c>
      <c r="AU159" s="251" t="s">
        <v>87</v>
      </c>
      <c r="AV159" s="12" t="s">
        <v>87</v>
      </c>
      <c r="AW159" s="12" t="s">
        <v>32</v>
      </c>
      <c r="AX159" s="12" t="s">
        <v>82</v>
      </c>
      <c r="AY159" s="251" t="s">
        <v>134</v>
      </c>
    </row>
    <row r="160" spans="2:65" s="1" customFormat="1" ht="16.5" customHeight="1">
      <c r="B160" s="38"/>
      <c r="C160" s="220" t="s">
        <v>8</v>
      </c>
      <c r="D160" s="220" t="s">
        <v>137</v>
      </c>
      <c r="E160" s="221" t="s">
        <v>1776</v>
      </c>
      <c r="F160" s="222" t="s">
        <v>1777</v>
      </c>
      <c r="G160" s="223" t="s">
        <v>294</v>
      </c>
      <c r="H160" s="224">
        <v>1</v>
      </c>
      <c r="I160" s="225"/>
      <c r="J160" s="226">
        <f>ROUND(I160*H160,2)</f>
        <v>0</v>
      </c>
      <c r="K160" s="222" t="s">
        <v>141</v>
      </c>
      <c r="L160" s="43"/>
      <c r="M160" s="227" t="s">
        <v>1</v>
      </c>
      <c r="N160" s="228" t="s">
        <v>42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AR160" s="231" t="s">
        <v>248</v>
      </c>
      <c r="AT160" s="231" t="s">
        <v>137</v>
      </c>
      <c r="AU160" s="231" t="s">
        <v>87</v>
      </c>
      <c r="AY160" s="17" t="s">
        <v>134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82</v>
      </c>
      <c r="BK160" s="232">
        <f>ROUND(I160*H160,2)</f>
        <v>0</v>
      </c>
      <c r="BL160" s="17" t="s">
        <v>248</v>
      </c>
      <c r="BM160" s="231" t="s">
        <v>1778</v>
      </c>
    </row>
    <row r="161" spans="2:65" s="1" customFormat="1" ht="16.5" customHeight="1">
      <c r="B161" s="38"/>
      <c r="C161" s="273" t="s">
        <v>248</v>
      </c>
      <c r="D161" s="273" t="s">
        <v>552</v>
      </c>
      <c r="E161" s="274" t="s">
        <v>1779</v>
      </c>
      <c r="F161" s="275" t="s">
        <v>1780</v>
      </c>
      <c r="G161" s="276" t="s">
        <v>294</v>
      </c>
      <c r="H161" s="277">
        <v>1</v>
      </c>
      <c r="I161" s="278"/>
      <c r="J161" s="279">
        <f>ROUND(I161*H161,2)</f>
        <v>0</v>
      </c>
      <c r="K161" s="275" t="s">
        <v>1</v>
      </c>
      <c r="L161" s="280"/>
      <c r="M161" s="281" t="s">
        <v>1</v>
      </c>
      <c r="N161" s="282" t="s">
        <v>42</v>
      </c>
      <c r="O161" s="8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1" t="s">
        <v>359</v>
      </c>
      <c r="AT161" s="231" t="s">
        <v>552</v>
      </c>
      <c r="AU161" s="231" t="s">
        <v>87</v>
      </c>
      <c r="AY161" s="17" t="s">
        <v>134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82</v>
      </c>
      <c r="BK161" s="232">
        <f>ROUND(I161*H161,2)</f>
        <v>0</v>
      </c>
      <c r="BL161" s="17" t="s">
        <v>248</v>
      </c>
      <c r="BM161" s="231" t="s">
        <v>1781</v>
      </c>
    </row>
    <row r="162" spans="2:65" s="1" customFormat="1" ht="24" customHeight="1">
      <c r="B162" s="38"/>
      <c r="C162" s="220" t="s">
        <v>274</v>
      </c>
      <c r="D162" s="220" t="s">
        <v>137</v>
      </c>
      <c r="E162" s="221" t="s">
        <v>1782</v>
      </c>
      <c r="F162" s="222" t="s">
        <v>1783</v>
      </c>
      <c r="G162" s="223" t="s">
        <v>294</v>
      </c>
      <c r="H162" s="224">
        <v>2</v>
      </c>
      <c r="I162" s="225"/>
      <c r="J162" s="226">
        <f>ROUND(I162*H162,2)</f>
        <v>0</v>
      </c>
      <c r="K162" s="222" t="s">
        <v>141</v>
      </c>
      <c r="L162" s="43"/>
      <c r="M162" s="227" t="s">
        <v>1</v>
      </c>
      <c r="N162" s="228" t="s">
        <v>42</v>
      </c>
      <c r="O162" s="86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AR162" s="231" t="s">
        <v>248</v>
      </c>
      <c r="AT162" s="231" t="s">
        <v>137</v>
      </c>
      <c r="AU162" s="231" t="s">
        <v>87</v>
      </c>
      <c r="AY162" s="17" t="s">
        <v>134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82</v>
      </c>
      <c r="BK162" s="232">
        <f>ROUND(I162*H162,2)</f>
        <v>0</v>
      </c>
      <c r="BL162" s="17" t="s">
        <v>248</v>
      </c>
      <c r="BM162" s="231" t="s">
        <v>1784</v>
      </c>
    </row>
    <row r="163" spans="2:65" s="1" customFormat="1" ht="16.5" customHeight="1">
      <c r="B163" s="38"/>
      <c r="C163" s="273" t="s">
        <v>280</v>
      </c>
      <c r="D163" s="273" t="s">
        <v>552</v>
      </c>
      <c r="E163" s="274" t="s">
        <v>1785</v>
      </c>
      <c r="F163" s="275" t="s">
        <v>1786</v>
      </c>
      <c r="G163" s="276" t="s">
        <v>1</v>
      </c>
      <c r="H163" s="277">
        <v>2</v>
      </c>
      <c r="I163" s="278"/>
      <c r="J163" s="279">
        <f>ROUND(I163*H163,2)</f>
        <v>0</v>
      </c>
      <c r="K163" s="275" t="s">
        <v>1</v>
      </c>
      <c r="L163" s="280"/>
      <c r="M163" s="281" t="s">
        <v>1</v>
      </c>
      <c r="N163" s="282" t="s">
        <v>42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1" t="s">
        <v>359</v>
      </c>
      <c r="AT163" s="231" t="s">
        <v>552</v>
      </c>
      <c r="AU163" s="231" t="s">
        <v>87</v>
      </c>
      <c r="AY163" s="17" t="s">
        <v>134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82</v>
      </c>
      <c r="BK163" s="232">
        <f>ROUND(I163*H163,2)</f>
        <v>0</v>
      </c>
      <c r="BL163" s="17" t="s">
        <v>248</v>
      </c>
      <c r="BM163" s="231" t="s">
        <v>1787</v>
      </c>
    </row>
    <row r="164" spans="2:65" s="1" customFormat="1" ht="24" customHeight="1">
      <c r="B164" s="38"/>
      <c r="C164" s="220" t="s">
        <v>286</v>
      </c>
      <c r="D164" s="220" t="s">
        <v>137</v>
      </c>
      <c r="E164" s="221" t="s">
        <v>1788</v>
      </c>
      <c r="F164" s="222" t="s">
        <v>1789</v>
      </c>
      <c r="G164" s="223" t="s">
        <v>294</v>
      </c>
      <c r="H164" s="224">
        <v>3</v>
      </c>
      <c r="I164" s="225"/>
      <c r="J164" s="226">
        <f>ROUND(I164*H164,2)</f>
        <v>0</v>
      </c>
      <c r="K164" s="222" t="s">
        <v>141</v>
      </c>
      <c r="L164" s="43"/>
      <c r="M164" s="227" t="s">
        <v>1</v>
      </c>
      <c r="N164" s="228" t="s">
        <v>42</v>
      </c>
      <c r="O164" s="86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AR164" s="231" t="s">
        <v>248</v>
      </c>
      <c r="AT164" s="231" t="s">
        <v>137</v>
      </c>
      <c r="AU164" s="231" t="s">
        <v>87</v>
      </c>
      <c r="AY164" s="17" t="s">
        <v>134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82</v>
      </c>
      <c r="BK164" s="232">
        <f>ROUND(I164*H164,2)</f>
        <v>0</v>
      </c>
      <c r="BL164" s="17" t="s">
        <v>248</v>
      </c>
      <c r="BM164" s="231" t="s">
        <v>1790</v>
      </c>
    </row>
    <row r="165" spans="2:65" s="1" customFormat="1" ht="16.5" customHeight="1">
      <c r="B165" s="38"/>
      <c r="C165" s="273" t="s">
        <v>291</v>
      </c>
      <c r="D165" s="273" t="s">
        <v>552</v>
      </c>
      <c r="E165" s="274" t="s">
        <v>1791</v>
      </c>
      <c r="F165" s="275" t="s">
        <v>1792</v>
      </c>
      <c r="G165" s="276" t="s">
        <v>294</v>
      </c>
      <c r="H165" s="277">
        <v>3</v>
      </c>
      <c r="I165" s="278"/>
      <c r="J165" s="279">
        <f>ROUND(I165*H165,2)</f>
        <v>0</v>
      </c>
      <c r="K165" s="275" t="s">
        <v>1</v>
      </c>
      <c r="L165" s="280"/>
      <c r="M165" s="281" t="s">
        <v>1</v>
      </c>
      <c r="N165" s="282" t="s">
        <v>42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359</v>
      </c>
      <c r="AT165" s="231" t="s">
        <v>552</v>
      </c>
      <c r="AU165" s="231" t="s">
        <v>87</v>
      </c>
      <c r="AY165" s="17" t="s">
        <v>134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82</v>
      </c>
      <c r="BK165" s="232">
        <f>ROUND(I165*H165,2)</f>
        <v>0</v>
      </c>
      <c r="BL165" s="17" t="s">
        <v>248</v>
      </c>
      <c r="BM165" s="231" t="s">
        <v>1793</v>
      </c>
    </row>
    <row r="166" spans="2:65" s="1" customFormat="1" ht="24" customHeight="1">
      <c r="B166" s="38"/>
      <c r="C166" s="220" t="s">
        <v>7</v>
      </c>
      <c r="D166" s="220" t="s">
        <v>137</v>
      </c>
      <c r="E166" s="221" t="s">
        <v>1794</v>
      </c>
      <c r="F166" s="222" t="s">
        <v>1795</v>
      </c>
      <c r="G166" s="223" t="s">
        <v>294</v>
      </c>
      <c r="H166" s="224">
        <v>1</v>
      </c>
      <c r="I166" s="225"/>
      <c r="J166" s="226">
        <f>ROUND(I166*H166,2)</f>
        <v>0</v>
      </c>
      <c r="K166" s="222" t="s">
        <v>141</v>
      </c>
      <c r="L166" s="43"/>
      <c r="M166" s="227" t="s">
        <v>1</v>
      </c>
      <c r="N166" s="228" t="s">
        <v>42</v>
      </c>
      <c r="O166" s="8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1" t="s">
        <v>248</v>
      </c>
      <c r="AT166" s="231" t="s">
        <v>137</v>
      </c>
      <c r="AU166" s="231" t="s">
        <v>87</v>
      </c>
      <c r="AY166" s="17" t="s">
        <v>134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82</v>
      </c>
      <c r="BK166" s="232">
        <f>ROUND(I166*H166,2)</f>
        <v>0</v>
      </c>
      <c r="BL166" s="17" t="s">
        <v>248</v>
      </c>
      <c r="BM166" s="231" t="s">
        <v>1796</v>
      </c>
    </row>
    <row r="167" spans="2:65" s="1" customFormat="1" ht="16.5" customHeight="1">
      <c r="B167" s="38"/>
      <c r="C167" s="273" t="s">
        <v>303</v>
      </c>
      <c r="D167" s="273" t="s">
        <v>552</v>
      </c>
      <c r="E167" s="274" t="s">
        <v>1797</v>
      </c>
      <c r="F167" s="275" t="s">
        <v>1798</v>
      </c>
      <c r="G167" s="276" t="s">
        <v>294</v>
      </c>
      <c r="H167" s="277">
        <v>1</v>
      </c>
      <c r="I167" s="278"/>
      <c r="J167" s="279">
        <f>ROUND(I167*H167,2)</f>
        <v>0</v>
      </c>
      <c r="K167" s="275" t="s">
        <v>1</v>
      </c>
      <c r="L167" s="280"/>
      <c r="M167" s="281" t="s">
        <v>1</v>
      </c>
      <c r="N167" s="282" t="s">
        <v>42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359</v>
      </c>
      <c r="AT167" s="231" t="s">
        <v>552</v>
      </c>
      <c r="AU167" s="231" t="s">
        <v>87</v>
      </c>
      <c r="AY167" s="17" t="s">
        <v>134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82</v>
      </c>
      <c r="BK167" s="232">
        <f>ROUND(I167*H167,2)</f>
        <v>0</v>
      </c>
      <c r="BL167" s="17" t="s">
        <v>248</v>
      </c>
      <c r="BM167" s="231" t="s">
        <v>1799</v>
      </c>
    </row>
    <row r="168" spans="2:65" s="1" customFormat="1" ht="24" customHeight="1">
      <c r="B168" s="38"/>
      <c r="C168" s="220" t="s">
        <v>308</v>
      </c>
      <c r="D168" s="220" t="s">
        <v>137</v>
      </c>
      <c r="E168" s="221" t="s">
        <v>1800</v>
      </c>
      <c r="F168" s="222" t="s">
        <v>1801</v>
      </c>
      <c r="G168" s="223" t="s">
        <v>294</v>
      </c>
      <c r="H168" s="224">
        <v>8</v>
      </c>
      <c r="I168" s="225"/>
      <c r="J168" s="226">
        <f>ROUND(I168*H168,2)</f>
        <v>0</v>
      </c>
      <c r="K168" s="222" t="s">
        <v>141</v>
      </c>
      <c r="L168" s="43"/>
      <c r="M168" s="227" t="s">
        <v>1</v>
      </c>
      <c r="N168" s="228" t="s">
        <v>42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1" t="s">
        <v>248</v>
      </c>
      <c r="AT168" s="231" t="s">
        <v>137</v>
      </c>
      <c r="AU168" s="231" t="s">
        <v>87</v>
      </c>
      <c r="AY168" s="17" t="s">
        <v>134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82</v>
      </c>
      <c r="BK168" s="232">
        <f>ROUND(I168*H168,2)</f>
        <v>0</v>
      </c>
      <c r="BL168" s="17" t="s">
        <v>248</v>
      </c>
      <c r="BM168" s="231" t="s">
        <v>1802</v>
      </c>
    </row>
    <row r="169" spans="2:51" s="12" customFormat="1" ht="12">
      <c r="B169" s="240"/>
      <c r="C169" s="241"/>
      <c r="D169" s="242" t="s">
        <v>188</v>
      </c>
      <c r="E169" s="243" t="s">
        <v>1</v>
      </c>
      <c r="F169" s="244" t="s">
        <v>1722</v>
      </c>
      <c r="G169" s="241"/>
      <c r="H169" s="245">
        <v>8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188</v>
      </c>
      <c r="AU169" s="251" t="s">
        <v>87</v>
      </c>
      <c r="AV169" s="12" t="s">
        <v>87</v>
      </c>
      <c r="AW169" s="12" t="s">
        <v>32</v>
      </c>
      <c r="AX169" s="12" t="s">
        <v>82</v>
      </c>
      <c r="AY169" s="251" t="s">
        <v>134</v>
      </c>
    </row>
    <row r="170" spans="2:65" s="1" customFormat="1" ht="16.5" customHeight="1">
      <c r="B170" s="38"/>
      <c r="C170" s="273" t="s">
        <v>316</v>
      </c>
      <c r="D170" s="273" t="s">
        <v>552</v>
      </c>
      <c r="E170" s="274" t="s">
        <v>1803</v>
      </c>
      <c r="F170" s="275" t="s">
        <v>1804</v>
      </c>
      <c r="G170" s="276" t="s">
        <v>294</v>
      </c>
      <c r="H170" s="277">
        <v>8</v>
      </c>
      <c r="I170" s="278"/>
      <c r="J170" s="279">
        <f>ROUND(I170*H170,2)</f>
        <v>0</v>
      </c>
      <c r="K170" s="275" t="s">
        <v>1</v>
      </c>
      <c r="L170" s="280"/>
      <c r="M170" s="281" t="s">
        <v>1</v>
      </c>
      <c r="N170" s="282" t="s">
        <v>42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1" t="s">
        <v>359</v>
      </c>
      <c r="AT170" s="231" t="s">
        <v>552</v>
      </c>
      <c r="AU170" s="231" t="s">
        <v>87</v>
      </c>
      <c r="AY170" s="17" t="s">
        <v>134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82</v>
      </c>
      <c r="BK170" s="232">
        <f>ROUND(I170*H170,2)</f>
        <v>0</v>
      </c>
      <c r="BL170" s="17" t="s">
        <v>248</v>
      </c>
      <c r="BM170" s="231" t="s">
        <v>1805</v>
      </c>
    </row>
    <row r="171" spans="2:65" s="1" customFormat="1" ht="24" customHeight="1">
      <c r="B171" s="38"/>
      <c r="C171" s="220" t="s">
        <v>321</v>
      </c>
      <c r="D171" s="220" t="s">
        <v>137</v>
      </c>
      <c r="E171" s="221" t="s">
        <v>1806</v>
      </c>
      <c r="F171" s="222" t="s">
        <v>1807</v>
      </c>
      <c r="G171" s="223" t="s">
        <v>294</v>
      </c>
      <c r="H171" s="224">
        <v>3</v>
      </c>
      <c r="I171" s="225"/>
      <c r="J171" s="226">
        <f>ROUND(I171*H171,2)</f>
        <v>0</v>
      </c>
      <c r="K171" s="222" t="s">
        <v>141</v>
      </c>
      <c r="L171" s="43"/>
      <c r="M171" s="227" t="s">
        <v>1</v>
      </c>
      <c r="N171" s="228" t="s">
        <v>42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AR171" s="231" t="s">
        <v>248</v>
      </c>
      <c r="AT171" s="231" t="s">
        <v>137</v>
      </c>
      <c r="AU171" s="231" t="s">
        <v>87</v>
      </c>
      <c r="AY171" s="17" t="s">
        <v>134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82</v>
      </c>
      <c r="BK171" s="232">
        <f>ROUND(I171*H171,2)</f>
        <v>0</v>
      </c>
      <c r="BL171" s="17" t="s">
        <v>248</v>
      </c>
      <c r="BM171" s="231" t="s">
        <v>1808</v>
      </c>
    </row>
    <row r="172" spans="2:51" s="12" customFormat="1" ht="12">
      <c r="B172" s="240"/>
      <c r="C172" s="241"/>
      <c r="D172" s="242" t="s">
        <v>188</v>
      </c>
      <c r="E172" s="243" t="s">
        <v>1</v>
      </c>
      <c r="F172" s="244" t="s">
        <v>1809</v>
      </c>
      <c r="G172" s="241"/>
      <c r="H172" s="245">
        <v>2</v>
      </c>
      <c r="I172" s="246"/>
      <c r="J172" s="241"/>
      <c r="K172" s="241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188</v>
      </c>
      <c r="AU172" s="251" t="s">
        <v>87</v>
      </c>
      <c r="AV172" s="12" t="s">
        <v>87</v>
      </c>
      <c r="AW172" s="12" t="s">
        <v>32</v>
      </c>
      <c r="AX172" s="12" t="s">
        <v>77</v>
      </c>
      <c r="AY172" s="251" t="s">
        <v>134</v>
      </c>
    </row>
    <row r="173" spans="2:51" s="12" customFormat="1" ht="12">
      <c r="B173" s="240"/>
      <c r="C173" s="241"/>
      <c r="D173" s="242" t="s">
        <v>188</v>
      </c>
      <c r="E173" s="243" t="s">
        <v>1</v>
      </c>
      <c r="F173" s="244" t="s">
        <v>1810</v>
      </c>
      <c r="G173" s="241"/>
      <c r="H173" s="245">
        <v>1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AT173" s="251" t="s">
        <v>188</v>
      </c>
      <c r="AU173" s="251" t="s">
        <v>87</v>
      </c>
      <c r="AV173" s="12" t="s">
        <v>87</v>
      </c>
      <c r="AW173" s="12" t="s">
        <v>32</v>
      </c>
      <c r="AX173" s="12" t="s">
        <v>77</v>
      </c>
      <c r="AY173" s="251" t="s">
        <v>134</v>
      </c>
    </row>
    <row r="174" spans="2:51" s="13" customFormat="1" ht="12">
      <c r="B174" s="252"/>
      <c r="C174" s="253"/>
      <c r="D174" s="242" t="s">
        <v>188</v>
      </c>
      <c r="E174" s="254" t="s">
        <v>1</v>
      </c>
      <c r="F174" s="255" t="s">
        <v>204</v>
      </c>
      <c r="G174" s="253"/>
      <c r="H174" s="256">
        <v>3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AT174" s="262" t="s">
        <v>188</v>
      </c>
      <c r="AU174" s="262" t="s">
        <v>87</v>
      </c>
      <c r="AV174" s="13" t="s">
        <v>153</v>
      </c>
      <c r="AW174" s="13" t="s">
        <v>32</v>
      </c>
      <c r="AX174" s="13" t="s">
        <v>82</v>
      </c>
      <c r="AY174" s="262" t="s">
        <v>134</v>
      </c>
    </row>
    <row r="175" spans="2:65" s="1" customFormat="1" ht="16.5" customHeight="1">
      <c r="B175" s="38"/>
      <c r="C175" s="273" t="s">
        <v>326</v>
      </c>
      <c r="D175" s="273" t="s">
        <v>552</v>
      </c>
      <c r="E175" s="274" t="s">
        <v>1811</v>
      </c>
      <c r="F175" s="275" t="s">
        <v>1812</v>
      </c>
      <c r="G175" s="276" t="s">
        <v>294</v>
      </c>
      <c r="H175" s="277">
        <v>3</v>
      </c>
      <c r="I175" s="278"/>
      <c r="J175" s="279">
        <f>ROUND(I175*H175,2)</f>
        <v>0</v>
      </c>
      <c r="K175" s="275" t="s">
        <v>1</v>
      </c>
      <c r="L175" s="280"/>
      <c r="M175" s="281" t="s">
        <v>1</v>
      </c>
      <c r="N175" s="282" t="s">
        <v>42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1" t="s">
        <v>359</v>
      </c>
      <c r="AT175" s="231" t="s">
        <v>552</v>
      </c>
      <c r="AU175" s="231" t="s">
        <v>87</v>
      </c>
      <c r="AY175" s="17" t="s">
        <v>134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82</v>
      </c>
      <c r="BK175" s="232">
        <f>ROUND(I175*H175,2)</f>
        <v>0</v>
      </c>
      <c r="BL175" s="17" t="s">
        <v>248</v>
      </c>
      <c r="BM175" s="231" t="s">
        <v>1813</v>
      </c>
    </row>
    <row r="176" spans="2:65" s="1" customFormat="1" ht="36" customHeight="1">
      <c r="B176" s="38"/>
      <c r="C176" s="220" t="s">
        <v>331</v>
      </c>
      <c r="D176" s="220" t="s">
        <v>137</v>
      </c>
      <c r="E176" s="221" t="s">
        <v>1814</v>
      </c>
      <c r="F176" s="222" t="s">
        <v>1815</v>
      </c>
      <c r="G176" s="223" t="s">
        <v>294</v>
      </c>
      <c r="H176" s="224">
        <v>28</v>
      </c>
      <c r="I176" s="225"/>
      <c r="J176" s="226">
        <f>ROUND(I176*H176,2)</f>
        <v>0</v>
      </c>
      <c r="K176" s="222" t="s">
        <v>141</v>
      </c>
      <c r="L176" s="43"/>
      <c r="M176" s="227" t="s">
        <v>1</v>
      </c>
      <c r="N176" s="228" t="s">
        <v>42</v>
      </c>
      <c r="O176" s="8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1" t="s">
        <v>248</v>
      </c>
      <c r="AT176" s="231" t="s">
        <v>137</v>
      </c>
      <c r="AU176" s="231" t="s">
        <v>87</v>
      </c>
      <c r="AY176" s="17" t="s">
        <v>134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82</v>
      </c>
      <c r="BK176" s="232">
        <f>ROUND(I176*H176,2)</f>
        <v>0</v>
      </c>
      <c r="BL176" s="17" t="s">
        <v>248</v>
      </c>
      <c r="BM176" s="231" t="s">
        <v>1816</v>
      </c>
    </row>
    <row r="177" spans="2:51" s="12" customFormat="1" ht="12">
      <c r="B177" s="240"/>
      <c r="C177" s="241"/>
      <c r="D177" s="242" t="s">
        <v>188</v>
      </c>
      <c r="E177" s="243" t="s">
        <v>1</v>
      </c>
      <c r="F177" s="244" t="s">
        <v>1744</v>
      </c>
      <c r="G177" s="241"/>
      <c r="H177" s="245">
        <v>19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188</v>
      </c>
      <c r="AU177" s="251" t="s">
        <v>87</v>
      </c>
      <c r="AV177" s="12" t="s">
        <v>87</v>
      </c>
      <c r="AW177" s="12" t="s">
        <v>32</v>
      </c>
      <c r="AX177" s="12" t="s">
        <v>77</v>
      </c>
      <c r="AY177" s="251" t="s">
        <v>134</v>
      </c>
    </row>
    <row r="178" spans="2:51" s="12" customFormat="1" ht="12">
      <c r="B178" s="240"/>
      <c r="C178" s="241"/>
      <c r="D178" s="242" t="s">
        <v>188</v>
      </c>
      <c r="E178" s="243" t="s">
        <v>1</v>
      </c>
      <c r="F178" s="244" t="s">
        <v>485</v>
      </c>
      <c r="G178" s="241"/>
      <c r="H178" s="245">
        <v>9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188</v>
      </c>
      <c r="AU178" s="251" t="s">
        <v>87</v>
      </c>
      <c r="AV178" s="12" t="s">
        <v>87</v>
      </c>
      <c r="AW178" s="12" t="s">
        <v>32</v>
      </c>
      <c r="AX178" s="12" t="s">
        <v>77</v>
      </c>
      <c r="AY178" s="251" t="s">
        <v>134</v>
      </c>
    </row>
    <row r="179" spans="2:51" s="13" customFormat="1" ht="12">
      <c r="B179" s="252"/>
      <c r="C179" s="253"/>
      <c r="D179" s="242" t="s">
        <v>188</v>
      </c>
      <c r="E179" s="254" t="s">
        <v>1</v>
      </c>
      <c r="F179" s="255" t="s">
        <v>204</v>
      </c>
      <c r="G179" s="253"/>
      <c r="H179" s="256">
        <v>28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188</v>
      </c>
      <c r="AU179" s="262" t="s">
        <v>87</v>
      </c>
      <c r="AV179" s="13" t="s">
        <v>153</v>
      </c>
      <c r="AW179" s="13" t="s">
        <v>32</v>
      </c>
      <c r="AX179" s="13" t="s">
        <v>82</v>
      </c>
      <c r="AY179" s="262" t="s">
        <v>134</v>
      </c>
    </row>
    <row r="180" spans="2:65" s="1" customFormat="1" ht="16.5" customHeight="1">
      <c r="B180" s="38"/>
      <c r="C180" s="273" t="s">
        <v>336</v>
      </c>
      <c r="D180" s="273" t="s">
        <v>552</v>
      </c>
      <c r="E180" s="274" t="s">
        <v>1817</v>
      </c>
      <c r="F180" s="275" t="s">
        <v>1818</v>
      </c>
      <c r="G180" s="276" t="s">
        <v>1819</v>
      </c>
      <c r="H180" s="277">
        <v>28</v>
      </c>
      <c r="I180" s="278"/>
      <c r="J180" s="279">
        <f>ROUND(I180*H180,2)</f>
        <v>0</v>
      </c>
      <c r="K180" s="275" t="s">
        <v>1</v>
      </c>
      <c r="L180" s="280"/>
      <c r="M180" s="281" t="s">
        <v>1</v>
      </c>
      <c r="N180" s="282" t="s">
        <v>42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1" t="s">
        <v>359</v>
      </c>
      <c r="AT180" s="231" t="s">
        <v>552</v>
      </c>
      <c r="AU180" s="231" t="s">
        <v>87</v>
      </c>
      <c r="AY180" s="17" t="s">
        <v>134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82</v>
      </c>
      <c r="BK180" s="232">
        <f>ROUND(I180*H180,2)</f>
        <v>0</v>
      </c>
      <c r="BL180" s="17" t="s">
        <v>248</v>
      </c>
      <c r="BM180" s="231" t="s">
        <v>1820</v>
      </c>
    </row>
    <row r="181" spans="2:65" s="1" customFormat="1" ht="24" customHeight="1">
      <c r="B181" s="38"/>
      <c r="C181" s="220" t="s">
        <v>342</v>
      </c>
      <c r="D181" s="220" t="s">
        <v>137</v>
      </c>
      <c r="E181" s="221" t="s">
        <v>1821</v>
      </c>
      <c r="F181" s="222" t="s">
        <v>1822</v>
      </c>
      <c r="G181" s="223" t="s">
        <v>294</v>
      </c>
      <c r="H181" s="224">
        <v>28</v>
      </c>
      <c r="I181" s="225"/>
      <c r="J181" s="226">
        <f>ROUND(I181*H181,2)</f>
        <v>0</v>
      </c>
      <c r="K181" s="222" t="s">
        <v>141</v>
      </c>
      <c r="L181" s="43"/>
      <c r="M181" s="227" t="s">
        <v>1</v>
      </c>
      <c r="N181" s="228" t="s">
        <v>42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AR181" s="231" t="s">
        <v>248</v>
      </c>
      <c r="AT181" s="231" t="s">
        <v>137</v>
      </c>
      <c r="AU181" s="231" t="s">
        <v>87</v>
      </c>
      <c r="AY181" s="17" t="s">
        <v>134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82</v>
      </c>
      <c r="BK181" s="232">
        <f>ROUND(I181*H181,2)</f>
        <v>0</v>
      </c>
      <c r="BL181" s="17" t="s">
        <v>248</v>
      </c>
      <c r="BM181" s="231" t="s">
        <v>1823</v>
      </c>
    </row>
    <row r="182" spans="2:65" s="1" customFormat="1" ht="24" customHeight="1">
      <c r="B182" s="38"/>
      <c r="C182" s="220" t="s">
        <v>346</v>
      </c>
      <c r="D182" s="220" t="s">
        <v>137</v>
      </c>
      <c r="E182" s="221" t="s">
        <v>1824</v>
      </c>
      <c r="F182" s="222" t="s">
        <v>1825</v>
      </c>
      <c r="G182" s="223" t="s">
        <v>294</v>
      </c>
      <c r="H182" s="224">
        <v>1</v>
      </c>
      <c r="I182" s="225"/>
      <c r="J182" s="226">
        <f>ROUND(I182*H182,2)</f>
        <v>0</v>
      </c>
      <c r="K182" s="222" t="s">
        <v>141</v>
      </c>
      <c r="L182" s="43"/>
      <c r="M182" s="227" t="s">
        <v>1</v>
      </c>
      <c r="N182" s="228" t="s">
        <v>42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1" t="s">
        <v>248</v>
      </c>
      <c r="AT182" s="231" t="s">
        <v>137</v>
      </c>
      <c r="AU182" s="231" t="s">
        <v>87</v>
      </c>
      <c r="AY182" s="17" t="s">
        <v>134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82</v>
      </c>
      <c r="BK182" s="232">
        <f>ROUND(I182*H182,2)</f>
        <v>0</v>
      </c>
      <c r="BL182" s="17" t="s">
        <v>248</v>
      </c>
      <c r="BM182" s="231" t="s">
        <v>1826</v>
      </c>
    </row>
    <row r="183" spans="2:65" s="1" customFormat="1" ht="36" customHeight="1">
      <c r="B183" s="38"/>
      <c r="C183" s="220" t="s">
        <v>351</v>
      </c>
      <c r="D183" s="220" t="s">
        <v>137</v>
      </c>
      <c r="E183" s="221" t="s">
        <v>1827</v>
      </c>
      <c r="F183" s="222" t="s">
        <v>1828</v>
      </c>
      <c r="G183" s="223" t="s">
        <v>904</v>
      </c>
      <c r="H183" s="294"/>
      <c r="I183" s="225"/>
      <c r="J183" s="226">
        <f>ROUND(I183*H183,2)</f>
        <v>0</v>
      </c>
      <c r="K183" s="222" t="s">
        <v>141</v>
      </c>
      <c r="L183" s="43"/>
      <c r="M183" s="233" t="s">
        <v>1</v>
      </c>
      <c r="N183" s="234" t="s">
        <v>42</v>
      </c>
      <c r="O183" s="235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AR183" s="231" t="s">
        <v>248</v>
      </c>
      <c r="AT183" s="231" t="s">
        <v>137</v>
      </c>
      <c r="AU183" s="231" t="s">
        <v>87</v>
      </c>
      <c r="AY183" s="17" t="s">
        <v>134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82</v>
      </c>
      <c r="BK183" s="232">
        <f>ROUND(I183*H183,2)</f>
        <v>0</v>
      </c>
      <c r="BL183" s="17" t="s">
        <v>248</v>
      </c>
      <c r="BM183" s="231" t="s">
        <v>1829</v>
      </c>
    </row>
    <row r="184" spans="2:12" s="1" customFormat="1" ht="6.95" customHeight="1">
      <c r="B184" s="61"/>
      <c r="C184" s="62"/>
      <c r="D184" s="62"/>
      <c r="E184" s="62"/>
      <c r="F184" s="62"/>
      <c r="G184" s="62"/>
      <c r="H184" s="62"/>
      <c r="I184" s="171"/>
      <c r="J184" s="62"/>
      <c r="K184" s="62"/>
      <c r="L184" s="43"/>
    </row>
  </sheetData>
  <sheetProtection password="CC35" sheet="1" objects="1" scenarios="1" formatColumns="0" formatRows="0" autoFilter="0"/>
  <autoFilter ref="C120:K18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5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87</v>
      </c>
    </row>
    <row r="4" spans="2:46" ht="24.95" customHeight="1">
      <c r="B4" s="20"/>
      <c r="D4" s="134" t="s">
        <v>109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s="1" customFormat="1" ht="12" customHeight="1">
      <c r="B6" s="43"/>
      <c r="D6" s="136" t="s">
        <v>16</v>
      </c>
      <c r="I6" s="137"/>
      <c r="L6" s="43"/>
    </row>
    <row r="7" spans="2:12" s="1" customFormat="1" ht="36.95" customHeight="1">
      <c r="B7" s="43"/>
      <c r="E7" s="138" t="s">
        <v>17</v>
      </c>
      <c r="F7" s="1"/>
      <c r="G7" s="1"/>
      <c r="H7" s="1"/>
      <c r="I7" s="137"/>
      <c r="L7" s="43"/>
    </row>
    <row r="8" spans="2:12" s="1" customFormat="1" ht="12">
      <c r="B8" s="43"/>
      <c r="I8" s="137"/>
      <c r="L8" s="43"/>
    </row>
    <row r="9" spans="2:12" s="1" customFormat="1" ht="12" customHeight="1">
      <c r="B9" s="43"/>
      <c r="D9" s="136" t="s">
        <v>18</v>
      </c>
      <c r="F9" s="139" t="s">
        <v>1</v>
      </c>
      <c r="I9" s="140" t="s">
        <v>19</v>
      </c>
      <c r="J9" s="139" t="s">
        <v>1</v>
      </c>
      <c r="L9" s="43"/>
    </row>
    <row r="10" spans="2:12" s="1" customFormat="1" ht="12" customHeight="1">
      <c r="B10" s="43"/>
      <c r="D10" s="136" t="s">
        <v>20</v>
      </c>
      <c r="F10" s="139" t="s">
        <v>21</v>
      </c>
      <c r="I10" s="140" t="s">
        <v>22</v>
      </c>
      <c r="J10" s="141" t="str">
        <f>'Rekapitulace stavby'!AN8</f>
        <v>24. 3. 2020</v>
      </c>
      <c r="L10" s="43"/>
    </row>
    <row r="11" spans="2:12" s="1" customFormat="1" ht="10.8" customHeight="1">
      <c r="B11" s="43"/>
      <c r="I11" s="137"/>
      <c r="L11" s="43"/>
    </row>
    <row r="12" spans="2:12" s="1" customFormat="1" ht="12" customHeight="1">
      <c r="B12" s="43"/>
      <c r="D12" s="136" t="s">
        <v>24</v>
      </c>
      <c r="I12" s="140" t="s">
        <v>25</v>
      </c>
      <c r="J12" s="139" t="s">
        <v>1</v>
      </c>
      <c r="L12" s="43"/>
    </row>
    <row r="13" spans="2:12" s="1" customFormat="1" ht="18" customHeight="1">
      <c r="B13" s="43"/>
      <c r="E13" s="139" t="s">
        <v>26</v>
      </c>
      <c r="I13" s="140" t="s">
        <v>27</v>
      </c>
      <c r="J13" s="139" t="s">
        <v>1</v>
      </c>
      <c r="L13" s="43"/>
    </row>
    <row r="14" spans="2:12" s="1" customFormat="1" ht="6.95" customHeight="1">
      <c r="B14" s="43"/>
      <c r="I14" s="137"/>
      <c r="L14" s="43"/>
    </row>
    <row r="15" spans="2:12" s="1" customFormat="1" ht="12" customHeight="1">
      <c r="B15" s="43"/>
      <c r="D15" s="136" t="s">
        <v>28</v>
      </c>
      <c r="I15" s="140" t="s">
        <v>25</v>
      </c>
      <c r="J15" s="33" t="str">
        <f>'Rekapitulace stavby'!AN13</f>
        <v>Vyplň údaj</v>
      </c>
      <c r="L15" s="43"/>
    </row>
    <row r="16" spans="2:12" s="1" customFormat="1" ht="18" customHeight="1">
      <c r="B16" s="43"/>
      <c r="E16" s="33" t="str">
        <f>'Rekapitulace stavby'!E14</f>
        <v>Vyplň údaj</v>
      </c>
      <c r="F16" s="139"/>
      <c r="G16" s="139"/>
      <c r="H16" s="139"/>
      <c r="I16" s="140" t="s">
        <v>27</v>
      </c>
      <c r="J16" s="33" t="str">
        <f>'Rekapitulace stavby'!AN14</f>
        <v>Vyplň údaj</v>
      </c>
      <c r="L16" s="43"/>
    </row>
    <row r="17" spans="2:12" s="1" customFormat="1" ht="6.95" customHeight="1">
      <c r="B17" s="43"/>
      <c r="I17" s="137"/>
      <c r="L17" s="43"/>
    </row>
    <row r="18" spans="2:12" s="1" customFormat="1" ht="12" customHeight="1">
      <c r="B18" s="43"/>
      <c r="D18" s="136" t="s">
        <v>30</v>
      </c>
      <c r="I18" s="140" t="s">
        <v>25</v>
      </c>
      <c r="J18" s="139" t="s">
        <v>1</v>
      </c>
      <c r="L18" s="43"/>
    </row>
    <row r="19" spans="2:12" s="1" customFormat="1" ht="18" customHeight="1">
      <c r="B19" s="43"/>
      <c r="E19" s="139" t="s">
        <v>31</v>
      </c>
      <c r="I19" s="140" t="s">
        <v>27</v>
      </c>
      <c r="J19" s="139" t="s">
        <v>1</v>
      </c>
      <c r="L19" s="43"/>
    </row>
    <row r="20" spans="2:12" s="1" customFormat="1" ht="6.95" customHeight="1">
      <c r="B20" s="43"/>
      <c r="I20" s="137"/>
      <c r="L20" s="43"/>
    </row>
    <row r="21" spans="2:12" s="1" customFormat="1" ht="12" customHeight="1">
      <c r="B21" s="43"/>
      <c r="D21" s="136" t="s">
        <v>33</v>
      </c>
      <c r="I21" s="140" t="s">
        <v>25</v>
      </c>
      <c r="J21" s="139" t="s">
        <v>1</v>
      </c>
      <c r="L21" s="43"/>
    </row>
    <row r="22" spans="2:12" s="1" customFormat="1" ht="18" customHeight="1">
      <c r="B22" s="43"/>
      <c r="E22" s="139" t="s">
        <v>34</v>
      </c>
      <c r="I22" s="140" t="s">
        <v>27</v>
      </c>
      <c r="J22" s="139" t="s">
        <v>1</v>
      </c>
      <c r="L22" s="43"/>
    </row>
    <row r="23" spans="2:12" s="1" customFormat="1" ht="6.95" customHeight="1">
      <c r="B23" s="43"/>
      <c r="I23" s="137"/>
      <c r="L23" s="43"/>
    </row>
    <row r="24" spans="2:12" s="1" customFormat="1" ht="12" customHeight="1">
      <c r="B24" s="43"/>
      <c r="D24" s="136" t="s">
        <v>35</v>
      </c>
      <c r="I24" s="137"/>
      <c r="L24" s="43"/>
    </row>
    <row r="25" spans="2:12" s="7" customFormat="1" ht="16.5" customHeight="1">
      <c r="B25" s="142"/>
      <c r="E25" s="143" t="s">
        <v>36</v>
      </c>
      <c r="F25" s="143"/>
      <c r="G25" s="143"/>
      <c r="H25" s="143"/>
      <c r="I25" s="144"/>
      <c r="L25" s="142"/>
    </row>
    <row r="26" spans="2:12" s="1" customFormat="1" ht="6.95" customHeight="1">
      <c r="B26" s="43"/>
      <c r="I26" s="137"/>
      <c r="L26" s="43"/>
    </row>
    <row r="27" spans="2:12" s="1" customFormat="1" ht="6.95" customHeight="1">
      <c r="B27" s="43"/>
      <c r="D27" s="78"/>
      <c r="E27" s="78"/>
      <c r="F27" s="78"/>
      <c r="G27" s="78"/>
      <c r="H27" s="78"/>
      <c r="I27" s="145"/>
      <c r="J27" s="78"/>
      <c r="K27" s="78"/>
      <c r="L27" s="43"/>
    </row>
    <row r="28" spans="2:12" s="1" customFormat="1" ht="25.4" customHeight="1">
      <c r="B28" s="43"/>
      <c r="D28" s="146" t="s">
        <v>37</v>
      </c>
      <c r="I28" s="137"/>
      <c r="J28" s="147">
        <f>ROUND(J115,2)</f>
        <v>0</v>
      </c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14.4" customHeight="1">
      <c r="B30" s="43"/>
      <c r="F30" s="148" t="s">
        <v>39</v>
      </c>
      <c r="I30" s="149" t="s">
        <v>38</v>
      </c>
      <c r="J30" s="148" t="s">
        <v>40</v>
      </c>
      <c r="L30" s="43"/>
    </row>
    <row r="31" spans="2:12" s="1" customFormat="1" ht="14.4" customHeight="1">
      <c r="B31" s="43"/>
      <c r="D31" s="150" t="s">
        <v>41</v>
      </c>
      <c r="E31" s="136" t="s">
        <v>42</v>
      </c>
      <c r="F31" s="151">
        <f>ROUND((SUM(BE115:BE124)),2)</f>
        <v>0</v>
      </c>
      <c r="I31" s="152">
        <v>0.21</v>
      </c>
      <c r="J31" s="151">
        <f>ROUND(((SUM(BE115:BE124))*I31),2)</f>
        <v>0</v>
      </c>
      <c r="L31" s="43"/>
    </row>
    <row r="32" spans="2:12" s="1" customFormat="1" ht="14.4" customHeight="1">
      <c r="B32" s="43"/>
      <c r="E32" s="136" t="s">
        <v>43</v>
      </c>
      <c r="F32" s="151">
        <f>ROUND((SUM(BF115:BF124)),2)</f>
        <v>0</v>
      </c>
      <c r="I32" s="152">
        <v>0.15</v>
      </c>
      <c r="J32" s="151">
        <f>ROUND(((SUM(BF115:BF124))*I32),2)</f>
        <v>0</v>
      </c>
      <c r="L32" s="43"/>
    </row>
    <row r="33" spans="2:12" s="1" customFormat="1" ht="14.4" customHeight="1" hidden="1">
      <c r="B33" s="43"/>
      <c r="E33" s="136" t="s">
        <v>44</v>
      </c>
      <c r="F33" s="151">
        <f>ROUND((SUM(BG115:BG124)),2)</f>
        <v>0</v>
      </c>
      <c r="I33" s="152">
        <v>0.21</v>
      </c>
      <c r="J33" s="151">
        <f>0</f>
        <v>0</v>
      </c>
      <c r="L33" s="43"/>
    </row>
    <row r="34" spans="2:12" s="1" customFormat="1" ht="14.4" customHeight="1" hidden="1">
      <c r="B34" s="43"/>
      <c r="E34" s="136" t="s">
        <v>45</v>
      </c>
      <c r="F34" s="151">
        <f>ROUND((SUM(BH115:BH124)),2)</f>
        <v>0</v>
      </c>
      <c r="I34" s="152">
        <v>0.15</v>
      </c>
      <c r="J34" s="151">
        <f>0</f>
        <v>0</v>
      </c>
      <c r="L34" s="43"/>
    </row>
    <row r="35" spans="2:12" s="1" customFormat="1" ht="14.4" customHeight="1" hidden="1">
      <c r="B35" s="43"/>
      <c r="E35" s="136" t="s">
        <v>46</v>
      </c>
      <c r="F35" s="151">
        <f>ROUND((SUM(BI115:BI124)),2)</f>
        <v>0</v>
      </c>
      <c r="I35" s="152">
        <v>0</v>
      </c>
      <c r="J35" s="151">
        <f>0</f>
        <v>0</v>
      </c>
      <c r="L35" s="43"/>
    </row>
    <row r="36" spans="2:12" s="1" customFormat="1" ht="6.95" customHeight="1">
      <c r="B36" s="43"/>
      <c r="I36" s="137"/>
      <c r="L36" s="43"/>
    </row>
    <row r="37" spans="2:12" s="1" customFormat="1" ht="25.4" customHeight="1">
      <c r="B37" s="43"/>
      <c r="C37" s="153"/>
      <c r="D37" s="154" t="s">
        <v>47</v>
      </c>
      <c r="E37" s="155"/>
      <c r="F37" s="155"/>
      <c r="G37" s="156" t="s">
        <v>48</v>
      </c>
      <c r="H37" s="157" t="s">
        <v>49</v>
      </c>
      <c r="I37" s="158"/>
      <c r="J37" s="159">
        <f>SUM(J28:J35)</f>
        <v>0</v>
      </c>
      <c r="K37" s="160"/>
      <c r="L37" s="43"/>
    </row>
    <row r="38" spans="2:12" s="1" customFormat="1" ht="14.4" customHeight="1">
      <c r="B38" s="43"/>
      <c r="I38" s="137"/>
      <c r="L38" s="43"/>
    </row>
    <row r="39" spans="2:12" ht="14.4" customHeight="1">
      <c r="B39" s="20"/>
      <c r="L39" s="20"/>
    </row>
    <row r="40" spans="2:12" ht="14.4" customHeight="1">
      <c r="B40" s="20"/>
      <c r="L40" s="20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110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71" t="str">
        <f>E7</f>
        <v>Pavilon K - vnitřní stavební úpravy DPS</v>
      </c>
      <c r="F85" s="39"/>
      <c r="G85" s="39"/>
      <c r="H85" s="39"/>
      <c r="I85" s="137"/>
      <c r="J85" s="39"/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2" customHeight="1">
      <c r="B87" s="38"/>
      <c r="C87" s="32" t="s">
        <v>20</v>
      </c>
      <c r="D87" s="39"/>
      <c r="E87" s="39"/>
      <c r="F87" s="27" t="str">
        <f>F10</f>
        <v>Areál SN Opava</v>
      </c>
      <c r="G87" s="39"/>
      <c r="H87" s="39"/>
      <c r="I87" s="140" t="s">
        <v>22</v>
      </c>
      <c r="J87" s="74" t="str">
        <f>IF(J10="","",J10)</f>
        <v>24. 3. 2020</v>
      </c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27.9" customHeight="1">
      <c r="B89" s="38"/>
      <c r="C89" s="32" t="s">
        <v>24</v>
      </c>
      <c r="D89" s="39"/>
      <c r="E89" s="39"/>
      <c r="F89" s="27" t="str">
        <f>E13</f>
        <v>Slezská nemocnice Opava</v>
      </c>
      <c r="G89" s="39"/>
      <c r="H89" s="39"/>
      <c r="I89" s="140" t="s">
        <v>30</v>
      </c>
      <c r="J89" s="36" t="str">
        <f>E19</f>
        <v>Ing. Zbyněk Svoboda</v>
      </c>
      <c r="K89" s="39"/>
      <c r="L89" s="43"/>
    </row>
    <row r="90" spans="2:12" s="1" customFormat="1" ht="15.15" customHeight="1">
      <c r="B90" s="38"/>
      <c r="C90" s="32" t="s">
        <v>28</v>
      </c>
      <c r="D90" s="39"/>
      <c r="E90" s="39"/>
      <c r="F90" s="27" t="str">
        <f>IF(E16="","",E16)</f>
        <v>Vyplň údaj</v>
      </c>
      <c r="G90" s="39"/>
      <c r="H90" s="39"/>
      <c r="I90" s="140" t="s">
        <v>33</v>
      </c>
      <c r="J90" s="36" t="str">
        <f>E22</f>
        <v>Zbyněk Svoboda</v>
      </c>
      <c r="K90" s="39"/>
      <c r="L90" s="43"/>
    </row>
    <row r="91" spans="2:12" s="1" customFormat="1" ht="10.3" customHeight="1">
      <c r="B91" s="38"/>
      <c r="C91" s="39"/>
      <c r="D91" s="39"/>
      <c r="E91" s="39"/>
      <c r="F91" s="39"/>
      <c r="G91" s="39"/>
      <c r="H91" s="39"/>
      <c r="I91" s="137"/>
      <c r="J91" s="39"/>
      <c r="K91" s="39"/>
      <c r="L91" s="43"/>
    </row>
    <row r="92" spans="2:12" s="1" customFormat="1" ht="29.25" customHeight="1">
      <c r="B92" s="38"/>
      <c r="C92" s="175" t="s">
        <v>111</v>
      </c>
      <c r="D92" s="176"/>
      <c r="E92" s="176"/>
      <c r="F92" s="176"/>
      <c r="G92" s="176"/>
      <c r="H92" s="176"/>
      <c r="I92" s="177"/>
      <c r="J92" s="178" t="s">
        <v>112</v>
      </c>
      <c r="K92" s="176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47" s="1" customFormat="1" ht="22.8" customHeight="1">
      <c r="B94" s="38"/>
      <c r="C94" s="179" t="s">
        <v>113</v>
      </c>
      <c r="D94" s="39"/>
      <c r="E94" s="39"/>
      <c r="F94" s="39"/>
      <c r="G94" s="39"/>
      <c r="H94" s="39"/>
      <c r="I94" s="137"/>
      <c r="J94" s="105">
        <f>J115</f>
        <v>0</v>
      </c>
      <c r="K94" s="39"/>
      <c r="L94" s="43"/>
      <c r="AU94" s="17" t="s">
        <v>114</v>
      </c>
    </row>
    <row r="95" spans="2:12" s="8" customFormat="1" ht="24.95" customHeight="1">
      <c r="B95" s="180"/>
      <c r="C95" s="181"/>
      <c r="D95" s="182" t="s">
        <v>115</v>
      </c>
      <c r="E95" s="183"/>
      <c r="F95" s="183"/>
      <c r="G95" s="183"/>
      <c r="H95" s="183"/>
      <c r="I95" s="184"/>
      <c r="J95" s="185">
        <f>J116</f>
        <v>0</v>
      </c>
      <c r="K95" s="181"/>
      <c r="L95" s="186"/>
    </row>
    <row r="96" spans="2:12" s="9" customFormat="1" ht="19.9" customHeight="1">
      <c r="B96" s="187"/>
      <c r="C96" s="188"/>
      <c r="D96" s="189" t="s">
        <v>116</v>
      </c>
      <c r="E96" s="190"/>
      <c r="F96" s="190"/>
      <c r="G96" s="190"/>
      <c r="H96" s="190"/>
      <c r="I96" s="191"/>
      <c r="J96" s="192">
        <f>J117</f>
        <v>0</v>
      </c>
      <c r="K96" s="188"/>
      <c r="L96" s="193"/>
    </row>
    <row r="97" spans="2:12" s="9" customFormat="1" ht="19.9" customHeight="1">
      <c r="B97" s="187"/>
      <c r="C97" s="188"/>
      <c r="D97" s="189" t="s">
        <v>117</v>
      </c>
      <c r="E97" s="190"/>
      <c r="F97" s="190"/>
      <c r="G97" s="190"/>
      <c r="H97" s="190"/>
      <c r="I97" s="191"/>
      <c r="J97" s="192">
        <f>J119</f>
        <v>0</v>
      </c>
      <c r="K97" s="188"/>
      <c r="L97" s="193"/>
    </row>
    <row r="98" spans="2:12" s="1" customFormat="1" ht="21.8" customHeight="1">
      <c r="B98" s="38"/>
      <c r="C98" s="39"/>
      <c r="D98" s="39"/>
      <c r="E98" s="39"/>
      <c r="F98" s="39"/>
      <c r="G98" s="39"/>
      <c r="H98" s="39"/>
      <c r="I98" s="137"/>
      <c r="J98" s="39"/>
      <c r="K98" s="39"/>
      <c r="L98" s="43"/>
    </row>
    <row r="99" spans="2:12" s="1" customFormat="1" ht="6.95" customHeight="1">
      <c r="B99" s="61"/>
      <c r="C99" s="62"/>
      <c r="D99" s="62"/>
      <c r="E99" s="62"/>
      <c r="F99" s="62"/>
      <c r="G99" s="62"/>
      <c r="H99" s="62"/>
      <c r="I99" s="171"/>
      <c r="J99" s="62"/>
      <c r="K99" s="62"/>
      <c r="L99" s="43"/>
    </row>
    <row r="103" spans="2:12" s="1" customFormat="1" ht="6.95" customHeight="1">
      <c r="B103" s="63"/>
      <c r="C103" s="64"/>
      <c r="D103" s="64"/>
      <c r="E103" s="64"/>
      <c r="F103" s="64"/>
      <c r="G103" s="64"/>
      <c r="H103" s="64"/>
      <c r="I103" s="174"/>
      <c r="J103" s="64"/>
      <c r="K103" s="64"/>
      <c r="L103" s="43"/>
    </row>
    <row r="104" spans="2:12" s="1" customFormat="1" ht="24.95" customHeight="1">
      <c r="B104" s="38"/>
      <c r="C104" s="23" t="s">
        <v>118</v>
      </c>
      <c r="D104" s="39"/>
      <c r="E104" s="39"/>
      <c r="F104" s="39"/>
      <c r="G104" s="39"/>
      <c r="H104" s="39"/>
      <c r="I104" s="137"/>
      <c r="J104" s="39"/>
      <c r="K104" s="39"/>
      <c r="L104" s="43"/>
    </row>
    <row r="105" spans="2:12" s="1" customFormat="1" ht="6.95" customHeight="1">
      <c r="B105" s="38"/>
      <c r="C105" s="39"/>
      <c r="D105" s="39"/>
      <c r="E105" s="39"/>
      <c r="F105" s="39"/>
      <c r="G105" s="39"/>
      <c r="H105" s="39"/>
      <c r="I105" s="137"/>
      <c r="J105" s="39"/>
      <c r="K105" s="39"/>
      <c r="L105" s="43"/>
    </row>
    <row r="106" spans="2:12" s="1" customFormat="1" ht="12" customHeight="1">
      <c r="B106" s="38"/>
      <c r="C106" s="32" t="s">
        <v>16</v>
      </c>
      <c r="D106" s="39"/>
      <c r="E106" s="39"/>
      <c r="F106" s="39"/>
      <c r="G106" s="39"/>
      <c r="H106" s="39"/>
      <c r="I106" s="137"/>
      <c r="J106" s="39"/>
      <c r="K106" s="39"/>
      <c r="L106" s="43"/>
    </row>
    <row r="107" spans="2:12" s="1" customFormat="1" ht="16.5" customHeight="1">
      <c r="B107" s="38"/>
      <c r="C107" s="39"/>
      <c r="D107" s="39"/>
      <c r="E107" s="71" t="str">
        <f>E7</f>
        <v>Pavilon K - vnitřní stavební úpravy DPS</v>
      </c>
      <c r="F107" s="39"/>
      <c r="G107" s="39"/>
      <c r="H107" s="39"/>
      <c r="I107" s="137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37"/>
      <c r="J108" s="39"/>
      <c r="K108" s="39"/>
      <c r="L108" s="43"/>
    </row>
    <row r="109" spans="2:12" s="1" customFormat="1" ht="12" customHeight="1">
      <c r="B109" s="38"/>
      <c r="C109" s="32" t="s">
        <v>20</v>
      </c>
      <c r="D109" s="39"/>
      <c r="E109" s="39"/>
      <c r="F109" s="27" t="str">
        <f>F10</f>
        <v>Areál SN Opava</v>
      </c>
      <c r="G109" s="39"/>
      <c r="H109" s="39"/>
      <c r="I109" s="140" t="s">
        <v>22</v>
      </c>
      <c r="J109" s="74" t="str">
        <f>IF(J10="","",J10)</f>
        <v>24. 3. 2020</v>
      </c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37"/>
      <c r="J110" s="39"/>
      <c r="K110" s="39"/>
      <c r="L110" s="43"/>
    </row>
    <row r="111" spans="2:12" s="1" customFormat="1" ht="27.9" customHeight="1">
      <c r="B111" s="38"/>
      <c r="C111" s="32" t="s">
        <v>24</v>
      </c>
      <c r="D111" s="39"/>
      <c r="E111" s="39"/>
      <c r="F111" s="27" t="str">
        <f>E13</f>
        <v>Slezská nemocnice Opava</v>
      </c>
      <c r="G111" s="39"/>
      <c r="H111" s="39"/>
      <c r="I111" s="140" t="s">
        <v>30</v>
      </c>
      <c r="J111" s="36" t="str">
        <f>E19</f>
        <v>Ing. Zbyněk Svoboda</v>
      </c>
      <c r="K111" s="39"/>
      <c r="L111" s="43"/>
    </row>
    <row r="112" spans="2:12" s="1" customFormat="1" ht="15.15" customHeight="1">
      <c r="B112" s="38"/>
      <c r="C112" s="32" t="s">
        <v>28</v>
      </c>
      <c r="D112" s="39"/>
      <c r="E112" s="39"/>
      <c r="F112" s="27" t="str">
        <f>IF(E16="","",E16)</f>
        <v>Vyplň údaj</v>
      </c>
      <c r="G112" s="39"/>
      <c r="H112" s="39"/>
      <c r="I112" s="140" t="s">
        <v>33</v>
      </c>
      <c r="J112" s="36" t="str">
        <f>E22</f>
        <v>Zbyněk Svoboda</v>
      </c>
      <c r="K112" s="39"/>
      <c r="L112" s="43"/>
    </row>
    <row r="113" spans="2:12" s="1" customFormat="1" ht="10.3" customHeight="1">
      <c r="B113" s="38"/>
      <c r="C113" s="39"/>
      <c r="D113" s="39"/>
      <c r="E113" s="39"/>
      <c r="F113" s="39"/>
      <c r="G113" s="39"/>
      <c r="H113" s="39"/>
      <c r="I113" s="137"/>
      <c r="J113" s="39"/>
      <c r="K113" s="39"/>
      <c r="L113" s="43"/>
    </row>
    <row r="114" spans="2:20" s="10" customFormat="1" ht="29.25" customHeight="1">
      <c r="B114" s="194"/>
      <c r="C114" s="195" t="s">
        <v>119</v>
      </c>
      <c r="D114" s="196" t="s">
        <v>62</v>
      </c>
      <c r="E114" s="196" t="s">
        <v>58</v>
      </c>
      <c r="F114" s="196" t="s">
        <v>59</v>
      </c>
      <c r="G114" s="196" t="s">
        <v>120</v>
      </c>
      <c r="H114" s="196" t="s">
        <v>121</v>
      </c>
      <c r="I114" s="197" t="s">
        <v>122</v>
      </c>
      <c r="J114" s="196" t="s">
        <v>112</v>
      </c>
      <c r="K114" s="198" t="s">
        <v>123</v>
      </c>
      <c r="L114" s="199"/>
      <c r="M114" s="95" t="s">
        <v>1</v>
      </c>
      <c r="N114" s="96" t="s">
        <v>41</v>
      </c>
      <c r="O114" s="96" t="s">
        <v>124</v>
      </c>
      <c r="P114" s="96" t="s">
        <v>125</v>
      </c>
      <c r="Q114" s="96" t="s">
        <v>126</v>
      </c>
      <c r="R114" s="96" t="s">
        <v>127</v>
      </c>
      <c r="S114" s="96" t="s">
        <v>128</v>
      </c>
      <c r="T114" s="97" t="s">
        <v>129</v>
      </c>
    </row>
    <row r="115" spans="2:63" s="1" customFormat="1" ht="22.8" customHeight="1">
      <c r="B115" s="38"/>
      <c r="C115" s="102" t="s">
        <v>130</v>
      </c>
      <c r="D115" s="39"/>
      <c r="E115" s="39"/>
      <c r="F115" s="39"/>
      <c r="G115" s="39"/>
      <c r="H115" s="39"/>
      <c r="I115" s="137"/>
      <c r="J115" s="200">
        <f>BK115</f>
        <v>0</v>
      </c>
      <c r="K115" s="39"/>
      <c r="L115" s="43"/>
      <c r="M115" s="98"/>
      <c r="N115" s="99"/>
      <c r="O115" s="99"/>
      <c r="P115" s="201">
        <f>P116</f>
        <v>0</v>
      </c>
      <c r="Q115" s="99"/>
      <c r="R115" s="201">
        <f>R116</f>
        <v>0</v>
      </c>
      <c r="S115" s="99"/>
      <c r="T115" s="202">
        <f>T116</f>
        <v>0</v>
      </c>
      <c r="AT115" s="17" t="s">
        <v>76</v>
      </c>
      <c r="AU115" s="17" t="s">
        <v>114</v>
      </c>
      <c r="BK115" s="203">
        <f>BK116</f>
        <v>0</v>
      </c>
    </row>
    <row r="116" spans="2:63" s="11" customFormat="1" ht="25.9" customHeight="1">
      <c r="B116" s="204"/>
      <c r="C116" s="205"/>
      <c r="D116" s="206" t="s">
        <v>76</v>
      </c>
      <c r="E116" s="207" t="s">
        <v>131</v>
      </c>
      <c r="F116" s="207" t="s">
        <v>132</v>
      </c>
      <c r="G116" s="205"/>
      <c r="H116" s="205"/>
      <c r="I116" s="208"/>
      <c r="J116" s="209">
        <f>BK116</f>
        <v>0</v>
      </c>
      <c r="K116" s="205"/>
      <c r="L116" s="210"/>
      <c r="M116" s="211"/>
      <c r="N116" s="212"/>
      <c r="O116" s="212"/>
      <c r="P116" s="213">
        <f>P117+P119</f>
        <v>0</v>
      </c>
      <c r="Q116" s="212"/>
      <c r="R116" s="213">
        <f>R117+R119</f>
        <v>0</v>
      </c>
      <c r="S116" s="212"/>
      <c r="T116" s="214">
        <f>T117+T119</f>
        <v>0</v>
      </c>
      <c r="AR116" s="215" t="s">
        <v>133</v>
      </c>
      <c r="AT116" s="216" t="s">
        <v>76</v>
      </c>
      <c r="AU116" s="216" t="s">
        <v>77</v>
      </c>
      <c r="AY116" s="215" t="s">
        <v>134</v>
      </c>
      <c r="BK116" s="217">
        <f>BK117+BK119</f>
        <v>0</v>
      </c>
    </row>
    <row r="117" spans="2:63" s="11" customFormat="1" ht="22.8" customHeight="1">
      <c r="B117" s="204"/>
      <c r="C117" s="205"/>
      <c r="D117" s="206" t="s">
        <v>76</v>
      </c>
      <c r="E117" s="218" t="s">
        <v>135</v>
      </c>
      <c r="F117" s="218" t="s">
        <v>136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P118</f>
        <v>0</v>
      </c>
      <c r="Q117" s="212"/>
      <c r="R117" s="213">
        <f>R118</f>
        <v>0</v>
      </c>
      <c r="S117" s="212"/>
      <c r="T117" s="214">
        <f>T118</f>
        <v>0</v>
      </c>
      <c r="AR117" s="215" t="s">
        <v>133</v>
      </c>
      <c r="AT117" s="216" t="s">
        <v>76</v>
      </c>
      <c r="AU117" s="216" t="s">
        <v>82</v>
      </c>
      <c r="AY117" s="215" t="s">
        <v>134</v>
      </c>
      <c r="BK117" s="217">
        <f>BK118</f>
        <v>0</v>
      </c>
    </row>
    <row r="118" spans="2:65" s="1" customFormat="1" ht="16.5" customHeight="1">
      <c r="B118" s="38"/>
      <c r="C118" s="220" t="s">
        <v>82</v>
      </c>
      <c r="D118" s="220" t="s">
        <v>137</v>
      </c>
      <c r="E118" s="221" t="s">
        <v>138</v>
      </c>
      <c r="F118" s="222" t="s">
        <v>139</v>
      </c>
      <c r="G118" s="223" t="s">
        <v>140</v>
      </c>
      <c r="H118" s="224">
        <v>1</v>
      </c>
      <c r="I118" s="225"/>
      <c r="J118" s="226">
        <f>ROUND(I118*H118,2)</f>
        <v>0</v>
      </c>
      <c r="K118" s="222" t="s">
        <v>141</v>
      </c>
      <c r="L118" s="43"/>
      <c r="M118" s="227" t="s">
        <v>1</v>
      </c>
      <c r="N118" s="228" t="s">
        <v>42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1" t="s">
        <v>142</v>
      </c>
      <c r="AT118" s="231" t="s">
        <v>137</v>
      </c>
      <c r="AU118" s="231" t="s">
        <v>87</v>
      </c>
      <c r="AY118" s="17" t="s">
        <v>134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7" t="s">
        <v>82</v>
      </c>
      <c r="BK118" s="232">
        <f>ROUND(I118*H118,2)</f>
        <v>0</v>
      </c>
      <c r="BL118" s="17" t="s">
        <v>142</v>
      </c>
      <c r="BM118" s="231" t="s">
        <v>143</v>
      </c>
    </row>
    <row r="119" spans="2:63" s="11" customFormat="1" ht="22.8" customHeight="1">
      <c r="B119" s="204"/>
      <c r="C119" s="205"/>
      <c r="D119" s="206" t="s">
        <v>76</v>
      </c>
      <c r="E119" s="218" t="s">
        <v>144</v>
      </c>
      <c r="F119" s="218" t="s">
        <v>145</v>
      </c>
      <c r="G119" s="205"/>
      <c r="H119" s="205"/>
      <c r="I119" s="208"/>
      <c r="J119" s="219">
        <f>BK119</f>
        <v>0</v>
      </c>
      <c r="K119" s="205"/>
      <c r="L119" s="210"/>
      <c r="M119" s="211"/>
      <c r="N119" s="212"/>
      <c r="O119" s="212"/>
      <c r="P119" s="213">
        <f>SUM(P120:P124)</f>
        <v>0</v>
      </c>
      <c r="Q119" s="212"/>
      <c r="R119" s="213">
        <f>SUM(R120:R124)</f>
        <v>0</v>
      </c>
      <c r="S119" s="212"/>
      <c r="T119" s="214">
        <f>SUM(T120:T124)</f>
        <v>0</v>
      </c>
      <c r="AR119" s="215" t="s">
        <v>133</v>
      </c>
      <c r="AT119" s="216" t="s">
        <v>76</v>
      </c>
      <c r="AU119" s="216" t="s">
        <v>82</v>
      </c>
      <c r="AY119" s="215" t="s">
        <v>134</v>
      </c>
      <c r="BK119" s="217">
        <f>SUM(BK120:BK124)</f>
        <v>0</v>
      </c>
    </row>
    <row r="120" spans="2:65" s="1" customFormat="1" ht="16.5" customHeight="1">
      <c r="B120" s="38"/>
      <c r="C120" s="220" t="s">
        <v>87</v>
      </c>
      <c r="D120" s="220" t="s">
        <v>137</v>
      </c>
      <c r="E120" s="221" t="s">
        <v>146</v>
      </c>
      <c r="F120" s="222" t="s">
        <v>147</v>
      </c>
      <c r="G120" s="223" t="s">
        <v>140</v>
      </c>
      <c r="H120" s="224">
        <v>1</v>
      </c>
      <c r="I120" s="225"/>
      <c r="J120" s="226">
        <f>ROUND(I120*H120,2)</f>
        <v>0</v>
      </c>
      <c r="K120" s="222" t="s">
        <v>141</v>
      </c>
      <c r="L120" s="43"/>
      <c r="M120" s="227" t="s">
        <v>1</v>
      </c>
      <c r="N120" s="228" t="s">
        <v>42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1" t="s">
        <v>142</v>
      </c>
      <c r="AT120" s="231" t="s">
        <v>137</v>
      </c>
      <c r="AU120" s="231" t="s">
        <v>87</v>
      </c>
      <c r="AY120" s="17" t="s">
        <v>134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7" t="s">
        <v>82</v>
      </c>
      <c r="BK120" s="232">
        <f>ROUND(I120*H120,2)</f>
        <v>0</v>
      </c>
      <c r="BL120" s="17" t="s">
        <v>142</v>
      </c>
      <c r="BM120" s="231" t="s">
        <v>148</v>
      </c>
    </row>
    <row r="121" spans="2:65" s="1" customFormat="1" ht="16.5" customHeight="1">
      <c r="B121" s="38"/>
      <c r="C121" s="220" t="s">
        <v>149</v>
      </c>
      <c r="D121" s="220" t="s">
        <v>137</v>
      </c>
      <c r="E121" s="221" t="s">
        <v>150</v>
      </c>
      <c r="F121" s="222" t="s">
        <v>151</v>
      </c>
      <c r="G121" s="223" t="s">
        <v>140</v>
      </c>
      <c r="H121" s="224">
        <v>1</v>
      </c>
      <c r="I121" s="225"/>
      <c r="J121" s="226">
        <f>ROUND(I121*H121,2)</f>
        <v>0</v>
      </c>
      <c r="K121" s="222" t="s">
        <v>141</v>
      </c>
      <c r="L121" s="43"/>
      <c r="M121" s="227" t="s">
        <v>1</v>
      </c>
      <c r="N121" s="228" t="s">
        <v>42</v>
      </c>
      <c r="O121" s="8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1" t="s">
        <v>142</v>
      </c>
      <c r="AT121" s="231" t="s">
        <v>137</v>
      </c>
      <c r="AU121" s="231" t="s">
        <v>87</v>
      </c>
      <c r="AY121" s="17" t="s">
        <v>134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82</v>
      </c>
      <c r="BK121" s="232">
        <f>ROUND(I121*H121,2)</f>
        <v>0</v>
      </c>
      <c r="BL121" s="17" t="s">
        <v>142</v>
      </c>
      <c r="BM121" s="231" t="s">
        <v>152</v>
      </c>
    </row>
    <row r="122" spans="2:65" s="1" customFormat="1" ht="16.5" customHeight="1">
      <c r="B122" s="38"/>
      <c r="C122" s="220" t="s">
        <v>153</v>
      </c>
      <c r="D122" s="220" t="s">
        <v>137</v>
      </c>
      <c r="E122" s="221" t="s">
        <v>154</v>
      </c>
      <c r="F122" s="222" t="s">
        <v>155</v>
      </c>
      <c r="G122" s="223" t="s">
        <v>140</v>
      </c>
      <c r="H122" s="224">
        <v>1</v>
      </c>
      <c r="I122" s="225"/>
      <c r="J122" s="226">
        <f>ROUND(I122*H122,2)</f>
        <v>0</v>
      </c>
      <c r="K122" s="222" t="s">
        <v>141</v>
      </c>
      <c r="L122" s="43"/>
      <c r="M122" s="227" t="s">
        <v>1</v>
      </c>
      <c r="N122" s="228" t="s">
        <v>42</v>
      </c>
      <c r="O122" s="8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1" t="s">
        <v>142</v>
      </c>
      <c r="AT122" s="231" t="s">
        <v>137</v>
      </c>
      <c r="AU122" s="231" t="s">
        <v>87</v>
      </c>
      <c r="AY122" s="17" t="s">
        <v>134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82</v>
      </c>
      <c r="BK122" s="232">
        <f>ROUND(I122*H122,2)</f>
        <v>0</v>
      </c>
      <c r="BL122" s="17" t="s">
        <v>142</v>
      </c>
      <c r="BM122" s="231" t="s">
        <v>156</v>
      </c>
    </row>
    <row r="123" spans="2:65" s="1" customFormat="1" ht="16.5" customHeight="1">
      <c r="B123" s="38"/>
      <c r="C123" s="220" t="s">
        <v>133</v>
      </c>
      <c r="D123" s="220" t="s">
        <v>137</v>
      </c>
      <c r="E123" s="221" t="s">
        <v>157</v>
      </c>
      <c r="F123" s="222" t="s">
        <v>158</v>
      </c>
      <c r="G123" s="223" t="s">
        <v>140</v>
      </c>
      <c r="H123" s="224">
        <v>1</v>
      </c>
      <c r="I123" s="225"/>
      <c r="J123" s="226">
        <f>ROUND(I123*H123,2)</f>
        <v>0</v>
      </c>
      <c r="K123" s="222" t="s">
        <v>141</v>
      </c>
      <c r="L123" s="43"/>
      <c r="M123" s="227" t="s">
        <v>1</v>
      </c>
      <c r="N123" s="228" t="s">
        <v>42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1" t="s">
        <v>142</v>
      </c>
      <c r="AT123" s="231" t="s">
        <v>137</v>
      </c>
      <c r="AU123" s="231" t="s">
        <v>87</v>
      </c>
      <c r="AY123" s="17" t="s">
        <v>134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82</v>
      </c>
      <c r="BK123" s="232">
        <f>ROUND(I123*H123,2)</f>
        <v>0</v>
      </c>
      <c r="BL123" s="17" t="s">
        <v>142</v>
      </c>
      <c r="BM123" s="231" t="s">
        <v>159</v>
      </c>
    </row>
    <row r="124" spans="2:65" s="1" customFormat="1" ht="16.5" customHeight="1">
      <c r="B124" s="38"/>
      <c r="C124" s="220" t="s">
        <v>160</v>
      </c>
      <c r="D124" s="220" t="s">
        <v>137</v>
      </c>
      <c r="E124" s="221" t="s">
        <v>161</v>
      </c>
      <c r="F124" s="222" t="s">
        <v>162</v>
      </c>
      <c r="G124" s="223" t="s">
        <v>140</v>
      </c>
      <c r="H124" s="224">
        <v>1</v>
      </c>
      <c r="I124" s="225"/>
      <c r="J124" s="226">
        <f>ROUND(I124*H124,2)</f>
        <v>0</v>
      </c>
      <c r="K124" s="222" t="s">
        <v>141</v>
      </c>
      <c r="L124" s="43"/>
      <c r="M124" s="233" t="s">
        <v>1</v>
      </c>
      <c r="N124" s="234" t="s">
        <v>42</v>
      </c>
      <c r="O124" s="235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AR124" s="231" t="s">
        <v>142</v>
      </c>
      <c r="AT124" s="231" t="s">
        <v>137</v>
      </c>
      <c r="AU124" s="231" t="s">
        <v>87</v>
      </c>
      <c r="AY124" s="17" t="s">
        <v>134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82</v>
      </c>
      <c r="BK124" s="232">
        <f>ROUND(I124*H124,2)</f>
        <v>0</v>
      </c>
      <c r="BL124" s="17" t="s">
        <v>142</v>
      </c>
      <c r="BM124" s="231" t="s">
        <v>163</v>
      </c>
    </row>
    <row r="125" spans="2:12" s="1" customFormat="1" ht="6.95" customHeight="1">
      <c r="B125" s="61"/>
      <c r="C125" s="62"/>
      <c r="D125" s="62"/>
      <c r="E125" s="62"/>
      <c r="F125" s="62"/>
      <c r="G125" s="62"/>
      <c r="H125" s="62"/>
      <c r="I125" s="171"/>
      <c r="J125" s="62"/>
      <c r="K125" s="62"/>
      <c r="L125" s="43"/>
    </row>
  </sheetData>
  <sheetProtection password="CC35" sheet="1" objects="1" scenarios="1" formatColumns="0" formatRows="0" autoFilter="0"/>
  <autoFilter ref="C114:K124"/>
  <mergeCells count="6">
    <mergeCell ref="E7:H7"/>
    <mergeCell ref="E16:H16"/>
    <mergeCell ref="E25:H25"/>
    <mergeCell ref="E85:H85"/>
    <mergeCell ref="E107:H10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87</v>
      </c>
    </row>
    <row r="4" spans="2:46" ht="24.95" customHeight="1">
      <c r="B4" s="20"/>
      <c r="D4" s="134" t="s">
        <v>109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164</v>
      </c>
      <c r="I8" s="137"/>
      <c r="L8" s="43"/>
    </row>
    <row r="9" spans="2:12" s="1" customFormat="1" ht="36.95" customHeight="1">
      <c r="B9" s="43"/>
      <c r="E9" s="138" t="s">
        <v>165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24. 3. 2020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37</v>
      </c>
      <c r="I30" s="137"/>
      <c r="J30" s="147">
        <f>ROUND(J131,2)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39</v>
      </c>
      <c r="I32" s="149" t="s">
        <v>38</v>
      </c>
      <c r="J32" s="148" t="s">
        <v>40</v>
      </c>
      <c r="L32" s="43"/>
    </row>
    <row r="33" spans="2:12" s="1" customFormat="1" ht="14.4" customHeight="1">
      <c r="B33" s="43"/>
      <c r="D33" s="150" t="s">
        <v>41</v>
      </c>
      <c r="E33" s="136" t="s">
        <v>42</v>
      </c>
      <c r="F33" s="151">
        <f>ROUND((SUM(BE131:BE376)),2)</f>
        <v>0</v>
      </c>
      <c r="I33" s="152">
        <v>0.21</v>
      </c>
      <c r="J33" s="151">
        <f>ROUND(((SUM(BE131:BE376))*I33),2)</f>
        <v>0</v>
      </c>
      <c r="L33" s="43"/>
    </row>
    <row r="34" spans="2:12" s="1" customFormat="1" ht="14.4" customHeight="1">
      <c r="B34" s="43"/>
      <c r="E34" s="136" t="s">
        <v>43</v>
      </c>
      <c r="F34" s="151">
        <f>ROUND((SUM(BF131:BF376)),2)</f>
        <v>0</v>
      </c>
      <c r="I34" s="152">
        <v>0.15</v>
      </c>
      <c r="J34" s="151">
        <f>ROUND(((SUM(BF131:BF376))*I34),2)</f>
        <v>0</v>
      </c>
      <c r="L34" s="43"/>
    </row>
    <row r="35" spans="2:12" s="1" customFormat="1" ht="14.4" customHeight="1" hidden="1">
      <c r="B35" s="43"/>
      <c r="E35" s="136" t="s">
        <v>44</v>
      </c>
      <c r="F35" s="151">
        <f>ROUND((SUM(BG131:BG376)),2)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45</v>
      </c>
      <c r="F36" s="151">
        <f>ROUND((SUM(BH131:BH376)),2)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46</v>
      </c>
      <c r="F37" s="151">
        <f>ROUND((SUM(BI131:BI376)),2)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110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164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SO 01 - Bourací práce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24. 3. 2020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111</v>
      </c>
      <c r="D94" s="176"/>
      <c r="E94" s="176"/>
      <c r="F94" s="176"/>
      <c r="G94" s="176"/>
      <c r="H94" s="176"/>
      <c r="I94" s="177"/>
      <c r="J94" s="178" t="s">
        <v>112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113</v>
      </c>
      <c r="D96" s="39"/>
      <c r="E96" s="39"/>
      <c r="F96" s="39"/>
      <c r="G96" s="39"/>
      <c r="H96" s="39"/>
      <c r="I96" s="137"/>
      <c r="J96" s="105">
        <f>J131</f>
        <v>0</v>
      </c>
      <c r="K96" s="39"/>
      <c r="L96" s="43"/>
      <c r="AU96" s="17" t="s">
        <v>114</v>
      </c>
    </row>
    <row r="97" spans="2:12" s="8" customFormat="1" ht="24.95" customHeight="1">
      <c r="B97" s="180"/>
      <c r="C97" s="181"/>
      <c r="D97" s="182" t="s">
        <v>166</v>
      </c>
      <c r="E97" s="183"/>
      <c r="F97" s="183"/>
      <c r="G97" s="183"/>
      <c r="H97" s="183"/>
      <c r="I97" s="184"/>
      <c r="J97" s="185">
        <f>J132</f>
        <v>0</v>
      </c>
      <c r="K97" s="181"/>
      <c r="L97" s="186"/>
    </row>
    <row r="98" spans="2:12" s="9" customFormat="1" ht="19.9" customHeight="1">
      <c r="B98" s="187"/>
      <c r="C98" s="188"/>
      <c r="D98" s="189" t="s">
        <v>167</v>
      </c>
      <c r="E98" s="190"/>
      <c r="F98" s="190"/>
      <c r="G98" s="190"/>
      <c r="H98" s="190"/>
      <c r="I98" s="191"/>
      <c r="J98" s="192">
        <f>J133</f>
        <v>0</v>
      </c>
      <c r="K98" s="188"/>
      <c r="L98" s="193"/>
    </row>
    <row r="99" spans="2:12" s="9" customFormat="1" ht="19.9" customHeight="1">
      <c r="B99" s="187"/>
      <c r="C99" s="188"/>
      <c r="D99" s="189" t="s">
        <v>168</v>
      </c>
      <c r="E99" s="190"/>
      <c r="F99" s="190"/>
      <c r="G99" s="190"/>
      <c r="H99" s="190"/>
      <c r="I99" s="191"/>
      <c r="J99" s="192">
        <f>J139</f>
        <v>0</v>
      </c>
      <c r="K99" s="188"/>
      <c r="L99" s="193"/>
    </row>
    <row r="100" spans="2:12" s="9" customFormat="1" ht="19.9" customHeight="1">
      <c r="B100" s="187"/>
      <c r="C100" s="188"/>
      <c r="D100" s="189" t="s">
        <v>169</v>
      </c>
      <c r="E100" s="190"/>
      <c r="F100" s="190"/>
      <c r="G100" s="190"/>
      <c r="H100" s="190"/>
      <c r="I100" s="191"/>
      <c r="J100" s="192">
        <f>J228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170</v>
      </c>
      <c r="E101" s="190"/>
      <c r="F101" s="190"/>
      <c r="G101" s="190"/>
      <c r="H101" s="190"/>
      <c r="I101" s="191"/>
      <c r="J101" s="192">
        <f>J239</f>
        <v>0</v>
      </c>
      <c r="K101" s="188"/>
      <c r="L101" s="193"/>
    </row>
    <row r="102" spans="2:12" s="8" customFormat="1" ht="24.95" customHeight="1">
      <c r="B102" s="180"/>
      <c r="C102" s="181"/>
      <c r="D102" s="182" t="s">
        <v>171</v>
      </c>
      <c r="E102" s="183"/>
      <c r="F102" s="183"/>
      <c r="G102" s="183"/>
      <c r="H102" s="183"/>
      <c r="I102" s="184"/>
      <c r="J102" s="185">
        <f>J241</f>
        <v>0</v>
      </c>
      <c r="K102" s="181"/>
      <c r="L102" s="186"/>
    </row>
    <row r="103" spans="2:12" s="9" customFormat="1" ht="19.9" customHeight="1">
      <c r="B103" s="187"/>
      <c r="C103" s="188"/>
      <c r="D103" s="189" t="s">
        <v>172</v>
      </c>
      <c r="E103" s="190"/>
      <c r="F103" s="190"/>
      <c r="G103" s="190"/>
      <c r="H103" s="190"/>
      <c r="I103" s="191"/>
      <c r="J103" s="192">
        <f>J242</f>
        <v>0</v>
      </c>
      <c r="K103" s="188"/>
      <c r="L103" s="193"/>
    </row>
    <row r="104" spans="2:12" s="9" customFormat="1" ht="19.9" customHeight="1">
      <c r="B104" s="187"/>
      <c r="C104" s="188"/>
      <c r="D104" s="189" t="s">
        <v>173</v>
      </c>
      <c r="E104" s="190"/>
      <c r="F104" s="190"/>
      <c r="G104" s="190"/>
      <c r="H104" s="190"/>
      <c r="I104" s="191"/>
      <c r="J104" s="192">
        <f>J247</f>
        <v>0</v>
      </c>
      <c r="K104" s="188"/>
      <c r="L104" s="193"/>
    </row>
    <row r="105" spans="2:12" s="9" customFormat="1" ht="19.9" customHeight="1">
      <c r="B105" s="187"/>
      <c r="C105" s="188"/>
      <c r="D105" s="189" t="s">
        <v>174</v>
      </c>
      <c r="E105" s="190"/>
      <c r="F105" s="190"/>
      <c r="G105" s="190"/>
      <c r="H105" s="190"/>
      <c r="I105" s="191"/>
      <c r="J105" s="192">
        <f>J263</f>
        <v>0</v>
      </c>
      <c r="K105" s="188"/>
      <c r="L105" s="193"/>
    </row>
    <row r="106" spans="2:12" s="9" customFormat="1" ht="19.9" customHeight="1">
      <c r="B106" s="187"/>
      <c r="C106" s="188"/>
      <c r="D106" s="189" t="s">
        <v>175</v>
      </c>
      <c r="E106" s="190"/>
      <c r="F106" s="190"/>
      <c r="G106" s="190"/>
      <c r="H106" s="190"/>
      <c r="I106" s="191"/>
      <c r="J106" s="192">
        <f>J288</f>
        <v>0</v>
      </c>
      <c r="K106" s="188"/>
      <c r="L106" s="193"/>
    </row>
    <row r="107" spans="2:12" s="9" customFormat="1" ht="19.9" customHeight="1">
      <c r="B107" s="187"/>
      <c r="C107" s="188"/>
      <c r="D107" s="189" t="s">
        <v>176</v>
      </c>
      <c r="E107" s="190"/>
      <c r="F107" s="190"/>
      <c r="G107" s="190"/>
      <c r="H107" s="190"/>
      <c r="I107" s="191"/>
      <c r="J107" s="192">
        <f>J309</f>
        <v>0</v>
      </c>
      <c r="K107" s="188"/>
      <c r="L107" s="193"/>
    </row>
    <row r="108" spans="2:12" s="9" customFormat="1" ht="19.9" customHeight="1">
      <c r="B108" s="187"/>
      <c r="C108" s="188"/>
      <c r="D108" s="189" t="s">
        <v>177</v>
      </c>
      <c r="E108" s="190"/>
      <c r="F108" s="190"/>
      <c r="G108" s="190"/>
      <c r="H108" s="190"/>
      <c r="I108" s="191"/>
      <c r="J108" s="192">
        <f>J325</f>
        <v>0</v>
      </c>
      <c r="K108" s="188"/>
      <c r="L108" s="193"/>
    </row>
    <row r="109" spans="2:12" s="9" customFormat="1" ht="19.9" customHeight="1">
      <c r="B109" s="187"/>
      <c r="C109" s="188"/>
      <c r="D109" s="189" t="s">
        <v>178</v>
      </c>
      <c r="E109" s="190"/>
      <c r="F109" s="190"/>
      <c r="G109" s="190"/>
      <c r="H109" s="190"/>
      <c r="I109" s="191"/>
      <c r="J109" s="192">
        <f>J332</f>
        <v>0</v>
      </c>
      <c r="K109" s="188"/>
      <c r="L109" s="193"/>
    </row>
    <row r="110" spans="2:12" s="9" customFormat="1" ht="19.9" customHeight="1">
      <c r="B110" s="187"/>
      <c r="C110" s="188"/>
      <c r="D110" s="189" t="s">
        <v>179</v>
      </c>
      <c r="E110" s="190"/>
      <c r="F110" s="190"/>
      <c r="G110" s="190"/>
      <c r="H110" s="190"/>
      <c r="I110" s="191"/>
      <c r="J110" s="192">
        <f>J350</f>
        <v>0</v>
      </c>
      <c r="K110" s="188"/>
      <c r="L110" s="193"/>
    </row>
    <row r="111" spans="2:12" s="8" customFormat="1" ht="24.95" customHeight="1">
      <c r="B111" s="180"/>
      <c r="C111" s="181"/>
      <c r="D111" s="182" t="s">
        <v>180</v>
      </c>
      <c r="E111" s="183"/>
      <c r="F111" s="183"/>
      <c r="G111" s="183"/>
      <c r="H111" s="183"/>
      <c r="I111" s="184"/>
      <c r="J111" s="185">
        <f>J375</f>
        <v>0</v>
      </c>
      <c r="K111" s="181"/>
      <c r="L111" s="186"/>
    </row>
    <row r="112" spans="2:12" s="1" customFormat="1" ht="21.8" customHeight="1">
      <c r="B112" s="38"/>
      <c r="C112" s="39"/>
      <c r="D112" s="39"/>
      <c r="E112" s="39"/>
      <c r="F112" s="39"/>
      <c r="G112" s="39"/>
      <c r="H112" s="39"/>
      <c r="I112" s="137"/>
      <c r="J112" s="39"/>
      <c r="K112" s="39"/>
      <c r="L112" s="43"/>
    </row>
    <row r="113" spans="2:12" s="1" customFormat="1" ht="6.95" customHeight="1">
      <c r="B113" s="61"/>
      <c r="C113" s="62"/>
      <c r="D113" s="62"/>
      <c r="E113" s="62"/>
      <c r="F113" s="62"/>
      <c r="G113" s="62"/>
      <c r="H113" s="62"/>
      <c r="I113" s="171"/>
      <c r="J113" s="62"/>
      <c r="K113" s="62"/>
      <c r="L113" s="43"/>
    </row>
    <row r="117" spans="2:12" s="1" customFormat="1" ht="6.95" customHeight="1">
      <c r="B117" s="63"/>
      <c r="C117" s="64"/>
      <c r="D117" s="64"/>
      <c r="E117" s="64"/>
      <c r="F117" s="64"/>
      <c r="G117" s="64"/>
      <c r="H117" s="64"/>
      <c r="I117" s="174"/>
      <c r="J117" s="64"/>
      <c r="K117" s="64"/>
      <c r="L117" s="43"/>
    </row>
    <row r="118" spans="2:12" s="1" customFormat="1" ht="24.95" customHeight="1">
      <c r="B118" s="38"/>
      <c r="C118" s="23" t="s">
        <v>118</v>
      </c>
      <c r="D118" s="39"/>
      <c r="E118" s="39"/>
      <c r="F118" s="39"/>
      <c r="G118" s="39"/>
      <c r="H118" s="39"/>
      <c r="I118" s="137"/>
      <c r="J118" s="39"/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7"/>
      <c r="J119" s="39"/>
      <c r="K119" s="39"/>
      <c r="L119" s="43"/>
    </row>
    <row r="120" spans="2:12" s="1" customFormat="1" ht="12" customHeight="1">
      <c r="B120" s="38"/>
      <c r="C120" s="32" t="s">
        <v>16</v>
      </c>
      <c r="D120" s="39"/>
      <c r="E120" s="39"/>
      <c r="F120" s="39"/>
      <c r="G120" s="39"/>
      <c r="H120" s="39"/>
      <c r="I120" s="137"/>
      <c r="J120" s="39"/>
      <c r="K120" s="39"/>
      <c r="L120" s="43"/>
    </row>
    <row r="121" spans="2:12" s="1" customFormat="1" ht="16.5" customHeight="1">
      <c r="B121" s="38"/>
      <c r="C121" s="39"/>
      <c r="D121" s="39"/>
      <c r="E121" s="239" t="str">
        <f>E7</f>
        <v>Pavilon K - vnitřní stavební úpravy DPS</v>
      </c>
      <c r="F121" s="32"/>
      <c r="G121" s="32"/>
      <c r="H121" s="32"/>
      <c r="I121" s="137"/>
      <c r="J121" s="39"/>
      <c r="K121" s="39"/>
      <c r="L121" s="43"/>
    </row>
    <row r="122" spans="2:12" s="1" customFormat="1" ht="12" customHeight="1">
      <c r="B122" s="38"/>
      <c r="C122" s="32" t="s">
        <v>164</v>
      </c>
      <c r="D122" s="39"/>
      <c r="E122" s="39"/>
      <c r="F122" s="39"/>
      <c r="G122" s="39"/>
      <c r="H122" s="39"/>
      <c r="I122" s="137"/>
      <c r="J122" s="39"/>
      <c r="K122" s="39"/>
      <c r="L122" s="43"/>
    </row>
    <row r="123" spans="2:12" s="1" customFormat="1" ht="16.5" customHeight="1">
      <c r="B123" s="38"/>
      <c r="C123" s="39"/>
      <c r="D123" s="39"/>
      <c r="E123" s="71" t="str">
        <f>E9</f>
        <v>SO 01 - Bourací práce</v>
      </c>
      <c r="F123" s="39"/>
      <c r="G123" s="39"/>
      <c r="H123" s="39"/>
      <c r="I123" s="137"/>
      <c r="J123" s="39"/>
      <c r="K123" s="39"/>
      <c r="L123" s="43"/>
    </row>
    <row r="124" spans="2:12" s="1" customFormat="1" ht="6.95" customHeight="1">
      <c r="B124" s="38"/>
      <c r="C124" s="39"/>
      <c r="D124" s="39"/>
      <c r="E124" s="39"/>
      <c r="F124" s="39"/>
      <c r="G124" s="39"/>
      <c r="H124" s="39"/>
      <c r="I124" s="137"/>
      <c r="J124" s="39"/>
      <c r="K124" s="39"/>
      <c r="L124" s="43"/>
    </row>
    <row r="125" spans="2:12" s="1" customFormat="1" ht="12" customHeight="1">
      <c r="B125" s="38"/>
      <c r="C125" s="32" t="s">
        <v>20</v>
      </c>
      <c r="D125" s="39"/>
      <c r="E125" s="39"/>
      <c r="F125" s="27" t="str">
        <f>F12</f>
        <v>Areál SN Opava</v>
      </c>
      <c r="G125" s="39"/>
      <c r="H125" s="39"/>
      <c r="I125" s="140" t="s">
        <v>22</v>
      </c>
      <c r="J125" s="74" t="str">
        <f>IF(J12="","",J12)</f>
        <v>24. 3. 2020</v>
      </c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7"/>
      <c r="J126" s="39"/>
      <c r="K126" s="39"/>
      <c r="L126" s="43"/>
    </row>
    <row r="127" spans="2:12" s="1" customFormat="1" ht="27.9" customHeight="1">
      <c r="B127" s="38"/>
      <c r="C127" s="32" t="s">
        <v>24</v>
      </c>
      <c r="D127" s="39"/>
      <c r="E127" s="39"/>
      <c r="F127" s="27" t="str">
        <f>E15</f>
        <v>Slezská nemocnice Opava</v>
      </c>
      <c r="G127" s="39"/>
      <c r="H127" s="39"/>
      <c r="I127" s="140" t="s">
        <v>30</v>
      </c>
      <c r="J127" s="36" t="str">
        <f>E21</f>
        <v>Ing. Zbyněk Svoboda</v>
      </c>
      <c r="K127" s="39"/>
      <c r="L127" s="43"/>
    </row>
    <row r="128" spans="2:12" s="1" customFormat="1" ht="15.15" customHeight="1">
      <c r="B128" s="38"/>
      <c r="C128" s="32" t="s">
        <v>28</v>
      </c>
      <c r="D128" s="39"/>
      <c r="E128" s="39"/>
      <c r="F128" s="27" t="str">
        <f>IF(E18="","",E18)</f>
        <v>Vyplň údaj</v>
      </c>
      <c r="G128" s="39"/>
      <c r="H128" s="39"/>
      <c r="I128" s="140" t="s">
        <v>33</v>
      </c>
      <c r="J128" s="36" t="str">
        <f>E24</f>
        <v>Zbyněk Svoboda</v>
      </c>
      <c r="K128" s="39"/>
      <c r="L128" s="43"/>
    </row>
    <row r="129" spans="2:12" s="1" customFormat="1" ht="10.3" customHeight="1">
      <c r="B129" s="38"/>
      <c r="C129" s="39"/>
      <c r="D129" s="39"/>
      <c r="E129" s="39"/>
      <c r="F129" s="39"/>
      <c r="G129" s="39"/>
      <c r="H129" s="39"/>
      <c r="I129" s="137"/>
      <c r="J129" s="39"/>
      <c r="K129" s="39"/>
      <c r="L129" s="43"/>
    </row>
    <row r="130" spans="2:20" s="10" customFormat="1" ht="29.25" customHeight="1">
      <c r="B130" s="194"/>
      <c r="C130" s="195" t="s">
        <v>119</v>
      </c>
      <c r="D130" s="196" t="s">
        <v>62</v>
      </c>
      <c r="E130" s="196" t="s">
        <v>58</v>
      </c>
      <c r="F130" s="196" t="s">
        <v>59</v>
      </c>
      <c r="G130" s="196" t="s">
        <v>120</v>
      </c>
      <c r="H130" s="196" t="s">
        <v>121</v>
      </c>
      <c r="I130" s="197" t="s">
        <v>122</v>
      </c>
      <c r="J130" s="196" t="s">
        <v>112</v>
      </c>
      <c r="K130" s="198" t="s">
        <v>123</v>
      </c>
      <c r="L130" s="199"/>
      <c r="M130" s="95" t="s">
        <v>1</v>
      </c>
      <c r="N130" s="96" t="s">
        <v>41</v>
      </c>
      <c r="O130" s="96" t="s">
        <v>124</v>
      </c>
      <c r="P130" s="96" t="s">
        <v>125</v>
      </c>
      <c r="Q130" s="96" t="s">
        <v>126</v>
      </c>
      <c r="R130" s="96" t="s">
        <v>127</v>
      </c>
      <c r="S130" s="96" t="s">
        <v>128</v>
      </c>
      <c r="T130" s="97" t="s">
        <v>129</v>
      </c>
    </row>
    <row r="131" spans="2:63" s="1" customFormat="1" ht="22.8" customHeight="1">
      <c r="B131" s="38"/>
      <c r="C131" s="102" t="s">
        <v>130</v>
      </c>
      <c r="D131" s="39"/>
      <c r="E131" s="39"/>
      <c r="F131" s="39"/>
      <c r="G131" s="39"/>
      <c r="H131" s="39"/>
      <c r="I131" s="137"/>
      <c r="J131" s="200">
        <f>BK131</f>
        <v>0</v>
      </c>
      <c r="K131" s="39"/>
      <c r="L131" s="43"/>
      <c r="M131" s="98"/>
      <c r="N131" s="99"/>
      <c r="O131" s="99"/>
      <c r="P131" s="201">
        <f>P132+P241+P375</f>
        <v>0</v>
      </c>
      <c r="Q131" s="99"/>
      <c r="R131" s="201">
        <f>R132+R241+R375</f>
        <v>4.77627383</v>
      </c>
      <c r="S131" s="99"/>
      <c r="T131" s="202">
        <f>T132+T241+T375</f>
        <v>120.1115702</v>
      </c>
      <c r="AT131" s="17" t="s">
        <v>76</v>
      </c>
      <c r="AU131" s="17" t="s">
        <v>114</v>
      </c>
      <c r="BK131" s="203">
        <f>BK132+BK241+BK375</f>
        <v>0</v>
      </c>
    </row>
    <row r="132" spans="2:63" s="11" customFormat="1" ht="25.9" customHeight="1">
      <c r="B132" s="204"/>
      <c r="C132" s="205"/>
      <c r="D132" s="206" t="s">
        <v>76</v>
      </c>
      <c r="E132" s="207" t="s">
        <v>181</v>
      </c>
      <c r="F132" s="207" t="s">
        <v>182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P133+P139+P228+P239</f>
        <v>0</v>
      </c>
      <c r="Q132" s="212"/>
      <c r="R132" s="213">
        <f>R133+R139+R228+R239</f>
        <v>4.7752568</v>
      </c>
      <c r="S132" s="212"/>
      <c r="T132" s="214">
        <f>T133+T139+T228+T239</f>
        <v>108.952824</v>
      </c>
      <c r="AR132" s="215" t="s">
        <v>82</v>
      </c>
      <c r="AT132" s="216" t="s">
        <v>76</v>
      </c>
      <c r="AU132" s="216" t="s">
        <v>77</v>
      </c>
      <c r="AY132" s="215" t="s">
        <v>134</v>
      </c>
      <c r="BK132" s="217">
        <f>BK133+BK139+BK228+BK239</f>
        <v>0</v>
      </c>
    </row>
    <row r="133" spans="2:63" s="11" customFormat="1" ht="22.8" customHeight="1">
      <c r="B133" s="204"/>
      <c r="C133" s="205"/>
      <c r="D133" s="206" t="s">
        <v>76</v>
      </c>
      <c r="E133" s="218" t="s">
        <v>160</v>
      </c>
      <c r="F133" s="218" t="s">
        <v>183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SUM(P134:P138)</f>
        <v>0</v>
      </c>
      <c r="Q133" s="212"/>
      <c r="R133" s="213">
        <f>SUM(R134:R138)</f>
        <v>1.322</v>
      </c>
      <c r="S133" s="212"/>
      <c r="T133" s="214">
        <f>SUM(T134:T138)</f>
        <v>1.6</v>
      </c>
      <c r="AR133" s="215" t="s">
        <v>82</v>
      </c>
      <c r="AT133" s="216" t="s">
        <v>76</v>
      </c>
      <c r="AU133" s="216" t="s">
        <v>82</v>
      </c>
      <c r="AY133" s="215" t="s">
        <v>134</v>
      </c>
      <c r="BK133" s="217">
        <f>SUM(BK134:BK138)</f>
        <v>0</v>
      </c>
    </row>
    <row r="134" spans="2:65" s="1" customFormat="1" ht="36" customHeight="1">
      <c r="B134" s="38"/>
      <c r="C134" s="220" t="s">
        <v>82</v>
      </c>
      <c r="D134" s="220" t="s">
        <v>137</v>
      </c>
      <c r="E134" s="221" t="s">
        <v>184</v>
      </c>
      <c r="F134" s="222" t="s">
        <v>185</v>
      </c>
      <c r="G134" s="223" t="s">
        <v>186</v>
      </c>
      <c r="H134" s="224">
        <v>104.698</v>
      </c>
      <c r="I134" s="225"/>
      <c r="J134" s="226">
        <f>ROUND(I134*H134,2)</f>
        <v>0</v>
      </c>
      <c r="K134" s="222" t="s">
        <v>141</v>
      </c>
      <c r="L134" s="43"/>
      <c r="M134" s="227" t="s">
        <v>1</v>
      </c>
      <c r="N134" s="228" t="s">
        <v>42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153</v>
      </c>
      <c r="AT134" s="231" t="s">
        <v>137</v>
      </c>
      <c r="AU134" s="231" t="s">
        <v>87</v>
      </c>
      <c r="AY134" s="17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153</v>
      </c>
      <c r="BM134" s="231" t="s">
        <v>187</v>
      </c>
    </row>
    <row r="135" spans="2:51" s="12" customFormat="1" ht="12">
      <c r="B135" s="240"/>
      <c r="C135" s="241"/>
      <c r="D135" s="242" t="s">
        <v>188</v>
      </c>
      <c r="E135" s="243" t="s">
        <v>1</v>
      </c>
      <c r="F135" s="244" t="s">
        <v>189</v>
      </c>
      <c r="G135" s="241"/>
      <c r="H135" s="245">
        <v>104.698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188</v>
      </c>
      <c r="AU135" s="251" t="s">
        <v>87</v>
      </c>
      <c r="AV135" s="12" t="s">
        <v>87</v>
      </c>
      <c r="AW135" s="12" t="s">
        <v>32</v>
      </c>
      <c r="AX135" s="12" t="s">
        <v>82</v>
      </c>
      <c r="AY135" s="251" t="s">
        <v>134</v>
      </c>
    </row>
    <row r="136" spans="2:65" s="1" customFormat="1" ht="36" customHeight="1">
      <c r="B136" s="38"/>
      <c r="C136" s="220" t="s">
        <v>87</v>
      </c>
      <c r="D136" s="220" t="s">
        <v>137</v>
      </c>
      <c r="E136" s="221" t="s">
        <v>190</v>
      </c>
      <c r="F136" s="222" t="s">
        <v>191</v>
      </c>
      <c r="G136" s="223" t="s">
        <v>186</v>
      </c>
      <c r="H136" s="224">
        <v>40</v>
      </c>
      <c r="I136" s="225"/>
      <c r="J136" s="226">
        <f>ROUND(I136*H136,2)</f>
        <v>0</v>
      </c>
      <c r="K136" s="222" t="s">
        <v>141</v>
      </c>
      <c r="L136" s="43"/>
      <c r="M136" s="227" t="s">
        <v>1</v>
      </c>
      <c r="N136" s="228" t="s">
        <v>42</v>
      </c>
      <c r="O136" s="86"/>
      <c r="P136" s="229">
        <f>O136*H136</f>
        <v>0</v>
      </c>
      <c r="Q136" s="229">
        <v>0.03272</v>
      </c>
      <c r="R136" s="229">
        <f>Q136*H136</f>
        <v>1.3088</v>
      </c>
      <c r="S136" s="229">
        <v>0.037</v>
      </c>
      <c r="T136" s="230">
        <f>S136*H136</f>
        <v>1.48</v>
      </c>
      <c r="AR136" s="231" t="s">
        <v>153</v>
      </c>
      <c r="AT136" s="231" t="s">
        <v>137</v>
      </c>
      <c r="AU136" s="231" t="s">
        <v>87</v>
      </c>
      <c r="AY136" s="17" t="s">
        <v>134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153</v>
      </c>
      <c r="BM136" s="231" t="s">
        <v>192</v>
      </c>
    </row>
    <row r="137" spans="2:65" s="1" customFormat="1" ht="36" customHeight="1">
      <c r="B137" s="38"/>
      <c r="C137" s="220" t="s">
        <v>149</v>
      </c>
      <c r="D137" s="220" t="s">
        <v>137</v>
      </c>
      <c r="E137" s="221" t="s">
        <v>193</v>
      </c>
      <c r="F137" s="222" t="s">
        <v>194</v>
      </c>
      <c r="G137" s="223" t="s">
        <v>186</v>
      </c>
      <c r="H137" s="224">
        <v>60</v>
      </c>
      <c r="I137" s="225"/>
      <c r="J137" s="226">
        <f>ROUND(I137*H137,2)</f>
        <v>0</v>
      </c>
      <c r="K137" s="222" t="s">
        <v>141</v>
      </c>
      <c r="L137" s="43"/>
      <c r="M137" s="227" t="s">
        <v>1</v>
      </c>
      <c r="N137" s="228" t="s">
        <v>42</v>
      </c>
      <c r="O137" s="86"/>
      <c r="P137" s="229">
        <f>O137*H137</f>
        <v>0</v>
      </c>
      <c r="Q137" s="229">
        <v>0.00022</v>
      </c>
      <c r="R137" s="229">
        <f>Q137*H137</f>
        <v>0.0132</v>
      </c>
      <c r="S137" s="229">
        <v>0.002</v>
      </c>
      <c r="T137" s="230">
        <f>S137*H137</f>
        <v>0.12</v>
      </c>
      <c r="AR137" s="231" t="s">
        <v>153</v>
      </c>
      <c r="AT137" s="231" t="s">
        <v>137</v>
      </c>
      <c r="AU137" s="231" t="s">
        <v>87</v>
      </c>
      <c r="AY137" s="17" t="s">
        <v>134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153</v>
      </c>
      <c r="BM137" s="231" t="s">
        <v>195</v>
      </c>
    </row>
    <row r="138" spans="2:51" s="12" customFormat="1" ht="12">
      <c r="B138" s="240"/>
      <c r="C138" s="241"/>
      <c r="D138" s="242" t="s">
        <v>188</v>
      </c>
      <c r="E138" s="243" t="s">
        <v>1</v>
      </c>
      <c r="F138" s="244" t="s">
        <v>196</v>
      </c>
      <c r="G138" s="241"/>
      <c r="H138" s="245">
        <v>60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188</v>
      </c>
      <c r="AU138" s="251" t="s">
        <v>87</v>
      </c>
      <c r="AV138" s="12" t="s">
        <v>87</v>
      </c>
      <c r="AW138" s="12" t="s">
        <v>32</v>
      </c>
      <c r="AX138" s="12" t="s">
        <v>82</v>
      </c>
      <c r="AY138" s="251" t="s">
        <v>134</v>
      </c>
    </row>
    <row r="139" spans="2:63" s="11" customFormat="1" ht="22.8" customHeight="1">
      <c r="B139" s="204"/>
      <c r="C139" s="205"/>
      <c r="D139" s="206" t="s">
        <v>76</v>
      </c>
      <c r="E139" s="218" t="s">
        <v>197</v>
      </c>
      <c r="F139" s="218" t="s">
        <v>198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SUM(P140:P227)</f>
        <v>0</v>
      </c>
      <c r="Q139" s="212"/>
      <c r="R139" s="213">
        <f>SUM(R140:R227)</f>
        <v>3.4532568</v>
      </c>
      <c r="S139" s="212"/>
      <c r="T139" s="214">
        <f>SUM(T140:T227)</f>
        <v>107.35282400000001</v>
      </c>
      <c r="AR139" s="215" t="s">
        <v>82</v>
      </c>
      <c r="AT139" s="216" t="s">
        <v>76</v>
      </c>
      <c r="AU139" s="216" t="s">
        <v>82</v>
      </c>
      <c r="AY139" s="215" t="s">
        <v>134</v>
      </c>
      <c r="BK139" s="217">
        <f>SUM(BK140:BK227)</f>
        <v>0</v>
      </c>
    </row>
    <row r="140" spans="2:65" s="1" customFormat="1" ht="36" customHeight="1">
      <c r="B140" s="38"/>
      <c r="C140" s="220" t="s">
        <v>153</v>
      </c>
      <c r="D140" s="220" t="s">
        <v>137</v>
      </c>
      <c r="E140" s="221" t="s">
        <v>199</v>
      </c>
      <c r="F140" s="222" t="s">
        <v>200</v>
      </c>
      <c r="G140" s="223" t="s">
        <v>186</v>
      </c>
      <c r="H140" s="224">
        <v>568.48</v>
      </c>
      <c r="I140" s="225"/>
      <c r="J140" s="226">
        <f>ROUND(I140*H140,2)</f>
        <v>0</v>
      </c>
      <c r="K140" s="222" t="s">
        <v>141</v>
      </c>
      <c r="L140" s="43"/>
      <c r="M140" s="227" t="s">
        <v>1</v>
      </c>
      <c r="N140" s="228" t="s">
        <v>42</v>
      </c>
      <c r="O140" s="86"/>
      <c r="P140" s="229">
        <f>O140*H140</f>
        <v>0</v>
      </c>
      <c r="Q140" s="229">
        <v>0.00021</v>
      </c>
      <c r="R140" s="229">
        <f>Q140*H140</f>
        <v>0.11938080000000001</v>
      </c>
      <c r="S140" s="229">
        <v>0</v>
      </c>
      <c r="T140" s="230">
        <f>S140*H140</f>
        <v>0</v>
      </c>
      <c r="AR140" s="231" t="s">
        <v>153</v>
      </c>
      <c r="AT140" s="231" t="s">
        <v>137</v>
      </c>
      <c r="AU140" s="231" t="s">
        <v>87</v>
      </c>
      <c r="AY140" s="17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82</v>
      </c>
      <c r="BK140" s="232">
        <f>ROUND(I140*H140,2)</f>
        <v>0</v>
      </c>
      <c r="BL140" s="17" t="s">
        <v>153</v>
      </c>
      <c r="BM140" s="231" t="s">
        <v>201</v>
      </c>
    </row>
    <row r="141" spans="2:51" s="12" customFormat="1" ht="12">
      <c r="B141" s="240"/>
      <c r="C141" s="241"/>
      <c r="D141" s="242" t="s">
        <v>188</v>
      </c>
      <c r="E141" s="243" t="s">
        <v>1</v>
      </c>
      <c r="F141" s="244" t="s">
        <v>202</v>
      </c>
      <c r="G141" s="241"/>
      <c r="H141" s="245">
        <v>285.14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188</v>
      </c>
      <c r="AU141" s="251" t="s">
        <v>87</v>
      </c>
      <c r="AV141" s="12" t="s">
        <v>87</v>
      </c>
      <c r="AW141" s="12" t="s">
        <v>32</v>
      </c>
      <c r="AX141" s="12" t="s">
        <v>77</v>
      </c>
      <c r="AY141" s="251" t="s">
        <v>134</v>
      </c>
    </row>
    <row r="142" spans="2:51" s="12" customFormat="1" ht="12">
      <c r="B142" s="240"/>
      <c r="C142" s="241"/>
      <c r="D142" s="242" t="s">
        <v>188</v>
      </c>
      <c r="E142" s="243" t="s">
        <v>1</v>
      </c>
      <c r="F142" s="244" t="s">
        <v>203</v>
      </c>
      <c r="G142" s="241"/>
      <c r="H142" s="245">
        <v>283.34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188</v>
      </c>
      <c r="AU142" s="251" t="s">
        <v>87</v>
      </c>
      <c r="AV142" s="12" t="s">
        <v>87</v>
      </c>
      <c r="AW142" s="12" t="s">
        <v>32</v>
      </c>
      <c r="AX142" s="12" t="s">
        <v>77</v>
      </c>
      <c r="AY142" s="251" t="s">
        <v>134</v>
      </c>
    </row>
    <row r="143" spans="2:51" s="13" customFormat="1" ht="12">
      <c r="B143" s="252"/>
      <c r="C143" s="253"/>
      <c r="D143" s="242" t="s">
        <v>188</v>
      </c>
      <c r="E143" s="254" t="s">
        <v>1</v>
      </c>
      <c r="F143" s="255" t="s">
        <v>204</v>
      </c>
      <c r="G143" s="253"/>
      <c r="H143" s="256">
        <v>568.48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AT143" s="262" t="s">
        <v>188</v>
      </c>
      <c r="AU143" s="262" t="s">
        <v>87</v>
      </c>
      <c r="AV143" s="13" t="s">
        <v>153</v>
      </c>
      <c r="AW143" s="13" t="s">
        <v>32</v>
      </c>
      <c r="AX143" s="13" t="s">
        <v>82</v>
      </c>
      <c r="AY143" s="262" t="s">
        <v>134</v>
      </c>
    </row>
    <row r="144" spans="2:65" s="1" customFormat="1" ht="24" customHeight="1">
      <c r="B144" s="38"/>
      <c r="C144" s="220" t="s">
        <v>133</v>
      </c>
      <c r="D144" s="220" t="s">
        <v>137</v>
      </c>
      <c r="E144" s="221" t="s">
        <v>205</v>
      </c>
      <c r="F144" s="222" t="s">
        <v>206</v>
      </c>
      <c r="G144" s="223" t="s">
        <v>186</v>
      </c>
      <c r="H144" s="224">
        <v>568.48</v>
      </c>
      <c r="I144" s="225"/>
      <c r="J144" s="226">
        <f>ROUND(I144*H144,2)</f>
        <v>0</v>
      </c>
      <c r="K144" s="222" t="s">
        <v>141</v>
      </c>
      <c r="L144" s="43"/>
      <c r="M144" s="227" t="s">
        <v>1</v>
      </c>
      <c r="N144" s="228" t="s">
        <v>42</v>
      </c>
      <c r="O144" s="8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153</v>
      </c>
      <c r="AT144" s="231" t="s">
        <v>137</v>
      </c>
      <c r="AU144" s="231" t="s">
        <v>87</v>
      </c>
      <c r="AY144" s="17" t="s">
        <v>134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82</v>
      </c>
      <c r="BK144" s="232">
        <f>ROUND(I144*H144,2)</f>
        <v>0</v>
      </c>
      <c r="BL144" s="17" t="s">
        <v>153</v>
      </c>
      <c r="BM144" s="231" t="s">
        <v>207</v>
      </c>
    </row>
    <row r="145" spans="2:51" s="12" customFormat="1" ht="12">
      <c r="B145" s="240"/>
      <c r="C145" s="241"/>
      <c r="D145" s="242" t="s">
        <v>188</v>
      </c>
      <c r="E145" s="243" t="s">
        <v>1</v>
      </c>
      <c r="F145" s="244" t="s">
        <v>208</v>
      </c>
      <c r="G145" s="241"/>
      <c r="H145" s="245">
        <v>568.48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188</v>
      </c>
      <c r="AU145" s="251" t="s">
        <v>87</v>
      </c>
      <c r="AV145" s="12" t="s">
        <v>87</v>
      </c>
      <c r="AW145" s="12" t="s">
        <v>32</v>
      </c>
      <c r="AX145" s="12" t="s">
        <v>82</v>
      </c>
      <c r="AY145" s="251" t="s">
        <v>134</v>
      </c>
    </row>
    <row r="146" spans="2:65" s="1" customFormat="1" ht="24" customHeight="1">
      <c r="B146" s="38"/>
      <c r="C146" s="220" t="s">
        <v>160</v>
      </c>
      <c r="D146" s="220" t="s">
        <v>137</v>
      </c>
      <c r="E146" s="221" t="s">
        <v>209</v>
      </c>
      <c r="F146" s="222" t="s">
        <v>210</v>
      </c>
      <c r="G146" s="223" t="s">
        <v>186</v>
      </c>
      <c r="H146" s="224">
        <v>568.48</v>
      </c>
      <c r="I146" s="225"/>
      <c r="J146" s="226">
        <f>ROUND(I146*H146,2)</f>
        <v>0</v>
      </c>
      <c r="K146" s="222" t="s">
        <v>141</v>
      </c>
      <c r="L146" s="43"/>
      <c r="M146" s="227" t="s">
        <v>1</v>
      </c>
      <c r="N146" s="228" t="s">
        <v>42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1" t="s">
        <v>153</v>
      </c>
      <c r="AT146" s="231" t="s">
        <v>137</v>
      </c>
      <c r="AU146" s="231" t="s">
        <v>87</v>
      </c>
      <c r="AY146" s="17" t="s">
        <v>134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153</v>
      </c>
      <c r="BM146" s="231" t="s">
        <v>211</v>
      </c>
    </row>
    <row r="147" spans="2:51" s="12" customFormat="1" ht="12">
      <c r="B147" s="240"/>
      <c r="C147" s="241"/>
      <c r="D147" s="242" t="s">
        <v>188</v>
      </c>
      <c r="E147" s="243" t="s">
        <v>1</v>
      </c>
      <c r="F147" s="244" t="s">
        <v>212</v>
      </c>
      <c r="G147" s="241"/>
      <c r="H147" s="245">
        <v>568.48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188</v>
      </c>
      <c r="AU147" s="251" t="s">
        <v>87</v>
      </c>
      <c r="AV147" s="12" t="s">
        <v>87</v>
      </c>
      <c r="AW147" s="12" t="s">
        <v>32</v>
      </c>
      <c r="AX147" s="12" t="s">
        <v>82</v>
      </c>
      <c r="AY147" s="251" t="s">
        <v>134</v>
      </c>
    </row>
    <row r="148" spans="2:65" s="1" customFormat="1" ht="36" customHeight="1">
      <c r="B148" s="38"/>
      <c r="C148" s="220" t="s">
        <v>213</v>
      </c>
      <c r="D148" s="220" t="s">
        <v>137</v>
      </c>
      <c r="E148" s="221" t="s">
        <v>214</v>
      </c>
      <c r="F148" s="222" t="s">
        <v>215</v>
      </c>
      <c r="G148" s="223" t="s">
        <v>186</v>
      </c>
      <c r="H148" s="224">
        <v>13.56</v>
      </c>
      <c r="I148" s="225"/>
      <c r="J148" s="226">
        <f>ROUND(I148*H148,2)</f>
        <v>0</v>
      </c>
      <c r="K148" s="222" t="s">
        <v>141</v>
      </c>
      <c r="L148" s="43"/>
      <c r="M148" s="227" t="s">
        <v>1</v>
      </c>
      <c r="N148" s="228" t="s">
        <v>42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0.131</v>
      </c>
      <c r="T148" s="230">
        <f>S148*H148</f>
        <v>1.7763600000000002</v>
      </c>
      <c r="AR148" s="231" t="s">
        <v>153</v>
      </c>
      <c r="AT148" s="231" t="s">
        <v>137</v>
      </c>
      <c r="AU148" s="231" t="s">
        <v>87</v>
      </c>
      <c r="AY148" s="17" t="s">
        <v>134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82</v>
      </c>
      <c r="BK148" s="232">
        <f>ROUND(I148*H148,2)</f>
        <v>0</v>
      </c>
      <c r="BL148" s="17" t="s">
        <v>153</v>
      </c>
      <c r="BM148" s="231" t="s">
        <v>216</v>
      </c>
    </row>
    <row r="149" spans="2:51" s="12" customFormat="1" ht="12">
      <c r="B149" s="240"/>
      <c r="C149" s="241"/>
      <c r="D149" s="242" t="s">
        <v>188</v>
      </c>
      <c r="E149" s="243" t="s">
        <v>1</v>
      </c>
      <c r="F149" s="244" t="s">
        <v>217</v>
      </c>
      <c r="G149" s="241"/>
      <c r="H149" s="245">
        <v>6.78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188</v>
      </c>
      <c r="AU149" s="251" t="s">
        <v>87</v>
      </c>
      <c r="AV149" s="12" t="s">
        <v>87</v>
      </c>
      <c r="AW149" s="12" t="s">
        <v>32</v>
      </c>
      <c r="AX149" s="12" t="s">
        <v>77</v>
      </c>
      <c r="AY149" s="251" t="s">
        <v>134</v>
      </c>
    </row>
    <row r="150" spans="2:51" s="12" customFormat="1" ht="12">
      <c r="B150" s="240"/>
      <c r="C150" s="241"/>
      <c r="D150" s="242" t="s">
        <v>188</v>
      </c>
      <c r="E150" s="243" t="s">
        <v>1</v>
      </c>
      <c r="F150" s="244" t="s">
        <v>218</v>
      </c>
      <c r="G150" s="241"/>
      <c r="H150" s="245">
        <v>6.78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188</v>
      </c>
      <c r="AU150" s="251" t="s">
        <v>87</v>
      </c>
      <c r="AV150" s="12" t="s">
        <v>87</v>
      </c>
      <c r="AW150" s="12" t="s">
        <v>32</v>
      </c>
      <c r="AX150" s="12" t="s">
        <v>77</v>
      </c>
      <c r="AY150" s="251" t="s">
        <v>134</v>
      </c>
    </row>
    <row r="151" spans="2:51" s="13" customFormat="1" ht="12">
      <c r="B151" s="252"/>
      <c r="C151" s="253"/>
      <c r="D151" s="242" t="s">
        <v>188</v>
      </c>
      <c r="E151" s="254" t="s">
        <v>1</v>
      </c>
      <c r="F151" s="255" t="s">
        <v>204</v>
      </c>
      <c r="G151" s="253"/>
      <c r="H151" s="256">
        <v>13.56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AT151" s="262" t="s">
        <v>188</v>
      </c>
      <c r="AU151" s="262" t="s">
        <v>87</v>
      </c>
      <c r="AV151" s="13" t="s">
        <v>153</v>
      </c>
      <c r="AW151" s="13" t="s">
        <v>32</v>
      </c>
      <c r="AX151" s="13" t="s">
        <v>82</v>
      </c>
      <c r="AY151" s="262" t="s">
        <v>134</v>
      </c>
    </row>
    <row r="152" spans="2:65" s="1" customFormat="1" ht="36" customHeight="1">
      <c r="B152" s="38"/>
      <c r="C152" s="220" t="s">
        <v>219</v>
      </c>
      <c r="D152" s="220" t="s">
        <v>137</v>
      </c>
      <c r="E152" s="221" t="s">
        <v>220</v>
      </c>
      <c r="F152" s="222" t="s">
        <v>221</v>
      </c>
      <c r="G152" s="223" t="s">
        <v>222</v>
      </c>
      <c r="H152" s="224">
        <v>16.671</v>
      </c>
      <c r="I152" s="225"/>
      <c r="J152" s="226">
        <f>ROUND(I152*H152,2)</f>
        <v>0</v>
      </c>
      <c r="K152" s="222" t="s">
        <v>141</v>
      </c>
      <c r="L152" s="43"/>
      <c r="M152" s="227" t="s">
        <v>1</v>
      </c>
      <c r="N152" s="228" t="s">
        <v>42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1.8</v>
      </c>
      <c r="T152" s="230">
        <f>S152*H152</f>
        <v>30.0078</v>
      </c>
      <c r="AR152" s="231" t="s">
        <v>153</v>
      </c>
      <c r="AT152" s="231" t="s">
        <v>137</v>
      </c>
      <c r="AU152" s="231" t="s">
        <v>87</v>
      </c>
      <c r="AY152" s="17" t="s">
        <v>134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82</v>
      </c>
      <c r="BK152" s="232">
        <f>ROUND(I152*H152,2)</f>
        <v>0</v>
      </c>
      <c r="BL152" s="17" t="s">
        <v>153</v>
      </c>
      <c r="BM152" s="231" t="s">
        <v>223</v>
      </c>
    </row>
    <row r="153" spans="2:51" s="12" customFormat="1" ht="12">
      <c r="B153" s="240"/>
      <c r="C153" s="241"/>
      <c r="D153" s="242" t="s">
        <v>188</v>
      </c>
      <c r="E153" s="243" t="s">
        <v>1</v>
      </c>
      <c r="F153" s="244" t="s">
        <v>224</v>
      </c>
      <c r="G153" s="241"/>
      <c r="H153" s="245">
        <v>16.671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188</v>
      </c>
      <c r="AU153" s="251" t="s">
        <v>87</v>
      </c>
      <c r="AV153" s="12" t="s">
        <v>87</v>
      </c>
      <c r="AW153" s="12" t="s">
        <v>32</v>
      </c>
      <c r="AX153" s="12" t="s">
        <v>82</v>
      </c>
      <c r="AY153" s="251" t="s">
        <v>134</v>
      </c>
    </row>
    <row r="154" spans="2:65" s="1" customFormat="1" ht="48" customHeight="1">
      <c r="B154" s="38"/>
      <c r="C154" s="220" t="s">
        <v>197</v>
      </c>
      <c r="D154" s="220" t="s">
        <v>137</v>
      </c>
      <c r="E154" s="221" t="s">
        <v>225</v>
      </c>
      <c r="F154" s="222" t="s">
        <v>226</v>
      </c>
      <c r="G154" s="223" t="s">
        <v>222</v>
      </c>
      <c r="H154" s="224">
        <v>11.506</v>
      </c>
      <c r="I154" s="225"/>
      <c r="J154" s="226">
        <f>ROUND(I154*H154,2)</f>
        <v>0</v>
      </c>
      <c r="K154" s="222" t="s">
        <v>141</v>
      </c>
      <c r="L154" s="43"/>
      <c r="M154" s="227" t="s">
        <v>1</v>
      </c>
      <c r="N154" s="228" t="s">
        <v>42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1.8</v>
      </c>
      <c r="T154" s="230">
        <f>S154*H154</f>
        <v>20.710800000000003</v>
      </c>
      <c r="AR154" s="231" t="s">
        <v>153</v>
      </c>
      <c r="AT154" s="231" t="s">
        <v>137</v>
      </c>
      <c r="AU154" s="231" t="s">
        <v>87</v>
      </c>
      <c r="AY154" s="17" t="s">
        <v>134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82</v>
      </c>
      <c r="BK154" s="232">
        <f>ROUND(I154*H154,2)</f>
        <v>0</v>
      </c>
      <c r="BL154" s="17" t="s">
        <v>153</v>
      </c>
      <c r="BM154" s="231" t="s">
        <v>227</v>
      </c>
    </row>
    <row r="155" spans="2:51" s="12" customFormat="1" ht="12">
      <c r="B155" s="240"/>
      <c r="C155" s="241"/>
      <c r="D155" s="242" t="s">
        <v>188</v>
      </c>
      <c r="E155" s="243" t="s">
        <v>1</v>
      </c>
      <c r="F155" s="244" t="s">
        <v>228</v>
      </c>
      <c r="G155" s="241"/>
      <c r="H155" s="245">
        <v>2.836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188</v>
      </c>
      <c r="AU155" s="251" t="s">
        <v>87</v>
      </c>
      <c r="AV155" s="12" t="s">
        <v>87</v>
      </c>
      <c r="AW155" s="12" t="s">
        <v>32</v>
      </c>
      <c r="AX155" s="12" t="s">
        <v>77</v>
      </c>
      <c r="AY155" s="251" t="s">
        <v>134</v>
      </c>
    </row>
    <row r="156" spans="2:51" s="12" customFormat="1" ht="12">
      <c r="B156" s="240"/>
      <c r="C156" s="241"/>
      <c r="D156" s="242" t="s">
        <v>188</v>
      </c>
      <c r="E156" s="243" t="s">
        <v>1</v>
      </c>
      <c r="F156" s="244" t="s">
        <v>229</v>
      </c>
      <c r="G156" s="241"/>
      <c r="H156" s="245">
        <v>8.67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188</v>
      </c>
      <c r="AU156" s="251" t="s">
        <v>87</v>
      </c>
      <c r="AV156" s="12" t="s">
        <v>87</v>
      </c>
      <c r="AW156" s="12" t="s">
        <v>32</v>
      </c>
      <c r="AX156" s="12" t="s">
        <v>77</v>
      </c>
      <c r="AY156" s="251" t="s">
        <v>134</v>
      </c>
    </row>
    <row r="157" spans="2:51" s="13" customFormat="1" ht="12">
      <c r="B157" s="252"/>
      <c r="C157" s="253"/>
      <c r="D157" s="242" t="s">
        <v>188</v>
      </c>
      <c r="E157" s="254" t="s">
        <v>1</v>
      </c>
      <c r="F157" s="255" t="s">
        <v>204</v>
      </c>
      <c r="G157" s="253"/>
      <c r="H157" s="256">
        <v>11.506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AT157" s="262" t="s">
        <v>188</v>
      </c>
      <c r="AU157" s="262" t="s">
        <v>87</v>
      </c>
      <c r="AV157" s="13" t="s">
        <v>153</v>
      </c>
      <c r="AW157" s="13" t="s">
        <v>32</v>
      </c>
      <c r="AX157" s="13" t="s">
        <v>82</v>
      </c>
      <c r="AY157" s="262" t="s">
        <v>134</v>
      </c>
    </row>
    <row r="158" spans="2:65" s="1" customFormat="1" ht="24" customHeight="1">
      <c r="B158" s="38"/>
      <c r="C158" s="220" t="s">
        <v>230</v>
      </c>
      <c r="D158" s="220" t="s">
        <v>137</v>
      </c>
      <c r="E158" s="221" t="s">
        <v>231</v>
      </c>
      <c r="F158" s="222" t="s">
        <v>232</v>
      </c>
      <c r="G158" s="223" t="s">
        <v>222</v>
      </c>
      <c r="H158" s="224">
        <v>1.834</v>
      </c>
      <c r="I158" s="225"/>
      <c r="J158" s="226">
        <f>ROUND(I158*H158,2)</f>
        <v>0</v>
      </c>
      <c r="K158" s="222" t="s">
        <v>141</v>
      </c>
      <c r="L158" s="43"/>
      <c r="M158" s="227" t="s">
        <v>1</v>
      </c>
      <c r="N158" s="228" t="s">
        <v>42</v>
      </c>
      <c r="O158" s="86"/>
      <c r="P158" s="229">
        <f>O158*H158</f>
        <v>0</v>
      </c>
      <c r="Q158" s="229">
        <v>0</v>
      </c>
      <c r="R158" s="229">
        <f>Q158*H158</f>
        <v>0</v>
      </c>
      <c r="S158" s="229">
        <v>2.2</v>
      </c>
      <c r="T158" s="230">
        <f>S158*H158</f>
        <v>4.034800000000001</v>
      </c>
      <c r="AR158" s="231" t="s">
        <v>153</v>
      </c>
      <c r="AT158" s="231" t="s">
        <v>137</v>
      </c>
      <c r="AU158" s="231" t="s">
        <v>87</v>
      </c>
      <c r="AY158" s="17" t="s">
        <v>134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82</v>
      </c>
      <c r="BK158" s="232">
        <f>ROUND(I158*H158,2)</f>
        <v>0</v>
      </c>
      <c r="BL158" s="17" t="s">
        <v>153</v>
      </c>
      <c r="BM158" s="231" t="s">
        <v>233</v>
      </c>
    </row>
    <row r="159" spans="2:51" s="12" customFormat="1" ht="12">
      <c r="B159" s="240"/>
      <c r="C159" s="241"/>
      <c r="D159" s="242" t="s">
        <v>188</v>
      </c>
      <c r="E159" s="243" t="s">
        <v>1</v>
      </c>
      <c r="F159" s="244" t="s">
        <v>234</v>
      </c>
      <c r="G159" s="241"/>
      <c r="H159" s="245">
        <v>0.238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188</v>
      </c>
      <c r="AU159" s="251" t="s">
        <v>87</v>
      </c>
      <c r="AV159" s="12" t="s">
        <v>87</v>
      </c>
      <c r="AW159" s="12" t="s">
        <v>32</v>
      </c>
      <c r="AX159" s="12" t="s">
        <v>77</v>
      </c>
      <c r="AY159" s="251" t="s">
        <v>134</v>
      </c>
    </row>
    <row r="160" spans="2:51" s="12" customFormat="1" ht="12">
      <c r="B160" s="240"/>
      <c r="C160" s="241"/>
      <c r="D160" s="242" t="s">
        <v>188</v>
      </c>
      <c r="E160" s="243" t="s">
        <v>1</v>
      </c>
      <c r="F160" s="244" t="s">
        <v>235</v>
      </c>
      <c r="G160" s="241"/>
      <c r="H160" s="245">
        <v>1.46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188</v>
      </c>
      <c r="AU160" s="251" t="s">
        <v>87</v>
      </c>
      <c r="AV160" s="12" t="s">
        <v>87</v>
      </c>
      <c r="AW160" s="12" t="s">
        <v>32</v>
      </c>
      <c r="AX160" s="12" t="s">
        <v>77</v>
      </c>
      <c r="AY160" s="251" t="s">
        <v>134</v>
      </c>
    </row>
    <row r="161" spans="2:51" s="12" customFormat="1" ht="12">
      <c r="B161" s="240"/>
      <c r="C161" s="241"/>
      <c r="D161" s="242" t="s">
        <v>188</v>
      </c>
      <c r="E161" s="243" t="s">
        <v>1</v>
      </c>
      <c r="F161" s="244" t="s">
        <v>236</v>
      </c>
      <c r="G161" s="241"/>
      <c r="H161" s="245">
        <v>0.05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188</v>
      </c>
      <c r="AU161" s="251" t="s">
        <v>87</v>
      </c>
      <c r="AV161" s="12" t="s">
        <v>87</v>
      </c>
      <c r="AW161" s="12" t="s">
        <v>32</v>
      </c>
      <c r="AX161" s="12" t="s">
        <v>77</v>
      </c>
      <c r="AY161" s="251" t="s">
        <v>134</v>
      </c>
    </row>
    <row r="162" spans="2:51" s="12" customFormat="1" ht="12">
      <c r="B162" s="240"/>
      <c r="C162" s="241"/>
      <c r="D162" s="242" t="s">
        <v>188</v>
      </c>
      <c r="E162" s="243" t="s">
        <v>1</v>
      </c>
      <c r="F162" s="244" t="s">
        <v>237</v>
      </c>
      <c r="G162" s="241"/>
      <c r="H162" s="245">
        <v>0.054</v>
      </c>
      <c r="I162" s="246"/>
      <c r="J162" s="241"/>
      <c r="K162" s="241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188</v>
      </c>
      <c r="AU162" s="251" t="s">
        <v>87</v>
      </c>
      <c r="AV162" s="12" t="s">
        <v>87</v>
      </c>
      <c r="AW162" s="12" t="s">
        <v>32</v>
      </c>
      <c r="AX162" s="12" t="s">
        <v>77</v>
      </c>
      <c r="AY162" s="251" t="s">
        <v>134</v>
      </c>
    </row>
    <row r="163" spans="2:51" s="12" customFormat="1" ht="12">
      <c r="B163" s="240"/>
      <c r="C163" s="241"/>
      <c r="D163" s="242" t="s">
        <v>188</v>
      </c>
      <c r="E163" s="243" t="s">
        <v>1</v>
      </c>
      <c r="F163" s="244" t="s">
        <v>238</v>
      </c>
      <c r="G163" s="241"/>
      <c r="H163" s="245">
        <v>0.032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188</v>
      </c>
      <c r="AU163" s="251" t="s">
        <v>87</v>
      </c>
      <c r="AV163" s="12" t="s">
        <v>87</v>
      </c>
      <c r="AW163" s="12" t="s">
        <v>32</v>
      </c>
      <c r="AX163" s="12" t="s">
        <v>77</v>
      </c>
      <c r="AY163" s="251" t="s">
        <v>134</v>
      </c>
    </row>
    <row r="164" spans="2:51" s="13" customFormat="1" ht="12">
      <c r="B164" s="252"/>
      <c r="C164" s="253"/>
      <c r="D164" s="242" t="s">
        <v>188</v>
      </c>
      <c r="E164" s="254" t="s">
        <v>1</v>
      </c>
      <c r="F164" s="255" t="s">
        <v>204</v>
      </c>
      <c r="G164" s="253"/>
      <c r="H164" s="256">
        <v>1.834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AT164" s="262" t="s">
        <v>188</v>
      </c>
      <c r="AU164" s="262" t="s">
        <v>87</v>
      </c>
      <c r="AV164" s="13" t="s">
        <v>153</v>
      </c>
      <c r="AW164" s="13" t="s">
        <v>32</v>
      </c>
      <c r="AX164" s="13" t="s">
        <v>82</v>
      </c>
      <c r="AY164" s="262" t="s">
        <v>134</v>
      </c>
    </row>
    <row r="165" spans="2:65" s="1" customFormat="1" ht="24" customHeight="1">
      <c r="B165" s="38"/>
      <c r="C165" s="220" t="s">
        <v>239</v>
      </c>
      <c r="D165" s="220" t="s">
        <v>137</v>
      </c>
      <c r="E165" s="221" t="s">
        <v>240</v>
      </c>
      <c r="F165" s="222" t="s">
        <v>241</v>
      </c>
      <c r="G165" s="223" t="s">
        <v>222</v>
      </c>
      <c r="H165" s="224">
        <v>0.162</v>
      </c>
      <c r="I165" s="225"/>
      <c r="J165" s="226">
        <f>ROUND(I165*H165,2)</f>
        <v>0</v>
      </c>
      <c r="K165" s="222" t="s">
        <v>141</v>
      </c>
      <c r="L165" s="43"/>
      <c r="M165" s="227" t="s">
        <v>1</v>
      </c>
      <c r="N165" s="228" t="s">
        <v>42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2.2</v>
      </c>
      <c r="T165" s="230">
        <f>S165*H165</f>
        <v>0.35640000000000005</v>
      </c>
      <c r="AR165" s="231" t="s">
        <v>153</v>
      </c>
      <c r="AT165" s="231" t="s">
        <v>137</v>
      </c>
      <c r="AU165" s="231" t="s">
        <v>87</v>
      </c>
      <c r="AY165" s="17" t="s">
        <v>134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82</v>
      </c>
      <c r="BK165" s="232">
        <f>ROUND(I165*H165,2)</f>
        <v>0</v>
      </c>
      <c r="BL165" s="17" t="s">
        <v>153</v>
      </c>
      <c r="BM165" s="231" t="s">
        <v>242</v>
      </c>
    </row>
    <row r="166" spans="2:51" s="12" customFormat="1" ht="12">
      <c r="B166" s="240"/>
      <c r="C166" s="241"/>
      <c r="D166" s="242" t="s">
        <v>188</v>
      </c>
      <c r="E166" s="243" t="s">
        <v>1</v>
      </c>
      <c r="F166" s="244" t="s">
        <v>243</v>
      </c>
      <c r="G166" s="241"/>
      <c r="H166" s="245">
        <v>0.162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188</v>
      </c>
      <c r="AU166" s="251" t="s">
        <v>87</v>
      </c>
      <c r="AV166" s="12" t="s">
        <v>87</v>
      </c>
      <c r="AW166" s="12" t="s">
        <v>32</v>
      </c>
      <c r="AX166" s="12" t="s">
        <v>82</v>
      </c>
      <c r="AY166" s="251" t="s">
        <v>134</v>
      </c>
    </row>
    <row r="167" spans="2:65" s="1" customFormat="1" ht="24" customHeight="1">
      <c r="B167" s="38"/>
      <c r="C167" s="220" t="s">
        <v>244</v>
      </c>
      <c r="D167" s="220" t="s">
        <v>137</v>
      </c>
      <c r="E167" s="221" t="s">
        <v>245</v>
      </c>
      <c r="F167" s="222" t="s">
        <v>246</v>
      </c>
      <c r="G167" s="223" t="s">
        <v>247</v>
      </c>
      <c r="H167" s="224">
        <v>314.69</v>
      </c>
      <c r="I167" s="225"/>
      <c r="J167" s="226">
        <f>ROUND(I167*H167,2)</f>
        <v>0</v>
      </c>
      <c r="K167" s="222" t="s">
        <v>141</v>
      </c>
      <c r="L167" s="43"/>
      <c r="M167" s="227" t="s">
        <v>1</v>
      </c>
      <c r="N167" s="228" t="s">
        <v>42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0.009</v>
      </c>
      <c r="T167" s="230">
        <f>S167*H167</f>
        <v>2.83221</v>
      </c>
      <c r="AR167" s="231" t="s">
        <v>248</v>
      </c>
      <c r="AT167" s="231" t="s">
        <v>137</v>
      </c>
      <c r="AU167" s="231" t="s">
        <v>87</v>
      </c>
      <c r="AY167" s="17" t="s">
        <v>134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82</v>
      </c>
      <c r="BK167" s="232">
        <f>ROUND(I167*H167,2)</f>
        <v>0</v>
      </c>
      <c r="BL167" s="17" t="s">
        <v>248</v>
      </c>
      <c r="BM167" s="231" t="s">
        <v>249</v>
      </c>
    </row>
    <row r="168" spans="2:51" s="12" customFormat="1" ht="12">
      <c r="B168" s="240"/>
      <c r="C168" s="241"/>
      <c r="D168" s="242" t="s">
        <v>188</v>
      </c>
      <c r="E168" s="243" t="s">
        <v>1</v>
      </c>
      <c r="F168" s="244" t="s">
        <v>250</v>
      </c>
      <c r="G168" s="241"/>
      <c r="H168" s="245">
        <v>88.54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188</v>
      </c>
      <c r="AU168" s="251" t="s">
        <v>87</v>
      </c>
      <c r="AV168" s="12" t="s">
        <v>87</v>
      </c>
      <c r="AW168" s="12" t="s">
        <v>32</v>
      </c>
      <c r="AX168" s="12" t="s">
        <v>77</v>
      </c>
      <c r="AY168" s="251" t="s">
        <v>134</v>
      </c>
    </row>
    <row r="169" spans="2:51" s="12" customFormat="1" ht="12">
      <c r="B169" s="240"/>
      <c r="C169" s="241"/>
      <c r="D169" s="242" t="s">
        <v>188</v>
      </c>
      <c r="E169" s="243" t="s">
        <v>1</v>
      </c>
      <c r="F169" s="244" t="s">
        <v>251</v>
      </c>
      <c r="G169" s="241"/>
      <c r="H169" s="245">
        <v>70.88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AT169" s="251" t="s">
        <v>188</v>
      </c>
      <c r="AU169" s="251" t="s">
        <v>87</v>
      </c>
      <c r="AV169" s="12" t="s">
        <v>87</v>
      </c>
      <c r="AW169" s="12" t="s">
        <v>32</v>
      </c>
      <c r="AX169" s="12" t="s">
        <v>77</v>
      </c>
      <c r="AY169" s="251" t="s">
        <v>134</v>
      </c>
    </row>
    <row r="170" spans="2:51" s="12" customFormat="1" ht="12">
      <c r="B170" s="240"/>
      <c r="C170" s="241"/>
      <c r="D170" s="242" t="s">
        <v>188</v>
      </c>
      <c r="E170" s="243" t="s">
        <v>1</v>
      </c>
      <c r="F170" s="244" t="s">
        <v>252</v>
      </c>
      <c r="G170" s="241"/>
      <c r="H170" s="245">
        <v>100.95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188</v>
      </c>
      <c r="AU170" s="251" t="s">
        <v>87</v>
      </c>
      <c r="AV170" s="12" t="s">
        <v>87</v>
      </c>
      <c r="AW170" s="12" t="s">
        <v>32</v>
      </c>
      <c r="AX170" s="12" t="s">
        <v>77</v>
      </c>
      <c r="AY170" s="251" t="s">
        <v>134</v>
      </c>
    </row>
    <row r="171" spans="2:51" s="12" customFormat="1" ht="12">
      <c r="B171" s="240"/>
      <c r="C171" s="241"/>
      <c r="D171" s="242" t="s">
        <v>188</v>
      </c>
      <c r="E171" s="243" t="s">
        <v>1</v>
      </c>
      <c r="F171" s="244" t="s">
        <v>253</v>
      </c>
      <c r="G171" s="241"/>
      <c r="H171" s="245">
        <v>54.32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188</v>
      </c>
      <c r="AU171" s="251" t="s">
        <v>87</v>
      </c>
      <c r="AV171" s="12" t="s">
        <v>87</v>
      </c>
      <c r="AW171" s="12" t="s">
        <v>32</v>
      </c>
      <c r="AX171" s="12" t="s">
        <v>77</v>
      </c>
      <c r="AY171" s="251" t="s">
        <v>134</v>
      </c>
    </row>
    <row r="172" spans="2:51" s="13" customFormat="1" ht="12">
      <c r="B172" s="252"/>
      <c r="C172" s="253"/>
      <c r="D172" s="242" t="s">
        <v>188</v>
      </c>
      <c r="E172" s="254" t="s">
        <v>1</v>
      </c>
      <c r="F172" s="255" t="s">
        <v>204</v>
      </c>
      <c r="G172" s="253"/>
      <c r="H172" s="256">
        <v>314.69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AT172" s="262" t="s">
        <v>188</v>
      </c>
      <c r="AU172" s="262" t="s">
        <v>87</v>
      </c>
      <c r="AV172" s="13" t="s">
        <v>153</v>
      </c>
      <c r="AW172" s="13" t="s">
        <v>32</v>
      </c>
      <c r="AX172" s="13" t="s">
        <v>82</v>
      </c>
      <c r="AY172" s="262" t="s">
        <v>134</v>
      </c>
    </row>
    <row r="173" spans="2:65" s="1" customFormat="1" ht="24" customHeight="1">
      <c r="B173" s="38"/>
      <c r="C173" s="220" t="s">
        <v>254</v>
      </c>
      <c r="D173" s="220" t="s">
        <v>137</v>
      </c>
      <c r="E173" s="221" t="s">
        <v>255</v>
      </c>
      <c r="F173" s="222" t="s">
        <v>256</v>
      </c>
      <c r="G173" s="223" t="s">
        <v>222</v>
      </c>
      <c r="H173" s="224">
        <v>1.502</v>
      </c>
      <c r="I173" s="225"/>
      <c r="J173" s="226">
        <f>ROUND(I173*H173,2)</f>
        <v>0</v>
      </c>
      <c r="K173" s="222" t="s">
        <v>141</v>
      </c>
      <c r="L173" s="43"/>
      <c r="M173" s="227" t="s">
        <v>1</v>
      </c>
      <c r="N173" s="228" t="s">
        <v>42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1.4</v>
      </c>
      <c r="T173" s="230">
        <f>S173*H173</f>
        <v>2.1028</v>
      </c>
      <c r="AR173" s="231" t="s">
        <v>153</v>
      </c>
      <c r="AT173" s="231" t="s">
        <v>137</v>
      </c>
      <c r="AU173" s="231" t="s">
        <v>87</v>
      </c>
      <c r="AY173" s="17" t="s">
        <v>134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82</v>
      </c>
      <c r="BK173" s="232">
        <f>ROUND(I173*H173,2)</f>
        <v>0</v>
      </c>
      <c r="BL173" s="17" t="s">
        <v>153</v>
      </c>
      <c r="BM173" s="231" t="s">
        <v>257</v>
      </c>
    </row>
    <row r="174" spans="2:51" s="12" customFormat="1" ht="12">
      <c r="B174" s="240"/>
      <c r="C174" s="241"/>
      <c r="D174" s="242" t="s">
        <v>188</v>
      </c>
      <c r="E174" s="243" t="s">
        <v>1</v>
      </c>
      <c r="F174" s="244" t="s">
        <v>258</v>
      </c>
      <c r="G174" s="241"/>
      <c r="H174" s="245">
        <v>1.502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188</v>
      </c>
      <c r="AU174" s="251" t="s">
        <v>87</v>
      </c>
      <c r="AV174" s="12" t="s">
        <v>87</v>
      </c>
      <c r="AW174" s="12" t="s">
        <v>32</v>
      </c>
      <c r="AX174" s="12" t="s">
        <v>82</v>
      </c>
      <c r="AY174" s="251" t="s">
        <v>134</v>
      </c>
    </row>
    <row r="175" spans="2:65" s="1" customFormat="1" ht="24" customHeight="1">
      <c r="B175" s="38"/>
      <c r="C175" s="220" t="s">
        <v>259</v>
      </c>
      <c r="D175" s="220" t="s">
        <v>137</v>
      </c>
      <c r="E175" s="221" t="s">
        <v>260</v>
      </c>
      <c r="F175" s="222" t="s">
        <v>261</v>
      </c>
      <c r="G175" s="223" t="s">
        <v>222</v>
      </c>
      <c r="H175" s="224">
        <v>19.712</v>
      </c>
      <c r="I175" s="225"/>
      <c r="J175" s="226">
        <f>ROUND(I175*H175,2)</f>
        <v>0</v>
      </c>
      <c r="K175" s="222" t="s">
        <v>141</v>
      </c>
      <c r="L175" s="43"/>
      <c r="M175" s="227" t="s">
        <v>1</v>
      </c>
      <c r="N175" s="228" t="s">
        <v>42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1.4</v>
      </c>
      <c r="T175" s="230">
        <f>S175*H175</f>
        <v>27.596799999999998</v>
      </c>
      <c r="AR175" s="231" t="s">
        <v>153</v>
      </c>
      <c r="AT175" s="231" t="s">
        <v>137</v>
      </c>
      <c r="AU175" s="231" t="s">
        <v>87</v>
      </c>
      <c r="AY175" s="17" t="s">
        <v>134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82</v>
      </c>
      <c r="BK175" s="232">
        <f>ROUND(I175*H175,2)</f>
        <v>0</v>
      </c>
      <c r="BL175" s="17" t="s">
        <v>153</v>
      </c>
      <c r="BM175" s="231" t="s">
        <v>262</v>
      </c>
    </row>
    <row r="176" spans="2:51" s="12" customFormat="1" ht="12">
      <c r="B176" s="240"/>
      <c r="C176" s="241"/>
      <c r="D176" s="242" t="s">
        <v>188</v>
      </c>
      <c r="E176" s="243" t="s">
        <v>1</v>
      </c>
      <c r="F176" s="244" t="s">
        <v>263</v>
      </c>
      <c r="G176" s="241"/>
      <c r="H176" s="245">
        <v>0.432</v>
      </c>
      <c r="I176" s="246"/>
      <c r="J176" s="241"/>
      <c r="K176" s="241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188</v>
      </c>
      <c r="AU176" s="251" t="s">
        <v>87</v>
      </c>
      <c r="AV176" s="12" t="s">
        <v>87</v>
      </c>
      <c r="AW176" s="12" t="s">
        <v>32</v>
      </c>
      <c r="AX176" s="12" t="s">
        <v>77</v>
      </c>
      <c r="AY176" s="251" t="s">
        <v>134</v>
      </c>
    </row>
    <row r="177" spans="2:51" s="12" customFormat="1" ht="12">
      <c r="B177" s="240"/>
      <c r="C177" s="241"/>
      <c r="D177" s="242" t="s">
        <v>188</v>
      </c>
      <c r="E177" s="243" t="s">
        <v>1</v>
      </c>
      <c r="F177" s="244" t="s">
        <v>264</v>
      </c>
      <c r="G177" s="241"/>
      <c r="H177" s="245">
        <v>19.712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188</v>
      </c>
      <c r="AU177" s="251" t="s">
        <v>87</v>
      </c>
      <c r="AV177" s="12" t="s">
        <v>87</v>
      </c>
      <c r="AW177" s="12" t="s">
        <v>32</v>
      </c>
      <c r="AX177" s="12" t="s">
        <v>82</v>
      </c>
      <c r="AY177" s="251" t="s">
        <v>134</v>
      </c>
    </row>
    <row r="178" spans="2:65" s="1" customFormat="1" ht="48" customHeight="1">
      <c r="B178" s="38"/>
      <c r="C178" s="220" t="s">
        <v>8</v>
      </c>
      <c r="D178" s="220" t="s">
        <v>137</v>
      </c>
      <c r="E178" s="221" t="s">
        <v>265</v>
      </c>
      <c r="F178" s="222" t="s">
        <v>266</v>
      </c>
      <c r="G178" s="223" t="s">
        <v>186</v>
      </c>
      <c r="H178" s="224">
        <v>29.7</v>
      </c>
      <c r="I178" s="225"/>
      <c r="J178" s="226">
        <f>ROUND(I178*H178,2)</f>
        <v>0</v>
      </c>
      <c r="K178" s="222" t="s">
        <v>141</v>
      </c>
      <c r="L178" s="43"/>
      <c r="M178" s="227" t="s">
        <v>1</v>
      </c>
      <c r="N178" s="228" t="s">
        <v>42</v>
      </c>
      <c r="O178" s="86"/>
      <c r="P178" s="229">
        <f>O178*H178</f>
        <v>0</v>
      </c>
      <c r="Q178" s="229">
        <v>0</v>
      </c>
      <c r="R178" s="229">
        <f>Q178*H178</f>
        <v>0</v>
      </c>
      <c r="S178" s="229">
        <v>0.055</v>
      </c>
      <c r="T178" s="230">
        <f>S178*H178</f>
        <v>1.6335</v>
      </c>
      <c r="AR178" s="231" t="s">
        <v>153</v>
      </c>
      <c r="AT178" s="231" t="s">
        <v>137</v>
      </c>
      <c r="AU178" s="231" t="s">
        <v>87</v>
      </c>
      <c r="AY178" s="17" t="s">
        <v>134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82</v>
      </c>
      <c r="BK178" s="232">
        <f>ROUND(I178*H178,2)</f>
        <v>0</v>
      </c>
      <c r="BL178" s="17" t="s">
        <v>153</v>
      </c>
      <c r="BM178" s="231" t="s">
        <v>267</v>
      </c>
    </row>
    <row r="179" spans="2:51" s="12" customFormat="1" ht="12">
      <c r="B179" s="240"/>
      <c r="C179" s="241"/>
      <c r="D179" s="242" t="s">
        <v>188</v>
      </c>
      <c r="E179" s="243" t="s">
        <v>1</v>
      </c>
      <c r="F179" s="244" t="s">
        <v>268</v>
      </c>
      <c r="G179" s="241"/>
      <c r="H179" s="245">
        <v>29.7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188</v>
      </c>
      <c r="AU179" s="251" t="s">
        <v>87</v>
      </c>
      <c r="AV179" s="12" t="s">
        <v>87</v>
      </c>
      <c r="AW179" s="12" t="s">
        <v>32</v>
      </c>
      <c r="AX179" s="12" t="s">
        <v>82</v>
      </c>
      <c r="AY179" s="251" t="s">
        <v>134</v>
      </c>
    </row>
    <row r="180" spans="2:65" s="1" customFormat="1" ht="36" customHeight="1">
      <c r="B180" s="38"/>
      <c r="C180" s="220" t="s">
        <v>248</v>
      </c>
      <c r="D180" s="220" t="s">
        <v>137</v>
      </c>
      <c r="E180" s="221" t="s">
        <v>269</v>
      </c>
      <c r="F180" s="222" t="s">
        <v>270</v>
      </c>
      <c r="G180" s="223" t="s">
        <v>186</v>
      </c>
      <c r="H180" s="224">
        <v>4.131</v>
      </c>
      <c r="I180" s="225"/>
      <c r="J180" s="226">
        <f>ROUND(I180*H180,2)</f>
        <v>0</v>
      </c>
      <c r="K180" s="222" t="s">
        <v>141</v>
      </c>
      <c r="L180" s="43"/>
      <c r="M180" s="227" t="s">
        <v>1</v>
      </c>
      <c r="N180" s="228" t="s">
        <v>42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0.027</v>
      </c>
      <c r="T180" s="230">
        <f>S180*H180</f>
        <v>0.11153700000000001</v>
      </c>
      <c r="AR180" s="231" t="s">
        <v>153</v>
      </c>
      <c r="AT180" s="231" t="s">
        <v>137</v>
      </c>
      <c r="AU180" s="231" t="s">
        <v>87</v>
      </c>
      <c r="AY180" s="17" t="s">
        <v>134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82</v>
      </c>
      <c r="BK180" s="232">
        <f>ROUND(I180*H180,2)</f>
        <v>0</v>
      </c>
      <c r="BL180" s="17" t="s">
        <v>153</v>
      </c>
      <c r="BM180" s="231" t="s">
        <v>271</v>
      </c>
    </row>
    <row r="181" spans="2:51" s="12" customFormat="1" ht="12">
      <c r="B181" s="240"/>
      <c r="C181" s="241"/>
      <c r="D181" s="242" t="s">
        <v>188</v>
      </c>
      <c r="E181" s="243" t="s">
        <v>1</v>
      </c>
      <c r="F181" s="244" t="s">
        <v>272</v>
      </c>
      <c r="G181" s="241"/>
      <c r="H181" s="245">
        <v>2.433</v>
      </c>
      <c r="I181" s="246"/>
      <c r="J181" s="241"/>
      <c r="K181" s="241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188</v>
      </c>
      <c r="AU181" s="251" t="s">
        <v>87</v>
      </c>
      <c r="AV181" s="12" t="s">
        <v>87</v>
      </c>
      <c r="AW181" s="12" t="s">
        <v>32</v>
      </c>
      <c r="AX181" s="12" t="s">
        <v>77</v>
      </c>
      <c r="AY181" s="251" t="s">
        <v>134</v>
      </c>
    </row>
    <row r="182" spans="2:51" s="12" customFormat="1" ht="12">
      <c r="B182" s="240"/>
      <c r="C182" s="241"/>
      <c r="D182" s="242" t="s">
        <v>188</v>
      </c>
      <c r="E182" s="243" t="s">
        <v>1</v>
      </c>
      <c r="F182" s="244" t="s">
        <v>273</v>
      </c>
      <c r="G182" s="241"/>
      <c r="H182" s="245">
        <v>1.698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188</v>
      </c>
      <c r="AU182" s="251" t="s">
        <v>87</v>
      </c>
      <c r="AV182" s="12" t="s">
        <v>87</v>
      </c>
      <c r="AW182" s="12" t="s">
        <v>32</v>
      </c>
      <c r="AX182" s="12" t="s">
        <v>77</v>
      </c>
      <c r="AY182" s="251" t="s">
        <v>134</v>
      </c>
    </row>
    <row r="183" spans="2:51" s="13" customFormat="1" ht="12">
      <c r="B183" s="252"/>
      <c r="C183" s="253"/>
      <c r="D183" s="242" t="s">
        <v>188</v>
      </c>
      <c r="E183" s="254" t="s">
        <v>1</v>
      </c>
      <c r="F183" s="255" t="s">
        <v>204</v>
      </c>
      <c r="G183" s="253"/>
      <c r="H183" s="256">
        <v>4.131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AT183" s="262" t="s">
        <v>188</v>
      </c>
      <c r="AU183" s="262" t="s">
        <v>87</v>
      </c>
      <c r="AV183" s="13" t="s">
        <v>153</v>
      </c>
      <c r="AW183" s="13" t="s">
        <v>32</v>
      </c>
      <c r="AX183" s="13" t="s">
        <v>82</v>
      </c>
      <c r="AY183" s="262" t="s">
        <v>134</v>
      </c>
    </row>
    <row r="184" spans="2:65" s="1" customFormat="1" ht="36" customHeight="1">
      <c r="B184" s="38"/>
      <c r="C184" s="220" t="s">
        <v>274</v>
      </c>
      <c r="D184" s="220" t="s">
        <v>137</v>
      </c>
      <c r="E184" s="221" t="s">
        <v>275</v>
      </c>
      <c r="F184" s="222" t="s">
        <v>276</v>
      </c>
      <c r="G184" s="223" t="s">
        <v>186</v>
      </c>
      <c r="H184" s="224">
        <v>24.831</v>
      </c>
      <c r="I184" s="225"/>
      <c r="J184" s="226">
        <f>ROUND(I184*H184,2)</f>
        <v>0</v>
      </c>
      <c r="K184" s="222" t="s">
        <v>141</v>
      </c>
      <c r="L184" s="43"/>
      <c r="M184" s="227" t="s">
        <v>1</v>
      </c>
      <c r="N184" s="228" t="s">
        <v>42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0.067</v>
      </c>
      <c r="T184" s="230">
        <f>S184*H184</f>
        <v>1.663677</v>
      </c>
      <c r="AR184" s="231" t="s">
        <v>153</v>
      </c>
      <c r="AT184" s="231" t="s">
        <v>137</v>
      </c>
      <c r="AU184" s="231" t="s">
        <v>87</v>
      </c>
      <c r="AY184" s="17" t="s">
        <v>134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82</v>
      </c>
      <c r="BK184" s="232">
        <f>ROUND(I184*H184,2)</f>
        <v>0</v>
      </c>
      <c r="BL184" s="17" t="s">
        <v>153</v>
      </c>
      <c r="BM184" s="231" t="s">
        <v>277</v>
      </c>
    </row>
    <row r="185" spans="2:51" s="12" customFormat="1" ht="12">
      <c r="B185" s="240"/>
      <c r="C185" s="241"/>
      <c r="D185" s="242" t="s">
        <v>188</v>
      </c>
      <c r="E185" s="243" t="s">
        <v>1</v>
      </c>
      <c r="F185" s="244" t="s">
        <v>278</v>
      </c>
      <c r="G185" s="241"/>
      <c r="H185" s="245">
        <v>14.238</v>
      </c>
      <c r="I185" s="246"/>
      <c r="J185" s="241"/>
      <c r="K185" s="241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188</v>
      </c>
      <c r="AU185" s="251" t="s">
        <v>87</v>
      </c>
      <c r="AV185" s="12" t="s">
        <v>87</v>
      </c>
      <c r="AW185" s="12" t="s">
        <v>32</v>
      </c>
      <c r="AX185" s="12" t="s">
        <v>77</v>
      </c>
      <c r="AY185" s="251" t="s">
        <v>134</v>
      </c>
    </row>
    <row r="186" spans="2:51" s="12" customFormat="1" ht="12">
      <c r="B186" s="240"/>
      <c r="C186" s="241"/>
      <c r="D186" s="242" t="s">
        <v>188</v>
      </c>
      <c r="E186" s="243" t="s">
        <v>1</v>
      </c>
      <c r="F186" s="244" t="s">
        <v>279</v>
      </c>
      <c r="G186" s="241"/>
      <c r="H186" s="245">
        <v>10.593</v>
      </c>
      <c r="I186" s="246"/>
      <c r="J186" s="241"/>
      <c r="K186" s="241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188</v>
      </c>
      <c r="AU186" s="251" t="s">
        <v>87</v>
      </c>
      <c r="AV186" s="12" t="s">
        <v>87</v>
      </c>
      <c r="AW186" s="12" t="s">
        <v>32</v>
      </c>
      <c r="AX186" s="12" t="s">
        <v>77</v>
      </c>
      <c r="AY186" s="251" t="s">
        <v>134</v>
      </c>
    </row>
    <row r="187" spans="2:51" s="13" customFormat="1" ht="12">
      <c r="B187" s="252"/>
      <c r="C187" s="253"/>
      <c r="D187" s="242" t="s">
        <v>188</v>
      </c>
      <c r="E187" s="254" t="s">
        <v>1</v>
      </c>
      <c r="F187" s="255" t="s">
        <v>204</v>
      </c>
      <c r="G187" s="253"/>
      <c r="H187" s="256">
        <v>24.831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AT187" s="262" t="s">
        <v>188</v>
      </c>
      <c r="AU187" s="262" t="s">
        <v>87</v>
      </c>
      <c r="AV187" s="13" t="s">
        <v>153</v>
      </c>
      <c r="AW187" s="13" t="s">
        <v>32</v>
      </c>
      <c r="AX187" s="13" t="s">
        <v>82</v>
      </c>
      <c r="AY187" s="262" t="s">
        <v>134</v>
      </c>
    </row>
    <row r="188" spans="2:65" s="1" customFormat="1" ht="48" customHeight="1">
      <c r="B188" s="38"/>
      <c r="C188" s="220" t="s">
        <v>280</v>
      </c>
      <c r="D188" s="220" t="s">
        <v>137</v>
      </c>
      <c r="E188" s="221" t="s">
        <v>281</v>
      </c>
      <c r="F188" s="222" t="s">
        <v>282</v>
      </c>
      <c r="G188" s="223" t="s">
        <v>222</v>
      </c>
      <c r="H188" s="224">
        <v>1.69</v>
      </c>
      <c r="I188" s="225"/>
      <c r="J188" s="226">
        <f>ROUND(I188*H188,2)</f>
        <v>0</v>
      </c>
      <c r="K188" s="222" t="s">
        <v>141</v>
      </c>
      <c r="L188" s="43"/>
      <c r="M188" s="227" t="s">
        <v>1</v>
      </c>
      <c r="N188" s="228" t="s">
        <v>42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1.8</v>
      </c>
      <c r="T188" s="230">
        <f>S188*H188</f>
        <v>3.042</v>
      </c>
      <c r="AR188" s="231" t="s">
        <v>153</v>
      </c>
      <c r="AT188" s="231" t="s">
        <v>137</v>
      </c>
      <c r="AU188" s="231" t="s">
        <v>87</v>
      </c>
      <c r="AY188" s="17" t="s">
        <v>134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82</v>
      </c>
      <c r="BK188" s="232">
        <f>ROUND(I188*H188,2)</f>
        <v>0</v>
      </c>
      <c r="BL188" s="17" t="s">
        <v>153</v>
      </c>
      <c r="BM188" s="231" t="s">
        <v>283</v>
      </c>
    </row>
    <row r="189" spans="2:51" s="12" customFormat="1" ht="12">
      <c r="B189" s="240"/>
      <c r="C189" s="241"/>
      <c r="D189" s="242" t="s">
        <v>188</v>
      </c>
      <c r="E189" s="243" t="s">
        <v>1</v>
      </c>
      <c r="F189" s="244" t="s">
        <v>284</v>
      </c>
      <c r="G189" s="241"/>
      <c r="H189" s="245">
        <v>0.416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188</v>
      </c>
      <c r="AU189" s="251" t="s">
        <v>87</v>
      </c>
      <c r="AV189" s="12" t="s">
        <v>87</v>
      </c>
      <c r="AW189" s="12" t="s">
        <v>32</v>
      </c>
      <c r="AX189" s="12" t="s">
        <v>77</v>
      </c>
      <c r="AY189" s="251" t="s">
        <v>134</v>
      </c>
    </row>
    <row r="190" spans="2:51" s="12" customFormat="1" ht="12">
      <c r="B190" s="240"/>
      <c r="C190" s="241"/>
      <c r="D190" s="242" t="s">
        <v>188</v>
      </c>
      <c r="E190" s="243" t="s">
        <v>1</v>
      </c>
      <c r="F190" s="244" t="s">
        <v>285</v>
      </c>
      <c r="G190" s="241"/>
      <c r="H190" s="245">
        <v>1.274</v>
      </c>
      <c r="I190" s="246"/>
      <c r="J190" s="241"/>
      <c r="K190" s="241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188</v>
      </c>
      <c r="AU190" s="251" t="s">
        <v>87</v>
      </c>
      <c r="AV190" s="12" t="s">
        <v>87</v>
      </c>
      <c r="AW190" s="12" t="s">
        <v>32</v>
      </c>
      <c r="AX190" s="12" t="s">
        <v>77</v>
      </c>
      <c r="AY190" s="251" t="s">
        <v>134</v>
      </c>
    </row>
    <row r="191" spans="2:51" s="13" customFormat="1" ht="12">
      <c r="B191" s="252"/>
      <c r="C191" s="253"/>
      <c r="D191" s="242" t="s">
        <v>188</v>
      </c>
      <c r="E191" s="254" t="s">
        <v>1</v>
      </c>
      <c r="F191" s="255" t="s">
        <v>204</v>
      </c>
      <c r="G191" s="253"/>
      <c r="H191" s="256">
        <v>1.69</v>
      </c>
      <c r="I191" s="257"/>
      <c r="J191" s="253"/>
      <c r="K191" s="253"/>
      <c r="L191" s="258"/>
      <c r="M191" s="259"/>
      <c r="N191" s="260"/>
      <c r="O191" s="260"/>
      <c r="P191" s="260"/>
      <c r="Q191" s="260"/>
      <c r="R191" s="260"/>
      <c r="S191" s="260"/>
      <c r="T191" s="261"/>
      <c r="AT191" s="262" t="s">
        <v>188</v>
      </c>
      <c r="AU191" s="262" t="s">
        <v>87</v>
      </c>
      <c r="AV191" s="13" t="s">
        <v>153</v>
      </c>
      <c r="AW191" s="13" t="s">
        <v>32</v>
      </c>
      <c r="AX191" s="13" t="s">
        <v>82</v>
      </c>
      <c r="AY191" s="262" t="s">
        <v>134</v>
      </c>
    </row>
    <row r="192" spans="2:65" s="1" customFormat="1" ht="48" customHeight="1">
      <c r="B192" s="38"/>
      <c r="C192" s="220" t="s">
        <v>286</v>
      </c>
      <c r="D192" s="220" t="s">
        <v>137</v>
      </c>
      <c r="E192" s="221" t="s">
        <v>287</v>
      </c>
      <c r="F192" s="222" t="s">
        <v>288</v>
      </c>
      <c r="G192" s="223" t="s">
        <v>222</v>
      </c>
      <c r="H192" s="224">
        <v>0.801</v>
      </c>
      <c r="I192" s="225"/>
      <c r="J192" s="226">
        <f>ROUND(I192*H192,2)</f>
        <v>0</v>
      </c>
      <c r="K192" s="222" t="s">
        <v>141</v>
      </c>
      <c r="L192" s="43"/>
      <c r="M192" s="227" t="s">
        <v>1</v>
      </c>
      <c r="N192" s="228" t="s">
        <v>42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1.8</v>
      </c>
      <c r="T192" s="230">
        <f>S192*H192</f>
        <v>1.4418000000000002</v>
      </c>
      <c r="AR192" s="231" t="s">
        <v>153</v>
      </c>
      <c r="AT192" s="231" t="s">
        <v>137</v>
      </c>
      <c r="AU192" s="231" t="s">
        <v>87</v>
      </c>
      <c r="AY192" s="17" t="s">
        <v>134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82</v>
      </c>
      <c r="BK192" s="232">
        <f>ROUND(I192*H192,2)</f>
        <v>0</v>
      </c>
      <c r="BL192" s="17" t="s">
        <v>153</v>
      </c>
      <c r="BM192" s="231" t="s">
        <v>289</v>
      </c>
    </row>
    <row r="193" spans="2:51" s="12" customFormat="1" ht="12">
      <c r="B193" s="240"/>
      <c r="C193" s="241"/>
      <c r="D193" s="242" t="s">
        <v>188</v>
      </c>
      <c r="E193" s="243" t="s">
        <v>1</v>
      </c>
      <c r="F193" s="244" t="s">
        <v>290</v>
      </c>
      <c r="G193" s="241"/>
      <c r="H193" s="245">
        <v>0.801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AT193" s="251" t="s">
        <v>188</v>
      </c>
      <c r="AU193" s="251" t="s">
        <v>87</v>
      </c>
      <c r="AV193" s="12" t="s">
        <v>87</v>
      </c>
      <c r="AW193" s="12" t="s">
        <v>32</v>
      </c>
      <c r="AX193" s="12" t="s">
        <v>77</v>
      </c>
      <c r="AY193" s="251" t="s">
        <v>134</v>
      </c>
    </row>
    <row r="194" spans="2:51" s="13" customFormat="1" ht="12">
      <c r="B194" s="252"/>
      <c r="C194" s="253"/>
      <c r="D194" s="242" t="s">
        <v>188</v>
      </c>
      <c r="E194" s="254" t="s">
        <v>1</v>
      </c>
      <c r="F194" s="255" t="s">
        <v>204</v>
      </c>
      <c r="G194" s="253"/>
      <c r="H194" s="256">
        <v>0.801</v>
      </c>
      <c r="I194" s="257"/>
      <c r="J194" s="253"/>
      <c r="K194" s="253"/>
      <c r="L194" s="258"/>
      <c r="M194" s="259"/>
      <c r="N194" s="260"/>
      <c r="O194" s="260"/>
      <c r="P194" s="260"/>
      <c r="Q194" s="260"/>
      <c r="R194" s="260"/>
      <c r="S194" s="260"/>
      <c r="T194" s="261"/>
      <c r="AT194" s="262" t="s">
        <v>188</v>
      </c>
      <c r="AU194" s="262" t="s">
        <v>87</v>
      </c>
      <c r="AV194" s="13" t="s">
        <v>153</v>
      </c>
      <c r="AW194" s="13" t="s">
        <v>32</v>
      </c>
      <c r="AX194" s="13" t="s">
        <v>82</v>
      </c>
      <c r="AY194" s="262" t="s">
        <v>134</v>
      </c>
    </row>
    <row r="195" spans="2:65" s="1" customFormat="1" ht="24" customHeight="1">
      <c r="B195" s="38"/>
      <c r="C195" s="220" t="s">
        <v>291</v>
      </c>
      <c r="D195" s="220" t="s">
        <v>137</v>
      </c>
      <c r="E195" s="221" t="s">
        <v>292</v>
      </c>
      <c r="F195" s="222" t="s">
        <v>293</v>
      </c>
      <c r="G195" s="223" t="s">
        <v>294</v>
      </c>
      <c r="H195" s="224">
        <v>30</v>
      </c>
      <c r="I195" s="225"/>
      <c r="J195" s="226">
        <f>ROUND(I195*H195,2)</f>
        <v>0</v>
      </c>
      <c r="K195" s="222" t="s">
        <v>141</v>
      </c>
      <c r="L195" s="43"/>
      <c r="M195" s="227" t="s">
        <v>1</v>
      </c>
      <c r="N195" s="228" t="s">
        <v>42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0.012</v>
      </c>
      <c r="T195" s="230">
        <f>S195*H195</f>
        <v>0.36</v>
      </c>
      <c r="AR195" s="231" t="s">
        <v>153</v>
      </c>
      <c r="AT195" s="231" t="s">
        <v>137</v>
      </c>
      <c r="AU195" s="231" t="s">
        <v>87</v>
      </c>
      <c r="AY195" s="17" t="s">
        <v>134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82</v>
      </c>
      <c r="BK195" s="232">
        <f>ROUND(I195*H195,2)</f>
        <v>0</v>
      </c>
      <c r="BL195" s="17" t="s">
        <v>153</v>
      </c>
      <c r="BM195" s="231" t="s">
        <v>295</v>
      </c>
    </row>
    <row r="196" spans="2:51" s="12" customFormat="1" ht="12">
      <c r="B196" s="240"/>
      <c r="C196" s="241"/>
      <c r="D196" s="242" t="s">
        <v>188</v>
      </c>
      <c r="E196" s="243" t="s">
        <v>1</v>
      </c>
      <c r="F196" s="244" t="s">
        <v>296</v>
      </c>
      <c r="G196" s="241"/>
      <c r="H196" s="245">
        <v>11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188</v>
      </c>
      <c r="AU196" s="251" t="s">
        <v>87</v>
      </c>
      <c r="AV196" s="12" t="s">
        <v>87</v>
      </c>
      <c r="AW196" s="12" t="s">
        <v>32</v>
      </c>
      <c r="AX196" s="12" t="s">
        <v>77</v>
      </c>
      <c r="AY196" s="251" t="s">
        <v>134</v>
      </c>
    </row>
    <row r="197" spans="2:51" s="12" customFormat="1" ht="12">
      <c r="B197" s="240"/>
      <c r="C197" s="241"/>
      <c r="D197" s="242" t="s">
        <v>188</v>
      </c>
      <c r="E197" s="243" t="s">
        <v>1</v>
      </c>
      <c r="F197" s="244" t="s">
        <v>297</v>
      </c>
      <c r="G197" s="241"/>
      <c r="H197" s="245">
        <v>12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188</v>
      </c>
      <c r="AU197" s="251" t="s">
        <v>87</v>
      </c>
      <c r="AV197" s="12" t="s">
        <v>87</v>
      </c>
      <c r="AW197" s="12" t="s">
        <v>32</v>
      </c>
      <c r="AX197" s="12" t="s">
        <v>77</v>
      </c>
      <c r="AY197" s="251" t="s">
        <v>134</v>
      </c>
    </row>
    <row r="198" spans="2:51" s="12" customFormat="1" ht="12">
      <c r="B198" s="240"/>
      <c r="C198" s="241"/>
      <c r="D198" s="242" t="s">
        <v>188</v>
      </c>
      <c r="E198" s="243" t="s">
        <v>1</v>
      </c>
      <c r="F198" s="244" t="s">
        <v>298</v>
      </c>
      <c r="G198" s="241"/>
      <c r="H198" s="245">
        <v>7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188</v>
      </c>
      <c r="AU198" s="251" t="s">
        <v>87</v>
      </c>
      <c r="AV198" s="12" t="s">
        <v>87</v>
      </c>
      <c r="AW198" s="12" t="s">
        <v>32</v>
      </c>
      <c r="AX198" s="12" t="s">
        <v>77</v>
      </c>
      <c r="AY198" s="251" t="s">
        <v>134</v>
      </c>
    </row>
    <row r="199" spans="2:51" s="13" customFormat="1" ht="12">
      <c r="B199" s="252"/>
      <c r="C199" s="253"/>
      <c r="D199" s="242" t="s">
        <v>188</v>
      </c>
      <c r="E199" s="254" t="s">
        <v>1</v>
      </c>
      <c r="F199" s="255" t="s">
        <v>204</v>
      </c>
      <c r="G199" s="253"/>
      <c r="H199" s="256">
        <v>30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AT199" s="262" t="s">
        <v>188</v>
      </c>
      <c r="AU199" s="262" t="s">
        <v>87</v>
      </c>
      <c r="AV199" s="13" t="s">
        <v>153</v>
      </c>
      <c r="AW199" s="13" t="s">
        <v>32</v>
      </c>
      <c r="AX199" s="13" t="s">
        <v>82</v>
      </c>
      <c r="AY199" s="262" t="s">
        <v>134</v>
      </c>
    </row>
    <row r="200" spans="2:65" s="1" customFormat="1" ht="36" customHeight="1">
      <c r="B200" s="38"/>
      <c r="C200" s="220" t="s">
        <v>7</v>
      </c>
      <c r="D200" s="220" t="s">
        <v>137</v>
      </c>
      <c r="E200" s="221" t="s">
        <v>299</v>
      </c>
      <c r="F200" s="222" t="s">
        <v>300</v>
      </c>
      <c r="G200" s="223" t="s">
        <v>294</v>
      </c>
      <c r="H200" s="224">
        <v>72</v>
      </c>
      <c r="I200" s="225"/>
      <c r="J200" s="226">
        <f>ROUND(I200*H200,2)</f>
        <v>0</v>
      </c>
      <c r="K200" s="222" t="s">
        <v>141</v>
      </c>
      <c r="L200" s="43"/>
      <c r="M200" s="227" t="s">
        <v>1</v>
      </c>
      <c r="N200" s="228" t="s">
        <v>42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0.015</v>
      </c>
      <c r="T200" s="230">
        <f>S200*H200</f>
        <v>1.08</v>
      </c>
      <c r="AR200" s="231" t="s">
        <v>153</v>
      </c>
      <c r="AT200" s="231" t="s">
        <v>137</v>
      </c>
      <c r="AU200" s="231" t="s">
        <v>87</v>
      </c>
      <c r="AY200" s="17" t="s">
        <v>134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82</v>
      </c>
      <c r="BK200" s="232">
        <f>ROUND(I200*H200,2)</f>
        <v>0</v>
      </c>
      <c r="BL200" s="17" t="s">
        <v>153</v>
      </c>
      <c r="BM200" s="231" t="s">
        <v>301</v>
      </c>
    </row>
    <row r="201" spans="2:51" s="12" customFormat="1" ht="12">
      <c r="B201" s="240"/>
      <c r="C201" s="241"/>
      <c r="D201" s="242" t="s">
        <v>188</v>
      </c>
      <c r="E201" s="243" t="s">
        <v>1</v>
      </c>
      <c r="F201" s="244" t="s">
        <v>302</v>
      </c>
      <c r="G201" s="241"/>
      <c r="H201" s="245">
        <v>72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188</v>
      </c>
      <c r="AU201" s="251" t="s">
        <v>87</v>
      </c>
      <c r="AV201" s="12" t="s">
        <v>87</v>
      </c>
      <c r="AW201" s="12" t="s">
        <v>32</v>
      </c>
      <c r="AX201" s="12" t="s">
        <v>82</v>
      </c>
      <c r="AY201" s="251" t="s">
        <v>134</v>
      </c>
    </row>
    <row r="202" spans="2:65" s="1" customFormat="1" ht="36" customHeight="1">
      <c r="B202" s="38"/>
      <c r="C202" s="220" t="s">
        <v>303</v>
      </c>
      <c r="D202" s="220" t="s">
        <v>137</v>
      </c>
      <c r="E202" s="221" t="s">
        <v>304</v>
      </c>
      <c r="F202" s="222" t="s">
        <v>305</v>
      </c>
      <c r="G202" s="223" t="s">
        <v>247</v>
      </c>
      <c r="H202" s="224">
        <v>17.88</v>
      </c>
      <c r="I202" s="225"/>
      <c r="J202" s="226">
        <f>ROUND(I202*H202,2)</f>
        <v>0</v>
      </c>
      <c r="K202" s="222" t="s">
        <v>141</v>
      </c>
      <c r="L202" s="43"/>
      <c r="M202" s="227" t="s">
        <v>1</v>
      </c>
      <c r="N202" s="228" t="s">
        <v>42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0.081</v>
      </c>
      <c r="T202" s="230">
        <f>S202*H202</f>
        <v>1.44828</v>
      </c>
      <c r="AR202" s="231" t="s">
        <v>153</v>
      </c>
      <c r="AT202" s="231" t="s">
        <v>137</v>
      </c>
      <c r="AU202" s="231" t="s">
        <v>87</v>
      </c>
      <c r="AY202" s="17" t="s">
        <v>134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82</v>
      </c>
      <c r="BK202" s="232">
        <f>ROUND(I202*H202,2)</f>
        <v>0</v>
      </c>
      <c r="BL202" s="17" t="s">
        <v>153</v>
      </c>
      <c r="BM202" s="231" t="s">
        <v>306</v>
      </c>
    </row>
    <row r="203" spans="2:51" s="12" customFormat="1" ht="12">
      <c r="B203" s="240"/>
      <c r="C203" s="241"/>
      <c r="D203" s="242" t="s">
        <v>188</v>
      </c>
      <c r="E203" s="243" t="s">
        <v>1</v>
      </c>
      <c r="F203" s="244" t="s">
        <v>307</v>
      </c>
      <c r="G203" s="241"/>
      <c r="H203" s="245">
        <v>17.88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188</v>
      </c>
      <c r="AU203" s="251" t="s">
        <v>87</v>
      </c>
      <c r="AV203" s="12" t="s">
        <v>87</v>
      </c>
      <c r="AW203" s="12" t="s">
        <v>32</v>
      </c>
      <c r="AX203" s="12" t="s">
        <v>82</v>
      </c>
      <c r="AY203" s="251" t="s">
        <v>134</v>
      </c>
    </row>
    <row r="204" spans="2:65" s="1" customFormat="1" ht="48" customHeight="1">
      <c r="B204" s="38"/>
      <c r="C204" s="220" t="s">
        <v>308</v>
      </c>
      <c r="D204" s="220" t="s">
        <v>137</v>
      </c>
      <c r="E204" s="221" t="s">
        <v>309</v>
      </c>
      <c r="F204" s="222" t="s">
        <v>310</v>
      </c>
      <c r="G204" s="223" t="s">
        <v>247</v>
      </c>
      <c r="H204" s="224">
        <v>14.2</v>
      </c>
      <c r="I204" s="225"/>
      <c r="J204" s="226">
        <f>ROUND(I204*H204,2)</f>
        <v>0</v>
      </c>
      <c r="K204" s="222" t="s">
        <v>141</v>
      </c>
      <c r="L204" s="43"/>
      <c r="M204" s="227" t="s">
        <v>1</v>
      </c>
      <c r="N204" s="228" t="s">
        <v>42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0.042</v>
      </c>
      <c r="T204" s="230">
        <f>S204*H204</f>
        <v>0.5964</v>
      </c>
      <c r="AR204" s="231" t="s">
        <v>153</v>
      </c>
      <c r="AT204" s="231" t="s">
        <v>137</v>
      </c>
      <c r="AU204" s="231" t="s">
        <v>87</v>
      </c>
      <c r="AY204" s="17" t="s">
        <v>134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82</v>
      </c>
      <c r="BK204" s="232">
        <f>ROUND(I204*H204,2)</f>
        <v>0</v>
      </c>
      <c r="BL204" s="17" t="s">
        <v>153</v>
      </c>
      <c r="BM204" s="231" t="s">
        <v>311</v>
      </c>
    </row>
    <row r="205" spans="2:51" s="12" customFormat="1" ht="12">
      <c r="B205" s="240"/>
      <c r="C205" s="241"/>
      <c r="D205" s="242" t="s">
        <v>188</v>
      </c>
      <c r="E205" s="243" t="s">
        <v>1</v>
      </c>
      <c r="F205" s="244" t="s">
        <v>312</v>
      </c>
      <c r="G205" s="241"/>
      <c r="H205" s="245">
        <v>2.6</v>
      </c>
      <c r="I205" s="246"/>
      <c r="J205" s="241"/>
      <c r="K205" s="241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188</v>
      </c>
      <c r="AU205" s="251" t="s">
        <v>87</v>
      </c>
      <c r="AV205" s="12" t="s">
        <v>87</v>
      </c>
      <c r="AW205" s="12" t="s">
        <v>32</v>
      </c>
      <c r="AX205" s="12" t="s">
        <v>77</v>
      </c>
      <c r="AY205" s="251" t="s">
        <v>134</v>
      </c>
    </row>
    <row r="206" spans="2:51" s="12" customFormat="1" ht="12">
      <c r="B206" s="240"/>
      <c r="C206" s="241"/>
      <c r="D206" s="242" t="s">
        <v>188</v>
      </c>
      <c r="E206" s="243" t="s">
        <v>1</v>
      </c>
      <c r="F206" s="244" t="s">
        <v>313</v>
      </c>
      <c r="G206" s="241"/>
      <c r="H206" s="245">
        <v>2.6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188</v>
      </c>
      <c r="AU206" s="251" t="s">
        <v>87</v>
      </c>
      <c r="AV206" s="12" t="s">
        <v>87</v>
      </c>
      <c r="AW206" s="12" t="s">
        <v>32</v>
      </c>
      <c r="AX206" s="12" t="s">
        <v>77</v>
      </c>
      <c r="AY206" s="251" t="s">
        <v>134</v>
      </c>
    </row>
    <row r="207" spans="2:51" s="12" customFormat="1" ht="12">
      <c r="B207" s="240"/>
      <c r="C207" s="241"/>
      <c r="D207" s="242" t="s">
        <v>188</v>
      </c>
      <c r="E207" s="243" t="s">
        <v>1</v>
      </c>
      <c r="F207" s="244" t="s">
        <v>314</v>
      </c>
      <c r="G207" s="241"/>
      <c r="H207" s="245">
        <v>4.5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188</v>
      </c>
      <c r="AU207" s="251" t="s">
        <v>87</v>
      </c>
      <c r="AV207" s="12" t="s">
        <v>87</v>
      </c>
      <c r="AW207" s="12" t="s">
        <v>32</v>
      </c>
      <c r="AX207" s="12" t="s">
        <v>77</v>
      </c>
      <c r="AY207" s="251" t="s">
        <v>134</v>
      </c>
    </row>
    <row r="208" spans="2:51" s="12" customFormat="1" ht="12">
      <c r="B208" s="240"/>
      <c r="C208" s="241"/>
      <c r="D208" s="242" t="s">
        <v>188</v>
      </c>
      <c r="E208" s="243" t="s">
        <v>1</v>
      </c>
      <c r="F208" s="244" t="s">
        <v>315</v>
      </c>
      <c r="G208" s="241"/>
      <c r="H208" s="245">
        <v>4.5</v>
      </c>
      <c r="I208" s="246"/>
      <c r="J208" s="241"/>
      <c r="K208" s="241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188</v>
      </c>
      <c r="AU208" s="251" t="s">
        <v>87</v>
      </c>
      <c r="AV208" s="12" t="s">
        <v>87</v>
      </c>
      <c r="AW208" s="12" t="s">
        <v>32</v>
      </c>
      <c r="AX208" s="12" t="s">
        <v>77</v>
      </c>
      <c r="AY208" s="251" t="s">
        <v>134</v>
      </c>
    </row>
    <row r="209" spans="2:51" s="13" customFormat="1" ht="12">
      <c r="B209" s="252"/>
      <c r="C209" s="253"/>
      <c r="D209" s="242" t="s">
        <v>188</v>
      </c>
      <c r="E209" s="254" t="s">
        <v>1</v>
      </c>
      <c r="F209" s="255" t="s">
        <v>204</v>
      </c>
      <c r="G209" s="253"/>
      <c r="H209" s="256">
        <v>14.2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AT209" s="262" t="s">
        <v>188</v>
      </c>
      <c r="AU209" s="262" t="s">
        <v>87</v>
      </c>
      <c r="AV209" s="13" t="s">
        <v>153</v>
      </c>
      <c r="AW209" s="13" t="s">
        <v>32</v>
      </c>
      <c r="AX209" s="13" t="s">
        <v>82</v>
      </c>
      <c r="AY209" s="262" t="s">
        <v>134</v>
      </c>
    </row>
    <row r="210" spans="2:65" s="1" customFormat="1" ht="48" customHeight="1">
      <c r="B210" s="38"/>
      <c r="C210" s="220" t="s">
        <v>316</v>
      </c>
      <c r="D210" s="220" t="s">
        <v>137</v>
      </c>
      <c r="E210" s="221" t="s">
        <v>317</v>
      </c>
      <c r="F210" s="222" t="s">
        <v>318</v>
      </c>
      <c r="G210" s="223" t="s">
        <v>247</v>
      </c>
      <c r="H210" s="224">
        <v>10.4</v>
      </c>
      <c r="I210" s="225"/>
      <c r="J210" s="226">
        <f>ROUND(I210*H210,2)</f>
        <v>0</v>
      </c>
      <c r="K210" s="222" t="s">
        <v>141</v>
      </c>
      <c r="L210" s="43"/>
      <c r="M210" s="227" t="s">
        <v>1</v>
      </c>
      <c r="N210" s="228" t="s">
        <v>42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0.065</v>
      </c>
      <c r="T210" s="230">
        <f>S210*H210</f>
        <v>0.676</v>
      </c>
      <c r="AR210" s="231" t="s">
        <v>153</v>
      </c>
      <c r="AT210" s="231" t="s">
        <v>137</v>
      </c>
      <c r="AU210" s="231" t="s">
        <v>87</v>
      </c>
      <c r="AY210" s="17" t="s">
        <v>134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82</v>
      </c>
      <c r="BK210" s="232">
        <f>ROUND(I210*H210,2)</f>
        <v>0</v>
      </c>
      <c r="BL210" s="17" t="s">
        <v>153</v>
      </c>
      <c r="BM210" s="231" t="s">
        <v>319</v>
      </c>
    </row>
    <row r="211" spans="2:51" s="12" customFormat="1" ht="12">
      <c r="B211" s="240"/>
      <c r="C211" s="241"/>
      <c r="D211" s="242" t="s">
        <v>188</v>
      </c>
      <c r="E211" s="243" t="s">
        <v>1</v>
      </c>
      <c r="F211" s="244" t="s">
        <v>320</v>
      </c>
      <c r="G211" s="241"/>
      <c r="H211" s="245">
        <v>10.4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188</v>
      </c>
      <c r="AU211" s="251" t="s">
        <v>87</v>
      </c>
      <c r="AV211" s="12" t="s">
        <v>87</v>
      </c>
      <c r="AW211" s="12" t="s">
        <v>32</v>
      </c>
      <c r="AX211" s="12" t="s">
        <v>82</v>
      </c>
      <c r="AY211" s="251" t="s">
        <v>134</v>
      </c>
    </row>
    <row r="212" spans="2:65" s="1" customFormat="1" ht="48" customHeight="1">
      <c r="B212" s="38"/>
      <c r="C212" s="220" t="s">
        <v>321</v>
      </c>
      <c r="D212" s="220" t="s">
        <v>137</v>
      </c>
      <c r="E212" s="221" t="s">
        <v>322</v>
      </c>
      <c r="F212" s="222" t="s">
        <v>323</v>
      </c>
      <c r="G212" s="223" t="s">
        <v>247</v>
      </c>
      <c r="H212" s="224">
        <v>19.88</v>
      </c>
      <c r="I212" s="225"/>
      <c r="J212" s="226">
        <f>ROUND(I212*H212,2)</f>
        <v>0</v>
      </c>
      <c r="K212" s="222" t="s">
        <v>141</v>
      </c>
      <c r="L212" s="43"/>
      <c r="M212" s="227" t="s">
        <v>1</v>
      </c>
      <c r="N212" s="228" t="s">
        <v>42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0.097</v>
      </c>
      <c r="T212" s="230">
        <f>S212*H212</f>
        <v>1.9283599999999999</v>
      </c>
      <c r="AR212" s="231" t="s">
        <v>153</v>
      </c>
      <c r="AT212" s="231" t="s">
        <v>137</v>
      </c>
      <c r="AU212" s="231" t="s">
        <v>87</v>
      </c>
      <c r="AY212" s="17" t="s">
        <v>134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82</v>
      </c>
      <c r="BK212" s="232">
        <f>ROUND(I212*H212,2)</f>
        <v>0</v>
      </c>
      <c r="BL212" s="17" t="s">
        <v>153</v>
      </c>
      <c r="BM212" s="231" t="s">
        <v>324</v>
      </c>
    </row>
    <row r="213" spans="2:51" s="12" customFormat="1" ht="12">
      <c r="B213" s="240"/>
      <c r="C213" s="241"/>
      <c r="D213" s="242" t="s">
        <v>188</v>
      </c>
      <c r="E213" s="243" t="s">
        <v>1</v>
      </c>
      <c r="F213" s="244" t="s">
        <v>325</v>
      </c>
      <c r="G213" s="241"/>
      <c r="H213" s="245">
        <v>19.88</v>
      </c>
      <c r="I213" s="246"/>
      <c r="J213" s="241"/>
      <c r="K213" s="241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188</v>
      </c>
      <c r="AU213" s="251" t="s">
        <v>87</v>
      </c>
      <c r="AV213" s="12" t="s">
        <v>87</v>
      </c>
      <c r="AW213" s="12" t="s">
        <v>32</v>
      </c>
      <c r="AX213" s="12" t="s">
        <v>82</v>
      </c>
      <c r="AY213" s="251" t="s">
        <v>134</v>
      </c>
    </row>
    <row r="214" spans="2:65" s="1" customFormat="1" ht="36" customHeight="1">
      <c r="B214" s="38"/>
      <c r="C214" s="220" t="s">
        <v>326</v>
      </c>
      <c r="D214" s="220" t="s">
        <v>137</v>
      </c>
      <c r="E214" s="221" t="s">
        <v>327</v>
      </c>
      <c r="F214" s="222" t="s">
        <v>328</v>
      </c>
      <c r="G214" s="223" t="s">
        <v>247</v>
      </c>
      <c r="H214" s="224">
        <v>12.85</v>
      </c>
      <c r="I214" s="225"/>
      <c r="J214" s="226">
        <f>ROUND(I214*H214,2)</f>
        <v>0</v>
      </c>
      <c r="K214" s="222" t="s">
        <v>141</v>
      </c>
      <c r="L214" s="43"/>
      <c r="M214" s="227" t="s">
        <v>1</v>
      </c>
      <c r="N214" s="228" t="s">
        <v>42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0.047</v>
      </c>
      <c r="T214" s="230">
        <f>S214*H214</f>
        <v>0.60395</v>
      </c>
      <c r="AR214" s="231" t="s">
        <v>153</v>
      </c>
      <c r="AT214" s="231" t="s">
        <v>137</v>
      </c>
      <c r="AU214" s="231" t="s">
        <v>87</v>
      </c>
      <c r="AY214" s="17" t="s">
        <v>134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82</v>
      </c>
      <c r="BK214" s="232">
        <f>ROUND(I214*H214,2)</f>
        <v>0</v>
      </c>
      <c r="BL214" s="17" t="s">
        <v>153</v>
      </c>
      <c r="BM214" s="231" t="s">
        <v>329</v>
      </c>
    </row>
    <row r="215" spans="2:51" s="12" customFormat="1" ht="12">
      <c r="B215" s="240"/>
      <c r="C215" s="241"/>
      <c r="D215" s="242" t="s">
        <v>188</v>
      </c>
      <c r="E215" s="243" t="s">
        <v>1</v>
      </c>
      <c r="F215" s="244" t="s">
        <v>330</v>
      </c>
      <c r="G215" s="241"/>
      <c r="H215" s="245">
        <v>12.85</v>
      </c>
      <c r="I215" s="246"/>
      <c r="J215" s="241"/>
      <c r="K215" s="241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188</v>
      </c>
      <c r="AU215" s="251" t="s">
        <v>87</v>
      </c>
      <c r="AV215" s="12" t="s">
        <v>87</v>
      </c>
      <c r="AW215" s="12" t="s">
        <v>32</v>
      </c>
      <c r="AX215" s="12" t="s">
        <v>82</v>
      </c>
      <c r="AY215" s="251" t="s">
        <v>134</v>
      </c>
    </row>
    <row r="216" spans="2:65" s="1" customFormat="1" ht="24" customHeight="1">
      <c r="B216" s="38"/>
      <c r="C216" s="220" t="s">
        <v>331</v>
      </c>
      <c r="D216" s="220" t="s">
        <v>137</v>
      </c>
      <c r="E216" s="221" t="s">
        <v>332</v>
      </c>
      <c r="F216" s="222" t="s">
        <v>333</v>
      </c>
      <c r="G216" s="223" t="s">
        <v>247</v>
      </c>
      <c r="H216" s="224">
        <v>250</v>
      </c>
      <c r="I216" s="225"/>
      <c r="J216" s="226">
        <f>ROUND(I216*H216,2)</f>
        <v>0</v>
      </c>
      <c r="K216" s="222" t="s">
        <v>141</v>
      </c>
      <c r="L216" s="43"/>
      <c r="M216" s="227" t="s">
        <v>1</v>
      </c>
      <c r="N216" s="228" t="s">
        <v>42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0.002</v>
      </c>
      <c r="T216" s="230">
        <f>S216*H216</f>
        <v>0.5</v>
      </c>
      <c r="AR216" s="231" t="s">
        <v>153</v>
      </c>
      <c r="AT216" s="231" t="s">
        <v>137</v>
      </c>
      <c r="AU216" s="231" t="s">
        <v>87</v>
      </c>
      <c r="AY216" s="17" t="s">
        <v>134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82</v>
      </c>
      <c r="BK216" s="232">
        <f>ROUND(I216*H216,2)</f>
        <v>0</v>
      </c>
      <c r="BL216" s="17" t="s">
        <v>153</v>
      </c>
      <c r="BM216" s="231" t="s">
        <v>334</v>
      </c>
    </row>
    <row r="217" spans="2:51" s="12" customFormat="1" ht="12">
      <c r="B217" s="240"/>
      <c r="C217" s="241"/>
      <c r="D217" s="242" t="s">
        <v>188</v>
      </c>
      <c r="E217" s="243" t="s">
        <v>1</v>
      </c>
      <c r="F217" s="244" t="s">
        <v>335</v>
      </c>
      <c r="G217" s="241"/>
      <c r="H217" s="245">
        <v>250</v>
      </c>
      <c r="I217" s="246"/>
      <c r="J217" s="241"/>
      <c r="K217" s="241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188</v>
      </c>
      <c r="AU217" s="251" t="s">
        <v>87</v>
      </c>
      <c r="AV217" s="12" t="s">
        <v>87</v>
      </c>
      <c r="AW217" s="12" t="s">
        <v>32</v>
      </c>
      <c r="AX217" s="12" t="s">
        <v>82</v>
      </c>
      <c r="AY217" s="251" t="s">
        <v>134</v>
      </c>
    </row>
    <row r="218" spans="2:65" s="1" customFormat="1" ht="36" customHeight="1">
      <c r="B218" s="38"/>
      <c r="C218" s="220" t="s">
        <v>336</v>
      </c>
      <c r="D218" s="220" t="s">
        <v>137</v>
      </c>
      <c r="E218" s="221" t="s">
        <v>337</v>
      </c>
      <c r="F218" s="222" t="s">
        <v>338</v>
      </c>
      <c r="G218" s="223" t="s">
        <v>247</v>
      </c>
      <c r="H218" s="224">
        <v>119.28</v>
      </c>
      <c r="I218" s="225"/>
      <c r="J218" s="226">
        <f>ROUND(I218*H218,2)</f>
        <v>0</v>
      </c>
      <c r="K218" s="222" t="s">
        <v>141</v>
      </c>
      <c r="L218" s="43"/>
      <c r="M218" s="227" t="s">
        <v>1</v>
      </c>
      <c r="N218" s="228" t="s">
        <v>42</v>
      </c>
      <c r="O218" s="86"/>
      <c r="P218" s="229">
        <f>O218*H218</f>
        <v>0</v>
      </c>
      <c r="Q218" s="229">
        <v>0.02363</v>
      </c>
      <c r="R218" s="229">
        <f>Q218*H218</f>
        <v>2.8185864</v>
      </c>
      <c r="S218" s="229">
        <v>0</v>
      </c>
      <c r="T218" s="230">
        <f>S218*H218</f>
        <v>0</v>
      </c>
      <c r="AR218" s="231" t="s">
        <v>153</v>
      </c>
      <c r="AT218" s="231" t="s">
        <v>137</v>
      </c>
      <c r="AU218" s="231" t="s">
        <v>87</v>
      </c>
      <c r="AY218" s="17" t="s">
        <v>134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82</v>
      </c>
      <c r="BK218" s="232">
        <f>ROUND(I218*H218,2)</f>
        <v>0</v>
      </c>
      <c r="BL218" s="17" t="s">
        <v>153</v>
      </c>
      <c r="BM218" s="231" t="s">
        <v>339</v>
      </c>
    </row>
    <row r="219" spans="2:51" s="12" customFormat="1" ht="12">
      <c r="B219" s="240"/>
      <c r="C219" s="241"/>
      <c r="D219" s="242" t="s">
        <v>188</v>
      </c>
      <c r="E219" s="243" t="s">
        <v>1</v>
      </c>
      <c r="F219" s="244" t="s">
        <v>340</v>
      </c>
      <c r="G219" s="241"/>
      <c r="H219" s="245">
        <v>119.28</v>
      </c>
      <c r="I219" s="246"/>
      <c r="J219" s="241"/>
      <c r="K219" s="241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188</v>
      </c>
      <c r="AU219" s="251" t="s">
        <v>87</v>
      </c>
      <c r="AV219" s="12" t="s">
        <v>87</v>
      </c>
      <c r="AW219" s="12" t="s">
        <v>32</v>
      </c>
      <c r="AX219" s="12" t="s">
        <v>77</v>
      </c>
      <c r="AY219" s="251" t="s">
        <v>134</v>
      </c>
    </row>
    <row r="220" spans="2:51" s="14" customFormat="1" ht="12">
      <c r="B220" s="263"/>
      <c r="C220" s="264"/>
      <c r="D220" s="242" t="s">
        <v>188</v>
      </c>
      <c r="E220" s="265" t="s">
        <v>1</v>
      </c>
      <c r="F220" s="266" t="s">
        <v>341</v>
      </c>
      <c r="G220" s="264"/>
      <c r="H220" s="265" t="s">
        <v>1</v>
      </c>
      <c r="I220" s="267"/>
      <c r="J220" s="264"/>
      <c r="K220" s="264"/>
      <c r="L220" s="268"/>
      <c r="M220" s="269"/>
      <c r="N220" s="270"/>
      <c r="O220" s="270"/>
      <c r="P220" s="270"/>
      <c r="Q220" s="270"/>
      <c r="R220" s="270"/>
      <c r="S220" s="270"/>
      <c r="T220" s="271"/>
      <c r="AT220" s="272" t="s">
        <v>188</v>
      </c>
      <c r="AU220" s="272" t="s">
        <v>87</v>
      </c>
      <c r="AV220" s="14" t="s">
        <v>82</v>
      </c>
      <c r="AW220" s="14" t="s">
        <v>32</v>
      </c>
      <c r="AX220" s="14" t="s">
        <v>77</v>
      </c>
      <c r="AY220" s="272" t="s">
        <v>134</v>
      </c>
    </row>
    <row r="221" spans="2:51" s="13" customFormat="1" ht="12">
      <c r="B221" s="252"/>
      <c r="C221" s="253"/>
      <c r="D221" s="242" t="s">
        <v>188</v>
      </c>
      <c r="E221" s="254" t="s">
        <v>1</v>
      </c>
      <c r="F221" s="255" t="s">
        <v>204</v>
      </c>
      <c r="G221" s="253"/>
      <c r="H221" s="256">
        <v>119.28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AT221" s="262" t="s">
        <v>188</v>
      </c>
      <c r="AU221" s="262" t="s">
        <v>87</v>
      </c>
      <c r="AV221" s="13" t="s">
        <v>153</v>
      </c>
      <c r="AW221" s="13" t="s">
        <v>32</v>
      </c>
      <c r="AX221" s="13" t="s">
        <v>82</v>
      </c>
      <c r="AY221" s="262" t="s">
        <v>134</v>
      </c>
    </row>
    <row r="222" spans="2:65" s="1" customFormat="1" ht="48" customHeight="1">
      <c r="B222" s="38"/>
      <c r="C222" s="220" t="s">
        <v>342</v>
      </c>
      <c r="D222" s="220" t="s">
        <v>137</v>
      </c>
      <c r="E222" s="221" t="s">
        <v>343</v>
      </c>
      <c r="F222" s="222" t="s">
        <v>344</v>
      </c>
      <c r="G222" s="223" t="s">
        <v>247</v>
      </c>
      <c r="H222" s="224">
        <v>119.28</v>
      </c>
      <c r="I222" s="225"/>
      <c r="J222" s="226">
        <f>ROUND(I222*H222,2)</f>
        <v>0</v>
      </c>
      <c r="K222" s="222" t="s">
        <v>141</v>
      </c>
      <c r="L222" s="43"/>
      <c r="M222" s="227" t="s">
        <v>1</v>
      </c>
      <c r="N222" s="228" t="s">
        <v>42</v>
      </c>
      <c r="O222" s="86"/>
      <c r="P222" s="229">
        <f>O222*H222</f>
        <v>0</v>
      </c>
      <c r="Q222" s="229">
        <v>0.00432</v>
      </c>
      <c r="R222" s="229">
        <f>Q222*H222</f>
        <v>0.5152896</v>
      </c>
      <c r="S222" s="229">
        <v>0</v>
      </c>
      <c r="T222" s="230">
        <f>S222*H222</f>
        <v>0</v>
      </c>
      <c r="AR222" s="231" t="s">
        <v>153</v>
      </c>
      <c r="AT222" s="231" t="s">
        <v>137</v>
      </c>
      <c r="AU222" s="231" t="s">
        <v>87</v>
      </c>
      <c r="AY222" s="17" t="s">
        <v>134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82</v>
      </c>
      <c r="BK222" s="232">
        <f>ROUND(I222*H222,2)</f>
        <v>0</v>
      </c>
      <c r="BL222" s="17" t="s">
        <v>153</v>
      </c>
      <c r="BM222" s="231" t="s">
        <v>345</v>
      </c>
    </row>
    <row r="223" spans="2:65" s="1" customFormat="1" ht="16.5" customHeight="1">
      <c r="B223" s="38"/>
      <c r="C223" s="220" t="s">
        <v>346</v>
      </c>
      <c r="D223" s="220" t="s">
        <v>137</v>
      </c>
      <c r="E223" s="221" t="s">
        <v>347</v>
      </c>
      <c r="F223" s="222" t="s">
        <v>348</v>
      </c>
      <c r="G223" s="223" t="s">
        <v>349</v>
      </c>
      <c r="H223" s="224">
        <v>1</v>
      </c>
      <c r="I223" s="225"/>
      <c r="J223" s="226">
        <f>ROUND(I223*H223,2)</f>
        <v>0</v>
      </c>
      <c r="K223" s="222" t="s">
        <v>1</v>
      </c>
      <c r="L223" s="43"/>
      <c r="M223" s="227" t="s">
        <v>1</v>
      </c>
      <c r="N223" s="228" t="s">
        <v>42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AR223" s="231" t="s">
        <v>153</v>
      </c>
      <c r="AT223" s="231" t="s">
        <v>137</v>
      </c>
      <c r="AU223" s="231" t="s">
        <v>87</v>
      </c>
      <c r="AY223" s="17" t="s">
        <v>134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82</v>
      </c>
      <c r="BK223" s="232">
        <f>ROUND(I223*H223,2)</f>
        <v>0</v>
      </c>
      <c r="BL223" s="17" t="s">
        <v>153</v>
      </c>
      <c r="BM223" s="231" t="s">
        <v>350</v>
      </c>
    </row>
    <row r="224" spans="2:65" s="1" customFormat="1" ht="36" customHeight="1">
      <c r="B224" s="38"/>
      <c r="C224" s="220" t="s">
        <v>351</v>
      </c>
      <c r="D224" s="220" t="s">
        <v>137</v>
      </c>
      <c r="E224" s="221" t="s">
        <v>352</v>
      </c>
      <c r="F224" s="222" t="s">
        <v>353</v>
      </c>
      <c r="G224" s="223" t="s">
        <v>186</v>
      </c>
      <c r="H224" s="224">
        <v>56.987</v>
      </c>
      <c r="I224" s="225"/>
      <c r="J224" s="226">
        <f>ROUND(I224*H224,2)</f>
        <v>0</v>
      </c>
      <c r="K224" s="222" t="s">
        <v>141</v>
      </c>
      <c r="L224" s="43"/>
      <c r="M224" s="227" t="s">
        <v>1</v>
      </c>
      <c r="N224" s="228" t="s">
        <v>42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0.05</v>
      </c>
      <c r="T224" s="230">
        <f>S224*H224</f>
        <v>2.8493500000000003</v>
      </c>
      <c r="AR224" s="231" t="s">
        <v>153</v>
      </c>
      <c r="AT224" s="231" t="s">
        <v>137</v>
      </c>
      <c r="AU224" s="231" t="s">
        <v>87</v>
      </c>
      <c r="AY224" s="17" t="s">
        <v>134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82</v>
      </c>
      <c r="BK224" s="232">
        <f>ROUND(I224*H224,2)</f>
        <v>0</v>
      </c>
      <c r="BL224" s="17" t="s">
        <v>153</v>
      </c>
      <c r="BM224" s="231" t="s">
        <v>354</v>
      </c>
    </row>
    <row r="225" spans="2:51" s="12" customFormat="1" ht="12">
      <c r="B225" s="240"/>
      <c r="C225" s="241"/>
      <c r="D225" s="242" t="s">
        <v>188</v>
      </c>
      <c r="E225" s="243" t="s">
        <v>1</v>
      </c>
      <c r="F225" s="244" t="s">
        <v>355</v>
      </c>
      <c r="G225" s="241"/>
      <c r="H225" s="245">
        <v>42.532</v>
      </c>
      <c r="I225" s="246"/>
      <c r="J225" s="241"/>
      <c r="K225" s="241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188</v>
      </c>
      <c r="AU225" s="251" t="s">
        <v>87</v>
      </c>
      <c r="AV225" s="12" t="s">
        <v>87</v>
      </c>
      <c r="AW225" s="12" t="s">
        <v>32</v>
      </c>
      <c r="AX225" s="12" t="s">
        <v>77</v>
      </c>
      <c r="AY225" s="251" t="s">
        <v>134</v>
      </c>
    </row>
    <row r="226" spans="2:51" s="12" customFormat="1" ht="12">
      <c r="B226" s="240"/>
      <c r="C226" s="241"/>
      <c r="D226" s="242" t="s">
        <v>188</v>
      </c>
      <c r="E226" s="243" t="s">
        <v>1</v>
      </c>
      <c r="F226" s="244" t="s">
        <v>356</v>
      </c>
      <c r="G226" s="241"/>
      <c r="H226" s="245">
        <v>14.455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188</v>
      </c>
      <c r="AU226" s="251" t="s">
        <v>87</v>
      </c>
      <c r="AV226" s="12" t="s">
        <v>87</v>
      </c>
      <c r="AW226" s="12" t="s">
        <v>32</v>
      </c>
      <c r="AX226" s="12" t="s">
        <v>77</v>
      </c>
      <c r="AY226" s="251" t="s">
        <v>134</v>
      </c>
    </row>
    <row r="227" spans="2:51" s="13" customFormat="1" ht="12">
      <c r="B227" s="252"/>
      <c r="C227" s="253"/>
      <c r="D227" s="242" t="s">
        <v>188</v>
      </c>
      <c r="E227" s="254" t="s">
        <v>1</v>
      </c>
      <c r="F227" s="255" t="s">
        <v>204</v>
      </c>
      <c r="G227" s="253"/>
      <c r="H227" s="256">
        <v>56.987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AT227" s="262" t="s">
        <v>188</v>
      </c>
      <c r="AU227" s="262" t="s">
        <v>87</v>
      </c>
      <c r="AV227" s="13" t="s">
        <v>153</v>
      </c>
      <c r="AW227" s="13" t="s">
        <v>32</v>
      </c>
      <c r="AX227" s="13" t="s">
        <v>82</v>
      </c>
      <c r="AY227" s="262" t="s">
        <v>134</v>
      </c>
    </row>
    <row r="228" spans="2:63" s="11" customFormat="1" ht="22.8" customHeight="1">
      <c r="B228" s="204"/>
      <c r="C228" s="205"/>
      <c r="D228" s="206" t="s">
        <v>76</v>
      </c>
      <c r="E228" s="218" t="s">
        <v>357</v>
      </c>
      <c r="F228" s="218" t="s">
        <v>358</v>
      </c>
      <c r="G228" s="205"/>
      <c r="H228" s="205"/>
      <c r="I228" s="208"/>
      <c r="J228" s="219">
        <f>BK228</f>
        <v>0</v>
      </c>
      <c r="K228" s="205"/>
      <c r="L228" s="210"/>
      <c r="M228" s="211"/>
      <c r="N228" s="212"/>
      <c r="O228" s="212"/>
      <c r="P228" s="213">
        <f>SUM(P229:P238)</f>
        <v>0</v>
      </c>
      <c r="Q228" s="212"/>
      <c r="R228" s="213">
        <f>SUM(R229:R238)</f>
        <v>0</v>
      </c>
      <c r="S228" s="212"/>
      <c r="T228" s="214">
        <f>SUM(T229:T238)</f>
        <v>0</v>
      </c>
      <c r="AR228" s="215" t="s">
        <v>82</v>
      </c>
      <c r="AT228" s="216" t="s">
        <v>76</v>
      </c>
      <c r="AU228" s="216" t="s">
        <v>82</v>
      </c>
      <c r="AY228" s="215" t="s">
        <v>134</v>
      </c>
      <c r="BK228" s="217">
        <f>SUM(BK229:BK238)</f>
        <v>0</v>
      </c>
    </row>
    <row r="229" spans="2:65" s="1" customFormat="1" ht="36" customHeight="1">
      <c r="B229" s="38"/>
      <c r="C229" s="220" t="s">
        <v>359</v>
      </c>
      <c r="D229" s="220" t="s">
        <v>137</v>
      </c>
      <c r="E229" s="221" t="s">
        <v>360</v>
      </c>
      <c r="F229" s="222" t="s">
        <v>361</v>
      </c>
      <c r="G229" s="223" t="s">
        <v>362</v>
      </c>
      <c r="H229" s="224">
        <v>120.112</v>
      </c>
      <c r="I229" s="225"/>
      <c r="J229" s="226">
        <f>ROUND(I229*H229,2)</f>
        <v>0</v>
      </c>
      <c r="K229" s="222" t="s">
        <v>141</v>
      </c>
      <c r="L229" s="43"/>
      <c r="M229" s="227" t="s">
        <v>1</v>
      </c>
      <c r="N229" s="228" t="s">
        <v>42</v>
      </c>
      <c r="O229" s="8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AR229" s="231" t="s">
        <v>153</v>
      </c>
      <c r="AT229" s="231" t="s">
        <v>137</v>
      </c>
      <c r="AU229" s="231" t="s">
        <v>87</v>
      </c>
      <c r="AY229" s="17" t="s">
        <v>134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82</v>
      </c>
      <c r="BK229" s="232">
        <f>ROUND(I229*H229,2)</f>
        <v>0</v>
      </c>
      <c r="BL229" s="17" t="s">
        <v>153</v>
      </c>
      <c r="BM229" s="231" t="s">
        <v>363</v>
      </c>
    </row>
    <row r="230" spans="2:65" s="1" customFormat="1" ht="24" customHeight="1">
      <c r="B230" s="38"/>
      <c r="C230" s="220" t="s">
        <v>364</v>
      </c>
      <c r="D230" s="220" t="s">
        <v>137</v>
      </c>
      <c r="E230" s="221" t="s">
        <v>365</v>
      </c>
      <c r="F230" s="222" t="s">
        <v>366</v>
      </c>
      <c r="G230" s="223" t="s">
        <v>247</v>
      </c>
      <c r="H230" s="224">
        <v>6</v>
      </c>
      <c r="I230" s="225"/>
      <c r="J230" s="226">
        <f>ROUND(I230*H230,2)</f>
        <v>0</v>
      </c>
      <c r="K230" s="222" t="s">
        <v>141</v>
      </c>
      <c r="L230" s="43"/>
      <c r="M230" s="227" t="s">
        <v>1</v>
      </c>
      <c r="N230" s="228" t="s">
        <v>42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AR230" s="231" t="s">
        <v>153</v>
      </c>
      <c r="AT230" s="231" t="s">
        <v>137</v>
      </c>
      <c r="AU230" s="231" t="s">
        <v>87</v>
      </c>
      <c r="AY230" s="17" t="s">
        <v>134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82</v>
      </c>
      <c r="BK230" s="232">
        <f>ROUND(I230*H230,2)</f>
        <v>0</v>
      </c>
      <c r="BL230" s="17" t="s">
        <v>153</v>
      </c>
      <c r="BM230" s="231" t="s">
        <v>367</v>
      </c>
    </row>
    <row r="231" spans="2:65" s="1" customFormat="1" ht="24" customHeight="1">
      <c r="B231" s="38"/>
      <c r="C231" s="220" t="s">
        <v>368</v>
      </c>
      <c r="D231" s="220" t="s">
        <v>137</v>
      </c>
      <c r="E231" s="221" t="s">
        <v>369</v>
      </c>
      <c r="F231" s="222" t="s">
        <v>370</v>
      </c>
      <c r="G231" s="223" t="s">
        <v>247</v>
      </c>
      <c r="H231" s="224">
        <v>12</v>
      </c>
      <c r="I231" s="225"/>
      <c r="J231" s="226">
        <f>ROUND(I231*H231,2)</f>
        <v>0</v>
      </c>
      <c r="K231" s="222" t="s">
        <v>141</v>
      </c>
      <c r="L231" s="43"/>
      <c r="M231" s="227" t="s">
        <v>1</v>
      </c>
      <c r="N231" s="228" t="s">
        <v>42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AR231" s="231" t="s">
        <v>153</v>
      </c>
      <c r="AT231" s="231" t="s">
        <v>137</v>
      </c>
      <c r="AU231" s="231" t="s">
        <v>87</v>
      </c>
      <c r="AY231" s="17" t="s">
        <v>134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7" t="s">
        <v>82</v>
      </c>
      <c r="BK231" s="232">
        <f>ROUND(I231*H231,2)</f>
        <v>0</v>
      </c>
      <c r="BL231" s="17" t="s">
        <v>153</v>
      </c>
      <c r="BM231" s="231" t="s">
        <v>371</v>
      </c>
    </row>
    <row r="232" spans="2:65" s="1" customFormat="1" ht="36" customHeight="1">
      <c r="B232" s="38"/>
      <c r="C232" s="220" t="s">
        <v>372</v>
      </c>
      <c r="D232" s="220" t="s">
        <v>137</v>
      </c>
      <c r="E232" s="221" t="s">
        <v>373</v>
      </c>
      <c r="F232" s="222" t="s">
        <v>374</v>
      </c>
      <c r="G232" s="223" t="s">
        <v>247</v>
      </c>
      <c r="H232" s="224">
        <v>480</v>
      </c>
      <c r="I232" s="225"/>
      <c r="J232" s="226">
        <f>ROUND(I232*H232,2)</f>
        <v>0</v>
      </c>
      <c r="K232" s="222" t="s">
        <v>141</v>
      </c>
      <c r="L232" s="43"/>
      <c r="M232" s="227" t="s">
        <v>1</v>
      </c>
      <c r="N232" s="228" t="s">
        <v>42</v>
      </c>
      <c r="O232" s="8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AR232" s="231" t="s">
        <v>153</v>
      </c>
      <c r="AT232" s="231" t="s">
        <v>137</v>
      </c>
      <c r="AU232" s="231" t="s">
        <v>87</v>
      </c>
      <c r="AY232" s="17" t="s">
        <v>134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82</v>
      </c>
      <c r="BK232" s="232">
        <f>ROUND(I232*H232,2)</f>
        <v>0</v>
      </c>
      <c r="BL232" s="17" t="s">
        <v>153</v>
      </c>
      <c r="BM232" s="231" t="s">
        <v>375</v>
      </c>
    </row>
    <row r="233" spans="2:51" s="12" customFormat="1" ht="12">
      <c r="B233" s="240"/>
      <c r="C233" s="241"/>
      <c r="D233" s="242" t="s">
        <v>188</v>
      </c>
      <c r="E233" s="243" t="s">
        <v>1</v>
      </c>
      <c r="F233" s="244" t="s">
        <v>376</v>
      </c>
      <c r="G233" s="241"/>
      <c r="H233" s="245">
        <v>480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188</v>
      </c>
      <c r="AU233" s="251" t="s">
        <v>87</v>
      </c>
      <c r="AV233" s="12" t="s">
        <v>87</v>
      </c>
      <c r="AW233" s="12" t="s">
        <v>32</v>
      </c>
      <c r="AX233" s="12" t="s">
        <v>82</v>
      </c>
      <c r="AY233" s="251" t="s">
        <v>134</v>
      </c>
    </row>
    <row r="234" spans="2:65" s="1" customFormat="1" ht="24" customHeight="1">
      <c r="B234" s="38"/>
      <c r="C234" s="220" t="s">
        <v>377</v>
      </c>
      <c r="D234" s="220" t="s">
        <v>137</v>
      </c>
      <c r="E234" s="221" t="s">
        <v>378</v>
      </c>
      <c r="F234" s="222" t="s">
        <v>379</v>
      </c>
      <c r="G234" s="223" t="s">
        <v>362</v>
      </c>
      <c r="H234" s="224">
        <v>120.112</v>
      </c>
      <c r="I234" s="225"/>
      <c r="J234" s="226">
        <f>ROUND(I234*H234,2)</f>
        <v>0</v>
      </c>
      <c r="K234" s="222" t="s">
        <v>141</v>
      </c>
      <c r="L234" s="43"/>
      <c r="M234" s="227" t="s">
        <v>1</v>
      </c>
      <c r="N234" s="228" t="s">
        <v>42</v>
      </c>
      <c r="O234" s="86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AR234" s="231" t="s">
        <v>153</v>
      </c>
      <c r="AT234" s="231" t="s">
        <v>137</v>
      </c>
      <c r="AU234" s="231" t="s">
        <v>87</v>
      </c>
      <c r="AY234" s="17" t="s">
        <v>134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82</v>
      </c>
      <c r="BK234" s="232">
        <f>ROUND(I234*H234,2)</f>
        <v>0</v>
      </c>
      <c r="BL234" s="17" t="s">
        <v>153</v>
      </c>
      <c r="BM234" s="231" t="s">
        <v>380</v>
      </c>
    </row>
    <row r="235" spans="2:65" s="1" customFormat="1" ht="36" customHeight="1">
      <c r="B235" s="38"/>
      <c r="C235" s="220" t="s">
        <v>381</v>
      </c>
      <c r="D235" s="220" t="s">
        <v>137</v>
      </c>
      <c r="E235" s="221" t="s">
        <v>382</v>
      </c>
      <c r="F235" s="222" t="s">
        <v>383</v>
      </c>
      <c r="G235" s="223" t="s">
        <v>362</v>
      </c>
      <c r="H235" s="224">
        <v>120.112</v>
      </c>
      <c r="I235" s="225"/>
      <c r="J235" s="226">
        <f>ROUND(I235*H235,2)</f>
        <v>0</v>
      </c>
      <c r="K235" s="222" t="s">
        <v>141</v>
      </c>
      <c r="L235" s="43"/>
      <c r="M235" s="227" t="s">
        <v>1</v>
      </c>
      <c r="N235" s="228" t="s">
        <v>42</v>
      </c>
      <c r="O235" s="8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AR235" s="231" t="s">
        <v>153</v>
      </c>
      <c r="AT235" s="231" t="s">
        <v>137</v>
      </c>
      <c r="AU235" s="231" t="s">
        <v>87</v>
      </c>
      <c r="AY235" s="17" t="s">
        <v>134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82</v>
      </c>
      <c r="BK235" s="232">
        <f>ROUND(I235*H235,2)</f>
        <v>0</v>
      </c>
      <c r="BL235" s="17" t="s">
        <v>153</v>
      </c>
      <c r="BM235" s="231" t="s">
        <v>384</v>
      </c>
    </row>
    <row r="236" spans="2:65" s="1" customFormat="1" ht="36" customHeight="1">
      <c r="B236" s="38"/>
      <c r="C236" s="220" t="s">
        <v>385</v>
      </c>
      <c r="D236" s="220" t="s">
        <v>137</v>
      </c>
      <c r="E236" s="221" t="s">
        <v>386</v>
      </c>
      <c r="F236" s="222" t="s">
        <v>387</v>
      </c>
      <c r="G236" s="223" t="s">
        <v>362</v>
      </c>
      <c r="H236" s="224">
        <v>45.16</v>
      </c>
      <c r="I236" s="225"/>
      <c r="J236" s="226">
        <f>ROUND(I236*H236,2)</f>
        <v>0</v>
      </c>
      <c r="K236" s="222" t="s">
        <v>141</v>
      </c>
      <c r="L236" s="43"/>
      <c r="M236" s="227" t="s">
        <v>1</v>
      </c>
      <c r="N236" s="228" t="s">
        <v>42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AR236" s="231" t="s">
        <v>153</v>
      </c>
      <c r="AT236" s="231" t="s">
        <v>137</v>
      </c>
      <c r="AU236" s="231" t="s">
        <v>87</v>
      </c>
      <c r="AY236" s="17" t="s">
        <v>134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82</v>
      </c>
      <c r="BK236" s="232">
        <f>ROUND(I236*H236,2)</f>
        <v>0</v>
      </c>
      <c r="BL236" s="17" t="s">
        <v>153</v>
      </c>
      <c r="BM236" s="231" t="s">
        <v>388</v>
      </c>
    </row>
    <row r="237" spans="2:65" s="1" customFormat="1" ht="36" customHeight="1">
      <c r="B237" s="38"/>
      <c r="C237" s="220" t="s">
        <v>389</v>
      </c>
      <c r="D237" s="220" t="s">
        <v>137</v>
      </c>
      <c r="E237" s="221" t="s">
        <v>390</v>
      </c>
      <c r="F237" s="222" t="s">
        <v>391</v>
      </c>
      <c r="G237" s="223" t="s">
        <v>362</v>
      </c>
      <c r="H237" s="224">
        <v>15.85</v>
      </c>
      <c r="I237" s="225"/>
      <c r="J237" s="226">
        <f>ROUND(I237*H237,2)</f>
        <v>0</v>
      </c>
      <c r="K237" s="222" t="s">
        <v>141</v>
      </c>
      <c r="L237" s="43"/>
      <c r="M237" s="227" t="s">
        <v>1</v>
      </c>
      <c r="N237" s="228" t="s">
        <v>42</v>
      </c>
      <c r="O237" s="8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AR237" s="231" t="s">
        <v>153</v>
      </c>
      <c r="AT237" s="231" t="s">
        <v>137</v>
      </c>
      <c r="AU237" s="231" t="s">
        <v>87</v>
      </c>
      <c r="AY237" s="17" t="s">
        <v>134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7" t="s">
        <v>82</v>
      </c>
      <c r="BK237" s="232">
        <f>ROUND(I237*H237,2)</f>
        <v>0</v>
      </c>
      <c r="BL237" s="17" t="s">
        <v>153</v>
      </c>
      <c r="BM237" s="231" t="s">
        <v>392</v>
      </c>
    </row>
    <row r="238" spans="2:65" s="1" customFormat="1" ht="36" customHeight="1">
      <c r="B238" s="38"/>
      <c r="C238" s="220" t="s">
        <v>393</v>
      </c>
      <c r="D238" s="220" t="s">
        <v>137</v>
      </c>
      <c r="E238" s="221" t="s">
        <v>394</v>
      </c>
      <c r="F238" s="222" t="s">
        <v>395</v>
      </c>
      <c r="G238" s="223" t="s">
        <v>362</v>
      </c>
      <c r="H238" s="224">
        <v>59.874</v>
      </c>
      <c r="I238" s="225"/>
      <c r="J238" s="226">
        <f>ROUND(I238*H238,2)</f>
        <v>0</v>
      </c>
      <c r="K238" s="222" t="s">
        <v>141</v>
      </c>
      <c r="L238" s="43"/>
      <c r="M238" s="227" t="s">
        <v>1</v>
      </c>
      <c r="N238" s="228" t="s">
        <v>42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AR238" s="231" t="s">
        <v>153</v>
      </c>
      <c r="AT238" s="231" t="s">
        <v>137</v>
      </c>
      <c r="AU238" s="231" t="s">
        <v>87</v>
      </c>
      <c r="AY238" s="17" t="s">
        <v>134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82</v>
      </c>
      <c r="BK238" s="232">
        <f>ROUND(I238*H238,2)</f>
        <v>0</v>
      </c>
      <c r="BL238" s="17" t="s">
        <v>153</v>
      </c>
      <c r="BM238" s="231" t="s">
        <v>396</v>
      </c>
    </row>
    <row r="239" spans="2:63" s="11" customFormat="1" ht="22.8" customHeight="1">
      <c r="B239" s="204"/>
      <c r="C239" s="205"/>
      <c r="D239" s="206" t="s">
        <v>76</v>
      </c>
      <c r="E239" s="218" t="s">
        <v>397</v>
      </c>
      <c r="F239" s="218" t="s">
        <v>398</v>
      </c>
      <c r="G239" s="205"/>
      <c r="H239" s="205"/>
      <c r="I239" s="208"/>
      <c r="J239" s="219">
        <f>BK239</f>
        <v>0</v>
      </c>
      <c r="K239" s="205"/>
      <c r="L239" s="210"/>
      <c r="M239" s="211"/>
      <c r="N239" s="212"/>
      <c r="O239" s="212"/>
      <c r="P239" s="213">
        <f>P240</f>
        <v>0</v>
      </c>
      <c r="Q239" s="212"/>
      <c r="R239" s="213">
        <f>R240</f>
        <v>0</v>
      </c>
      <c r="S239" s="212"/>
      <c r="T239" s="214">
        <f>T240</f>
        <v>0</v>
      </c>
      <c r="AR239" s="215" t="s">
        <v>82</v>
      </c>
      <c r="AT239" s="216" t="s">
        <v>76</v>
      </c>
      <c r="AU239" s="216" t="s">
        <v>82</v>
      </c>
      <c r="AY239" s="215" t="s">
        <v>134</v>
      </c>
      <c r="BK239" s="217">
        <f>BK240</f>
        <v>0</v>
      </c>
    </row>
    <row r="240" spans="2:65" s="1" customFormat="1" ht="48" customHeight="1">
      <c r="B240" s="38"/>
      <c r="C240" s="220" t="s">
        <v>399</v>
      </c>
      <c r="D240" s="220" t="s">
        <v>137</v>
      </c>
      <c r="E240" s="221" t="s">
        <v>400</v>
      </c>
      <c r="F240" s="222" t="s">
        <v>401</v>
      </c>
      <c r="G240" s="223" t="s">
        <v>362</v>
      </c>
      <c r="H240" s="224">
        <v>4.775</v>
      </c>
      <c r="I240" s="225"/>
      <c r="J240" s="226">
        <f>ROUND(I240*H240,2)</f>
        <v>0</v>
      </c>
      <c r="K240" s="222" t="s">
        <v>141</v>
      </c>
      <c r="L240" s="43"/>
      <c r="M240" s="227" t="s">
        <v>1</v>
      </c>
      <c r="N240" s="228" t="s">
        <v>42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AR240" s="231" t="s">
        <v>153</v>
      </c>
      <c r="AT240" s="231" t="s">
        <v>137</v>
      </c>
      <c r="AU240" s="231" t="s">
        <v>87</v>
      </c>
      <c r="AY240" s="17" t="s">
        <v>134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82</v>
      </c>
      <c r="BK240" s="232">
        <f>ROUND(I240*H240,2)</f>
        <v>0</v>
      </c>
      <c r="BL240" s="17" t="s">
        <v>153</v>
      </c>
      <c r="BM240" s="231" t="s">
        <v>402</v>
      </c>
    </row>
    <row r="241" spans="2:63" s="11" customFormat="1" ht="25.9" customHeight="1">
      <c r="B241" s="204"/>
      <c r="C241" s="205"/>
      <c r="D241" s="206" t="s">
        <v>76</v>
      </c>
      <c r="E241" s="207" t="s">
        <v>403</v>
      </c>
      <c r="F241" s="207" t="s">
        <v>404</v>
      </c>
      <c r="G241" s="205"/>
      <c r="H241" s="205"/>
      <c r="I241" s="208"/>
      <c r="J241" s="209">
        <f>BK241</f>
        <v>0</v>
      </c>
      <c r="K241" s="205"/>
      <c r="L241" s="210"/>
      <c r="M241" s="211"/>
      <c r="N241" s="212"/>
      <c r="O241" s="212"/>
      <c r="P241" s="213">
        <f>P242+P247+P263+P288+P309+P325+P332+P350</f>
        <v>0</v>
      </c>
      <c r="Q241" s="212"/>
      <c r="R241" s="213">
        <f>R242+R247+R263+R288+R309+R325+R332+R350</f>
        <v>0.00101703</v>
      </c>
      <c r="S241" s="212"/>
      <c r="T241" s="214">
        <f>T242+T247+T263+T288+T309+T325+T332+T350</f>
        <v>11.1587462</v>
      </c>
      <c r="AR241" s="215" t="s">
        <v>87</v>
      </c>
      <c r="AT241" s="216" t="s">
        <v>76</v>
      </c>
      <c r="AU241" s="216" t="s">
        <v>77</v>
      </c>
      <c r="AY241" s="215" t="s">
        <v>134</v>
      </c>
      <c r="BK241" s="217">
        <f>BK242+BK247+BK263+BK288+BK309+BK325+BK332+BK350</f>
        <v>0</v>
      </c>
    </row>
    <row r="242" spans="2:63" s="11" customFormat="1" ht="22.8" customHeight="1">
      <c r="B242" s="204"/>
      <c r="C242" s="205"/>
      <c r="D242" s="206" t="s">
        <v>76</v>
      </c>
      <c r="E242" s="218" t="s">
        <v>405</v>
      </c>
      <c r="F242" s="218" t="s">
        <v>406</v>
      </c>
      <c r="G242" s="205"/>
      <c r="H242" s="205"/>
      <c r="I242" s="208"/>
      <c r="J242" s="219">
        <f>BK242</f>
        <v>0</v>
      </c>
      <c r="K242" s="205"/>
      <c r="L242" s="210"/>
      <c r="M242" s="211"/>
      <c r="N242" s="212"/>
      <c r="O242" s="212"/>
      <c r="P242" s="213">
        <f>SUM(P243:P246)</f>
        <v>0</v>
      </c>
      <c r="Q242" s="212"/>
      <c r="R242" s="213">
        <f>SUM(R243:R246)</f>
        <v>0</v>
      </c>
      <c r="S242" s="212"/>
      <c r="T242" s="214">
        <f>SUM(T243:T246)</f>
        <v>0.45465</v>
      </c>
      <c r="AR242" s="215" t="s">
        <v>87</v>
      </c>
      <c r="AT242" s="216" t="s">
        <v>76</v>
      </c>
      <c r="AU242" s="216" t="s">
        <v>82</v>
      </c>
      <c r="AY242" s="215" t="s">
        <v>134</v>
      </c>
      <c r="BK242" s="217">
        <f>SUM(BK243:BK246)</f>
        <v>0</v>
      </c>
    </row>
    <row r="243" spans="2:65" s="1" customFormat="1" ht="24" customHeight="1">
      <c r="B243" s="38"/>
      <c r="C243" s="220" t="s">
        <v>407</v>
      </c>
      <c r="D243" s="220" t="s">
        <v>137</v>
      </c>
      <c r="E243" s="221" t="s">
        <v>408</v>
      </c>
      <c r="F243" s="222" t="s">
        <v>409</v>
      </c>
      <c r="G243" s="223" t="s">
        <v>247</v>
      </c>
      <c r="H243" s="224">
        <v>12</v>
      </c>
      <c r="I243" s="225"/>
      <c r="J243" s="226">
        <f>ROUND(I243*H243,2)</f>
        <v>0</v>
      </c>
      <c r="K243" s="222" t="s">
        <v>141</v>
      </c>
      <c r="L243" s="43"/>
      <c r="M243" s="227" t="s">
        <v>1</v>
      </c>
      <c r="N243" s="228" t="s">
        <v>42</v>
      </c>
      <c r="O243" s="86"/>
      <c r="P243" s="229">
        <f>O243*H243</f>
        <v>0</v>
      </c>
      <c r="Q243" s="229">
        <v>0</v>
      </c>
      <c r="R243" s="229">
        <f>Q243*H243</f>
        <v>0</v>
      </c>
      <c r="S243" s="229">
        <v>0.03065</v>
      </c>
      <c r="T243" s="230">
        <f>S243*H243</f>
        <v>0.3678</v>
      </c>
      <c r="AR243" s="231" t="s">
        <v>153</v>
      </c>
      <c r="AT243" s="231" t="s">
        <v>137</v>
      </c>
      <c r="AU243" s="231" t="s">
        <v>87</v>
      </c>
      <c r="AY243" s="17" t="s">
        <v>134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82</v>
      </c>
      <c r="BK243" s="232">
        <f>ROUND(I243*H243,2)</f>
        <v>0</v>
      </c>
      <c r="BL243" s="17" t="s">
        <v>153</v>
      </c>
      <c r="BM243" s="231" t="s">
        <v>410</v>
      </c>
    </row>
    <row r="244" spans="2:65" s="1" customFormat="1" ht="24" customHeight="1">
      <c r="B244" s="38"/>
      <c r="C244" s="220" t="s">
        <v>411</v>
      </c>
      <c r="D244" s="220" t="s">
        <v>137</v>
      </c>
      <c r="E244" s="221" t="s">
        <v>412</v>
      </c>
      <c r="F244" s="222" t="s">
        <v>413</v>
      </c>
      <c r="G244" s="223" t="s">
        <v>247</v>
      </c>
      <c r="H244" s="224">
        <v>15</v>
      </c>
      <c r="I244" s="225"/>
      <c r="J244" s="226">
        <f>ROUND(I244*H244,2)</f>
        <v>0</v>
      </c>
      <c r="K244" s="222" t="s">
        <v>141</v>
      </c>
      <c r="L244" s="43"/>
      <c r="M244" s="227" t="s">
        <v>1</v>
      </c>
      <c r="N244" s="228" t="s">
        <v>42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0.0021</v>
      </c>
      <c r="T244" s="230">
        <f>S244*H244</f>
        <v>0.0315</v>
      </c>
      <c r="AR244" s="231" t="s">
        <v>248</v>
      </c>
      <c r="AT244" s="231" t="s">
        <v>137</v>
      </c>
      <c r="AU244" s="231" t="s">
        <v>87</v>
      </c>
      <c r="AY244" s="17" t="s">
        <v>134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82</v>
      </c>
      <c r="BK244" s="232">
        <f>ROUND(I244*H244,2)</f>
        <v>0</v>
      </c>
      <c r="BL244" s="17" t="s">
        <v>248</v>
      </c>
      <c r="BM244" s="231" t="s">
        <v>414</v>
      </c>
    </row>
    <row r="245" spans="2:65" s="1" customFormat="1" ht="24" customHeight="1">
      <c r="B245" s="38"/>
      <c r="C245" s="220" t="s">
        <v>415</v>
      </c>
      <c r="D245" s="220" t="s">
        <v>137</v>
      </c>
      <c r="E245" s="221" t="s">
        <v>416</v>
      </c>
      <c r="F245" s="222" t="s">
        <v>417</v>
      </c>
      <c r="G245" s="223" t="s">
        <v>247</v>
      </c>
      <c r="H245" s="224">
        <v>13</v>
      </c>
      <c r="I245" s="225"/>
      <c r="J245" s="226">
        <f>ROUND(I245*H245,2)</f>
        <v>0</v>
      </c>
      <c r="K245" s="222" t="s">
        <v>141</v>
      </c>
      <c r="L245" s="43"/>
      <c r="M245" s="227" t="s">
        <v>1</v>
      </c>
      <c r="N245" s="228" t="s">
        <v>42</v>
      </c>
      <c r="O245" s="86"/>
      <c r="P245" s="229">
        <f>O245*H245</f>
        <v>0</v>
      </c>
      <c r="Q245" s="229">
        <v>0</v>
      </c>
      <c r="R245" s="229">
        <f>Q245*H245</f>
        <v>0</v>
      </c>
      <c r="S245" s="229">
        <v>0.00198</v>
      </c>
      <c r="T245" s="230">
        <f>S245*H245</f>
        <v>0.02574</v>
      </c>
      <c r="AR245" s="231" t="s">
        <v>248</v>
      </c>
      <c r="AT245" s="231" t="s">
        <v>137</v>
      </c>
      <c r="AU245" s="231" t="s">
        <v>87</v>
      </c>
      <c r="AY245" s="17" t="s">
        <v>134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82</v>
      </c>
      <c r="BK245" s="232">
        <f>ROUND(I245*H245,2)</f>
        <v>0</v>
      </c>
      <c r="BL245" s="17" t="s">
        <v>248</v>
      </c>
      <c r="BM245" s="231" t="s">
        <v>418</v>
      </c>
    </row>
    <row r="246" spans="2:65" s="1" customFormat="1" ht="24" customHeight="1">
      <c r="B246" s="38"/>
      <c r="C246" s="220" t="s">
        <v>419</v>
      </c>
      <c r="D246" s="220" t="s">
        <v>137</v>
      </c>
      <c r="E246" s="221" t="s">
        <v>420</v>
      </c>
      <c r="F246" s="222" t="s">
        <v>421</v>
      </c>
      <c r="G246" s="223" t="s">
        <v>294</v>
      </c>
      <c r="H246" s="224">
        <v>1</v>
      </c>
      <c r="I246" s="225"/>
      <c r="J246" s="226">
        <f>ROUND(I246*H246,2)</f>
        <v>0</v>
      </c>
      <c r="K246" s="222" t="s">
        <v>141</v>
      </c>
      <c r="L246" s="43"/>
      <c r="M246" s="227" t="s">
        <v>1</v>
      </c>
      <c r="N246" s="228" t="s">
        <v>42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0.02961</v>
      </c>
      <c r="T246" s="230">
        <f>S246*H246</f>
        <v>0.02961</v>
      </c>
      <c r="AR246" s="231" t="s">
        <v>248</v>
      </c>
      <c r="AT246" s="231" t="s">
        <v>137</v>
      </c>
      <c r="AU246" s="231" t="s">
        <v>87</v>
      </c>
      <c r="AY246" s="17" t="s">
        <v>134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82</v>
      </c>
      <c r="BK246" s="232">
        <f>ROUND(I246*H246,2)</f>
        <v>0</v>
      </c>
      <c r="BL246" s="17" t="s">
        <v>248</v>
      </c>
      <c r="BM246" s="231" t="s">
        <v>422</v>
      </c>
    </row>
    <row r="247" spans="2:63" s="11" customFormat="1" ht="22.8" customHeight="1">
      <c r="B247" s="204"/>
      <c r="C247" s="205"/>
      <c r="D247" s="206" t="s">
        <v>76</v>
      </c>
      <c r="E247" s="218" t="s">
        <v>423</v>
      </c>
      <c r="F247" s="218" t="s">
        <v>424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SUM(P248:P262)</f>
        <v>0</v>
      </c>
      <c r="Q247" s="212"/>
      <c r="R247" s="213">
        <f>SUM(R248:R262)</f>
        <v>0</v>
      </c>
      <c r="S247" s="212"/>
      <c r="T247" s="214">
        <f>SUM(T248:T262)</f>
        <v>0.41833000000000004</v>
      </c>
      <c r="AR247" s="215" t="s">
        <v>87</v>
      </c>
      <c r="AT247" s="216" t="s">
        <v>76</v>
      </c>
      <c r="AU247" s="216" t="s">
        <v>82</v>
      </c>
      <c r="AY247" s="215" t="s">
        <v>134</v>
      </c>
      <c r="BK247" s="217">
        <f>SUM(BK248:BK262)</f>
        <v>0</v>
      </c>
    </row>
    <row r="248" spans="2:65" s="1" customFormat="1" ht="24" customHeight="1">
      <c r="B248" s="38"/>
      <c r="C248" s="220" t="s">
        <v>425</v>
      </c>
      <c r="D248" s="220" t="s">
        <v>137</v>
      </c>
      <c r="E248" s="221" t="s">
        <v>426</v>
      </c>
      <c r="F248" s="222" t="s">
        <v>427</v>
      </c>
      <c r="G248" s="223" t="s">
        <v>428</v>
      </c>
      <c r="H248" s="224">
        <v>4</v>
      </c>
      <c r="I248" s="225"/>
      <c r="J248" s="226">
        <f>ROUND(I248*H248,2)</f>
        <v>0</v>
      </c>
      <c r="K248" s="222" t="s">
        <v>141</v>
      </c>
      <c r="L248" s="43"/>
      <c r="M248" s="227" t="s">
        <v>1</v>
      </c>
      <c r="N248" s="228" t="s">
        <v>42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0.01933</v>
      </c>
      <c r="T248" s="230">
        <f>S248*H248</f>
        <v>0.07732</v>
      </c>
      <c r="AR248" s="231" t="s">
        <v>153</v>
      </c>
      <c r="AT248" s="231" t="s">
        <v>137</v>
      </c>
      <c r="AU248" s="231" t="s">
        <v>87</v>
      </c>
      <c r="AY248" s="17" t="s">
        <v>134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82</v>
      </c>
      <c r="BK248" s="232">
        <f>ROUND(I248*H248,2)</f>
        <v>0</v>
      </c>
      <c r="BL248" s="17" t="s">
        <v>153</v>
      </c>
      <c r="BM248" s="231" t="s">
        <v>429</v>
      </c>
    </row>
    <row r="249" spans="2:51" s="12" customFormat="1" ht="12">
      <c r="B249" s="240"/>
      <c r="C249" s="241"/>
      <c r="D249" s="242" t="s">
        <v>188</v>
      </c>
      <c r="E249" s="243" t="s">
        <v>1</v>
      </c>
      <c r="F249" s="244" t="s">
        <v>430</v>
      </c>
      <c r="G249" s="241"/>
      <c r="H249" s="245">
        <v>2</v>
      </c>
      <c r="I249" s="246"/>
      <c r="J249" s="241"/>
      <c r="K249" s="241"/>
      <c r="L249" s="247"/>
      <c r="M249" s="248"/>
      <c r="N249" s="249"/>
      <c r="O249" s="249"/>
      <c r="P249" s="249"/>
      <c r="Q249" s="249"/>
      <c r="R249" s="249"/>
      <c r="S249" s="249"/>
      <c r="T249" s="250"/>
      <c r="AT249" s="251" t="s">
        <v>188</v>
      </c>
      <c r="AU249" s="251" t="s">
        <v>87</v>
      </c>
      <c r="AV249" s="12" t="s">
        <v>87</v>
      </c>
      <c r="AW249" s="12" t="s">
        <v>32</v>
      </c>
      <c r="AX249" s="12" t="s">
        <v>77</v>
      </c>
      <c r="AY249" s="251" t="s">
        <v>134</v>
      </c>
    </row>
    <row r="250" spans="2:51" s="12" customFormat="1" ht="12">
      <c r="B250" s="240"/>
      <c r="C250" s="241"/>
      <c r="D250" s="242" t="s">
        <v>188</v>
      </c>
      <c r="E250" s="243" t="s">
        <v>1</v>
      </c>
      <c r="F250" s="244" t="s">
        <v>431</v>
      </c>
      <c r="G250" s="241"/>
      <c r="H250" s="245">
        <v>2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188</v>
      </c>
      <c r="AU250" s="251" t="s">
        <v>87</v>
      </c>
      <c r="AV250" s="12" t="s">
        <v>87</v>
      </c>
      <c r="AW250" s="12" t="s">
        <v>32</v>
      </c>
      <c r="AX250" s="12" t="s">
        <v>77</v>
      </c>
      <c r="AY250" s="251" t="s">
        <v>134</v>
      </c>
    </row>
    <row r="251" spans="2:51" s="13" customFormat="1" ht="12">
      <c r="B251" s="252"/>
      <c r="C251" s="253"/>
      <c r="D251" s="242" t="s">
        <v>188</v>
      </c>
      <c r="E251" s="254" t="s">
        <v>1</v>
      </c>
      <c r="F251" s="255" t="s">
        <v>204</v>
      </c>
      <c r="G251" s="253"/>
      <c r="H251" s="256">
        <v>4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AT251" s="262" t="s">
        <v>188</v>
      </c>
      <c r="AU251" s="262" t="s">
        <v>87</v>
      </c>
      <c r="AV251" s="13" t="s">
        <v>153</v>
      </c>
      <c r="AW251" s="13" t="s">
        <v>32</v>
      </c>
      <c r="AX251" s="13" t="s">
        <v>82</v>
      </c>
      <c r="AY251" s="262" t="s">
        <v>134</v>
      </c>
    </row>
    <row r="252" spans="2:65" s="1" customFormat="1" ht="16.5" customHeight="1">
      <c r="B252" s="38"/>
      <c r="C252" s="220" t="s">
        <v>432</v>
      </c>
      <c r="D252" s="220" t="s">
        <v>137</v>
      </c>
      <c r="E252" s="221" t="s">
        <v>433</v>
      </c>
      <c r="F252" s="222" t="s">
        <v>434</v>
      </c>
      <c r="G252" s="223" t="s">
        <v>428</v>
      </c>
      <c r="H252" s="224">
        <v>14</v>
      </c>
      <c r="I252" s="225"/>
      <c r="J252" s="226">
        <f>ROUND(I252*H252,2)</f>
        <v>0</v>
      </c>
      <c r="K252" s="222" t="s">
        <v>141</v>
      </c>
      <c r="L252" s="43"/>
      <c r="M252" s="227" t="s">
        <v>1</v>
      </c>
      <c r="N252" s="228" t="s">
        <v>42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0.01946</v>
      </c>
      <c r="T252" s="230">
        <f>S252*H252</f>
        <v>0.27244</v>
      </c>
      <c r="AR252" s="231" t="s">
        <v>248</v>
      </c>
      <c r="AT252" s="231" t="s">
        <v>137</v>
      </c>
      <c r="AU252" s="231" t="s">
        <v>87</v>
      </c>
      <c r="AY252" s="17" t="s">
        <v>134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82</v>
      </c>
      <c r="BK252" s="232">
        <f>ROUND(I252*H252,2)</f>
        <v>0</v>
      </c>
      <c r="BL252" s="17" t="s">
        <v>248</v>
      </c>
      <c r="BM252" s="231" t="s">
        <v>435</v>
      </c>
    </row>
    <row r="253" spans="2:51" s="12" customFormat="1" ht="12">
      <c r="B253" s="240"/>
      <c r="C253" s="241"/>
      <c r="D253" s="242" t="s">
        <v>188</v>
      </c>
      <c r="E253" s="243" t="s">
        <v>1</v>
      </c>
      <c r="F253" s="244" t="s">
        <v>436</v>
      </c>
      <c r="G253" s="241"/>
      <c r="H253" s="245">
        <v>7</v>
      </c>
      <c r="I253" s="246"/>
      <c r="J253" s="241"/>
      <c r="K253" s="241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188</v>
      </c>
      <c r="AU253" s="251" t="s">
        <v>87</v>
      </c>
      <c r="AV253" s="12" t="s">
        <v>87</v>
      </c>
      <c r="AW253" s="12" t="s">
        <v>32</v>
      </c>
      <c r="AX253" s="12" t="s">
        <v>77</v>
      </c>
      <c r="AY253" s="251" t="s">
        <v>134</v>
      </c>
    </row>
    <row r="254" spans="2:51" s="12" customFormat="1" ht="12">
      <c r="B254" s="240"/>
      <c r="C254" s="241"/>
      <c r="D254" s="242" t="s">
        <v>188</v>
      </c>
      <c r="E254" s="243" t="s">
        <v>1</v>
      </c>
      <c r="F254" s="244" t="s">
        <v>437</v>
      </c>
      <c r="G254" s="241"/>
      <c r="H254" s="245">
        <v>7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188</v>
      </c>
      <c r="AU254" s="251" t="s">
        <v>87</v>
      </c>
      <c r="AV254" s="12" t="s">
        <v>87</v>
      </c>
      <c r="AW254" s="12" t="s">
        <v>32</v>
      </c>
      <c r="AX254" s="12" t="s">
        <v>77</v>
      </c>
      <c r="AY254" s="251" t="s">
        <v>134</v>
      </c>
    </row>
    <row r="255" spans="2:51" s="13" customFormat="1" ht="12">
      <c r="B255" s="252"/>
      <c r="C255" s="253"/>
      <c r="D255" s="242" t="s">
        <v>188</v>
      </c>
      <c r="E255" s="254" t="s">
        <v>1</v>
      </c>
      <c r="F255" s="255" t="s">
        <v>204</v>
      </c>
      <c r="G255" s="253"/>
      <c r="H255" s="256">
        <v>14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AT255" s="262" t="s">
        <v>188</v>
      </c>
      <c r="AU255" s="262" t="s">
        <v>87</v>
      </c>
      <c r="AV255" s="13" t="s">
        <v>153</v>
      </c>
      <c r="AW255" s="13" t="s">
        <v>32</v>
      </c>
      <c r="AX255" s="13" t="s">
        <v>82</v>
      </c>
      <c r="AY255" s="262" t="s">
        <v>134</v>
      </c>
    </row>
    <row r="256" spans="2:65" s="1" customFormat="1" ht="24" customHeight="1">
      <c r="B256" s="38"/>
      <c r="C256" s="220" t="s">
        <v>438</v>
      </c>
      <c r="D256" s="220" t="s">
        <v>137</v>
      </c>
      <c r="E256" s="221" t="s">
        <v>439</v>
      </c>
      <c r="F256" s="222" t="s">
        <v>440</v>
      </c>
      <c r="G256" s="223" t="s">
        <v>428</v>
      </c>
      <c r="H256" s="224">
        <v>3</v>
      </c>
      <c r="I256" s="225"/>
      <c r="J256" s="226">
        <f>ROUND(I256*H256,2)</f>
        <v>0</v>
      </c>
      <c r="K256" s="222" t="s">
        <v>141</v>
      </c>
      <c r="L256" s="43"/>
      <c r="M256" s="227" t="s">
        <v>1</v>
      </c>
      <c r="N256" s="228" t="s">
        <v>42</v>
      </c>
      <c r="O256" s="86"/>
      <c r="P256" s="229">
        <f>O256*H256</f>
        <v>0</v>
      </c>
      <c r="Q256" s="229">
        <v>0</v>
      </c>
      <c r="R256" s="229">
        <f>Q256*H256</f>
        <v>0</v>
      </c>
      <c r="S256" s="229">
        <v>0.0092</v>
      </c>
      <c r="T256" s="230">
        <f>S256*H256</f>
        <v>0.0276</v>
      </c>
      <c r="AR256" s="231" t="s">
        <v>248</v>
      </c>
      <c r="AT256" s="231" t="s">
        <v>137</v>
      </c>
      <c r="AU256" s="231" t="s">
        <v>87</v>
      </c>
      <c r="AY256" s="17" t="s">
        <v>134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82</v>
      </c>
      <c r="BK256" s="232">
        <f>ROUND(I256*H256,2)</f>
        <v>0</v>
      </c>
      <c r="BL256" s="17" t="s">
        <v>248</v>
      </c>
      <c r="BM256" s="231" t="s">
        <v>441</v>
      </c>
    </row>
    <row r="257" spans="2:51" s="12" customFormat="1" ht="12">
      <c r="B257" s="240"/>
      <c r="C257" s="241"/>
      <c r="D257" s="242" t="s">
        <v>188</v>
      </c>
      <c r="E257" s="243" t="s">
        <v>1</v>
      </c>
      <c r="F257" s="244" t="s">
        <v>430</v>
      </c>
      <c r="G257" s="241"/>
      <c r="H257" s="245">
        <v>2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188</v>
      </c>
      <c r="AU257" s="251" t="s">
        <v>87</v>
      </c>
      <c r="AV257" s="12" t="s">
        <v>87</v>
      </c>
      <c r="AW257" s="12" t="s">
        <v>32</v>
      </c>
      <c r="AX257" s="12" t="s">
        <v>77</v>
      </c>
      <c r="AY257" s="251" t="s">
        <v>134</v>
      </c>
    </row>
    <row r="258" spans="2:51" s="12" customFormat="1" ht="12">
      <c r="B258" s="240"/>
      <c r="C258" s="241"/>
      <c r="D258" s="242" t="s">
        <v>188</v>
      </c>
      <c r="E258" s="243" t="s">
        <v>1</v>
      </c>
      <c r="F258" s="244" t="s">
        <v>442</v>
      </c>
      <c r="G258" s="241"/>
      <c r="H258" s="245">
        <v>1</v>
      </c>
      <c r="I258" s="246"/>
      <c r="J258" s="241"/>
      <c r="K258" s="241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188</v>
      </c>
      <c r="AU258" s="251" t="s">
        <v>87</v>
      </c>
      <c r="AV258" s="12" t="s">
        <v>87</v>
      </c>
      <c r="AW258" s="12" t="s">
        <v>32</v>
      </c>
      <c r="AX258" s="12" t="s">
        <v>77</v>
      </c>
      <c r="AY258" s="251" t="s">
        <v>134</v>
      </c>
    </row>
    <row r="259" spans="2:51" s="13" customFormat="1" ht="12">
      <c r="B259" s="252"/>
      <c r="C259" s="253"/>
      <c r="D259" s="242" t="s">
        <v>188</v>
      </c>
      <c r="E259" s="254" t="s">
        <v>1</v>
      </c>
      <c r="F259" s="255" t="s">
        <v>204</v>
      </c>
      <c r="G259" s="253"/>
      <c r="H259" s="256">
        <v>3</v>
      </c>
      <c r="I259" s="257"/>
      <c r="J259" s="253"/>
      <c r="K259" s="253"/>
      <c r="L259" s="258"/>
      <c r="M259" s="259"/>
      <c r="N259" s="260"/>
      <c r="O259" s="260"/>
      <c r="P259" s="260"/>
      <c r="Q259" s="260"/>
      <c r="R259" s="260"/>
      <c r="S259" s="260"/>
      <c r="T259" s="261"/>
      <c r="AT259" s="262" t="s">
        <v>188</v>
      </c>
      <c r="AU259" s="262" t="s">
        <v>87</v>
      </c>
      <c r="AV259" s="13" t="s">
        <v>153</v>
      </c>
      <c r="AW259" s="13" t="s">
        <v>32</v>
      </c>
      <c r="AX259" s="13" t="s">
        <v>82</v>
      </c>
      <c r="AY259" s="262" t="s">
        <v>134</v>
      </c>
    </row>
    <row r="260" spans="2:65" s="1" customFormat="1" ht="16.5" customHeight="1">
      <c r="B260" s="38"/>
      <c r="C260" s="220" t="s">
        <v>443</v>
      </c>
      <c r="D260" s="220" t="s">
        <v>137</v>
      </c>
      <c r="E260" s="221" t="s">
        <v>444</v>
      </c>
      <c r="F260" s="222" t="s">
        <v>445</v>
      </c>
      <c r="G260" s="223" t="s">
        <v>428</v>
      </c>
      <c r="H260" s="224">
        <v>17</v>
      </c>
      <c r="I260" s="225"/>
      <c r="J260" s="226">
        <f>ROUND(I260*H260,2)</f>
        <v>0</v>
      </c>
      <c r="K260" s="222" t="s">
        <v>141</v>
      </c>
      <c r="L260" s="43"/>
      <c r="M260" s="227" t="s">
        <v>1</v>
      </c>
      <c r="N260" s="228" t="s">
        <v>42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0.00156</v>
      </c>
      <c r="T260" s="230">
        <f>S260*H260</f>
        <v>0.02652</v>
      </c>
      <c r="AR260" s="231" t="s">
        <v>248</v>
      </c>
      <c r="AT260" s="231" t="s">
        <v>137</v>
      </c>
      <c r="AU260" s="231" t="s">
        <v>87</v>
      </c>
      <c r="AY260" s="17" t="s">
        <v>134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82</v>
      </c>
      <c r="BK260" s="232">
        <f>ROUND(I260*H260,2)</f>
        <v>0</v>
      </c>
      <c r="BL260" s="17" t="s">
        <v>248</v>
      </c>
      <c r="BM260" s="231" t="s">
        <v>446</v>
      </c>
    </row>
    <row r="261" spans="2:51" s="12" customFormat="1" ht="12">
      <c r="B261" s="240"/>
      <c r="C261" s="241"/>
      <c r="D261" s="242" t="s">
        <v>188</v>
      </c>
      <c r="E261" s="243" t="s">
        <v>1</v>
      </c>
      <c r="F261" s="244" t="s">
        <v>274</v>
      </c>
      <c r="G261" s="241"/>
      <c r="H261" s="245">
        <v>17</v>
      </c>
      <c r="I261" s="246"/>
      <c r="J261" s="241"/>
      <c r="K261" s="241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188</v>
      </c>
      <c r="AU261" s="251" t="s">
        <v>87</v>
      </c>
      <c r="AV261" s="12" t="s">
        <v>87</v>
      </c>
      <c r="AW261" s="12" t="s">
        <v>32</v>
      </c>
      <c r="AX261" s="12" t="s">
        <v>82</v>
      </c>
      <c r="AY261" s="251" t="s">
        <v>134</v>
      </c>
    </row>
    <row r="262" spans="2:65" s="1" customFormat="1" ht="24" customHeight="1">
      <c r="B262" s="38"/>
      <c r="C262" s="220" t="s">
        <v>447</v>
      </c>
      <c r="D262" s="220" t="s">
        <v>137</v>
      </c>
      <c r="E262" s="221" t="s">
        <v>448</v>
      </c>
      <c r="F262" s="222" t="s">
        <v>449</v>
      </c>
      <c r="G262" s="223" t="s">
        <v>294</v>
      </c>
      <c r="H262" s="224">
        <v>17</v>
      </c>
      <c r="I262" s="225"/>
      <c r="J262" s="226">
        <f>ROUND(I262*H262,2)</f>
        <v>0</v>
      </c>
      <c r="K262" s="222" t="s">
        <v>141</v>
      </c>
      <c r="L262" s="43"/>
      <c r="M262" s="227" t="s">
        <v>1</v>
      </c>
      <c r="N262" s="228" t="s">
        <v>42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0.00085</v>
      </c>
      <c r="T262" s="230">
        <f>S262*H262</f>
        <v>0.01445</v>
      </c>
      <c r="AR262" s="231" t="s">
        <v>248</v>
      </c>
      <c r="AT262" s="231" t="s">
        <v>137</v>
      </c>
      <c r="AU262" s="231" t="s">
        <v>87</v>
      </c>
      <c r="AY262" s="17" t="s">
        <v>134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82</v>
      </c>
      <c r="BK262" s="232">
        <f>ROUND(I262*H262,2)</f>
        <v>0</v>
      </c>
      <c r="BL262" s="17" t="s">
        <v>248</v>
      </c>
      <c r="BM262" s="231" t="s">
        <v>450</v>
      </c>
    </row>
    <row r="263" spans="2:63" s="11" customFormat="1" ht="22.8" customHeight="1">
      <c r="B263" s="204"/>
      <c r="C263" s="205"/>
      <c r="D263" s="206" t="s">
        <v>76</v>
      </c>
      <c r="E263" s="218" t="s">
        <v>451</v>
      </c>
      <c r="F263" s="218" t="s">
        <v>452</v>
      </c>
      <c r="G263" s="205"/>
      <c r="H263" s="205"/>
      <c r="I263" s="208"/>
      <c r="J263" s="219">
        <f>BK263</f>
        <v>0</v>
      </c>
      <c r="K263" s="205"/>
      <c r="L263" s="210"/>
      <c r="M263" s="211"/>
      <c r="N263" s="212"/>
      <c r="O263" s="212"/>
      <c r="P263" s="213">
        <f>SUM(P264:P287)</f>
        <v>0</v>
      </c>
      <c r="Q263" s="212"/>
      <c r="R263" s="213">
        <f>SUM(R264:R287)</f>
        <v>0</v>
      </c>
      <c r="S263" s="212"/>
      <c r="T263" s="214">
        <f>SUM(T264:T287)</f>
        <v>0.244071</v>
      </c>
      <c r="AR263" s="215" t="s">
        <v>87</v>
      </c>
      <c r="AT263" s="216" t="s">
        <v>76</v>
      </c>
      <c r="AU263" s="216" t="s">
        <v>82</v>
      </c>
      <c r="AY263" s="215" t="s">
        <v>134</v>
      </c>
      <c r="BK263" s="217">
        <f>SUM(BK264:BK287)</f>
        <v>0</v>
      </c>
    </row>
    <row r="264" spans="2:65" s="1" customFormat="1" ht="16.5" customHeight="1">
      <c r="B264" s="38"/>
      <c r="C264" s="220" t="s">
        <v>453</v>
      </c>
      <c r="D264" s="220" t="s">
        <v>137</v>
      </c>
      <c r="E264" s="221" t="s">
        <v>454</v>
      </c>
      <c r="F264" s="222" t="s">
        <v>455</v>
      </c>
      <c r="G264" s="223" t="s">
        <v>428</v>
      </c>
      <c r="H264" s="224">
        <v>1</v>
      </c>
      <c r="I264" s="225"/>
      <c r="J264" s="226">
        <f>ROUND(I264*H264,2)</f>
        <v>0</v>
      </c>
      <c r="K264" s="222" t="s">
        <v>1</v>
      </c>
      <c r="L264" s="43"/>
      <c r="M264" s="227" t="s">
        <v>1</v>
      </c>
      <c r="N264" s="228" t="s">
        <v>42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AR264" s="231" t="s">
        <v>248</v>
      </c>
      <c r="AT264" s="231" t="s">
        <v>137</v>
      </c>
      <c r="AU264" s="231" t="s">
        <v>87</v>
      </c>
      <c r="AY264" s="17" t="s">
        <v>134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7" t="s">
        <v>82</v>
      </c>
      <c r="BK264" s="232">
        <f>ROUND(I264*H264,2)</f>
        <v>0</v>
      </c>
      <c r="BL264" s="17" t="s">
        <v>248</v>
      </c>
      <c r="BM264" s="231" t="s">
        <v>456</v>
      </c>
    </row>
    <row r="265" spans="2:65" s="1" customFormat="1" ht="24" customHeight="1">
      <c r="B265" s="38"/>
      <c r="C265" s="220" t="s">
        <v>457</v>
      </c>
      <c r="D265" s="220" t="s">
        <v>137</v>
      </c>
      <c r="E265" s="221" t="s">
        <v>458</v>
      </c>
      <c r="F265" s="222" t="s">
        <v>459</v>
      </c>
      <c r="G265" s="223" t="s">
        <v>294</v>
      </c>
      <c r="H265" s="224">
        <v>8</v>
      </c>
      <c r="I265" s="225"/>
      <c r="J265" s="226">
        <f>ROUND(I265*H265,2)</f>
        <v>0</v>
      </c>
      <c r="K265" s="222" t="s">
        <v>141</v>
      </c>
      <c r="L265" s="43"/>
      <c r="M265" s="227" t="s">
        <v>1</v>
      </c>
      <c r="N265" s="228" t="s">
        <v>42</v>
      </c>
      <c r="O265" s="86"/>
      <c r="P265" s="229">
        <f>O265*H265</f>
        <v>0</v>
      </c>
      <c r="Q265" s="229">
        <v>0</v>
      </c>
      <c r="R265" s="229">
        <f>Q265*H265</f>
        <v>0</v>
      </c>
      <c r="S265" s="229">
        <v>0.018</v>
      </c>
      <c r="T265" s="230">
        <f>S265*H265</f>
        <v>0.144</v>
      </c>
      <c r="AR265" s="231" t="s">
        <v>248</v>
      </c>
      <c r="AT265" s="231" t="s">
        <v>137</v>
      </c>
      <c r="AU265" s="231" t="s">
        <v>87</v>
      </c>
      <c r="AY265" s="17" t="s">
        <v>134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82</v>
      </c>
      <c r="BK265" s="232">
        <f>ROUND(I265*H265,2)</f>
        <v>0</v>
      </c>
      <c r="BL265" s="17" t="s">
        <v>248</v>
      </c>
      <c r="BM265" s="231" t="s">
        <v>460</v>
      </c>
    </row>
    <row r="266" spans="2:51" s="12" customFormat="1" ht="12">
      <c r="B266" s="240"/>
      <c r="C266" s="241"/>
      <c r="D266" s="242" t="s">
        <v>188</v>
      </c>
      <c r="E266" s="243" t="s">
        <v>1</v>
      </c>
      <c r="F266" s="244" t="s">
        <v>461</v>
      </c>
      <c r="G266" s="241"/>
      <c r="H266" s="245">
        <v>4</v>
      </c>
      <c r="I266" s="246"/>
      <c r="J266" s="241"/>
      <c r="K266" s="241"/>
      <c r="L266" s="247"/>
      <c r="M266" s="248"/>
      <c r="N266" s="249"/>
      <c r="O266" s="249"/>
      <c r="P266" s="249"/>
      <c r="Q266" s="249"/>
      <c r="R266" s="249"/>
      <c r="S266" s="249"/>
      <c r="T266" s="250"/>
      <c r="AT266" s="251" t="s">
        <v>188</v>
      </c>
      <c r="AU266" s="251" t="s">
        <v>87</v>
      </c>
      <c r="AV266" s="12" t="s">
        <v>87</v>
      </c>
      <c r="AW266" s="12" t="s">
        <v>32</v>
      </c>
      <c r="AX266" s="12" t="s">
        <v>77</v>
      </c>
      <c r="AY266" s="251" t="s">
        <v>134</v>
      </c>
    </row>
    <row r="267" spans="2:51" s="12" customFormat="1" ht="12">
      <c r="B267" s="240"/>
      <c r="C267" s="241"/>
      <c r="D267" s="242" t="s">
        <v>188</v>
      </c>
      <c r="E267" s="243" t="s">
        <v>1</v>
      </c>
      <c r="F267" s="244" t="s">
        <v>462</v>
      </c>
      <c r="G267" s="241"/>
      <c r="H267" s="245">
        <v>4</v>
      </c>
      <c r="I267" s="246"/>
      <c r="J267" s="241"/>
      <c r="K267" s="241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188</v>
      </c>
      <c r="AU267" s="251" t="s">
        <v>87</v>
      </c>
      <c r="AV267" s="12" t="s">
        <v>87</v>
      </c>
      <c r="AW267" s="12" t="s">
        <v>32</v>
      </c>
      <c r="AX267" s="12" t="s">
        <v>77</v>
      </c>
      <c r="AY267" s="251" t="s">
        <v>134</v>
      </c>
    </row>
    <row r="268" spans="2:51" s="13" customFormat="1" ht="12">
      <c r="B268" s="252"/>
      <c r="C268" s="253"/>
      <c r="D268" s="242" t="s">
        <v>188</v>
      </c>
      <c r="E268" s="254" t="s">
        <v>1</v>
      </c>
      <c r="F268" s="255" t="s">
        <v>204</v>
      </c>
      <c r="G268" s="253"/>
      <c r="H268" s="256">
        <v>8</v>
      </c>
      <c r="I268" s="257"/>
      <c r="J268" s="253"/>
      <c r="K268" s="253"/>
      <c r="L268" s="258"/>
      <c r="M268" s="259"/>
      <c r="N268" s="260"/>
      <c r="O268" s="260"/>
      <c r="P268" s="260"/>
      <c r="Q268" s="260"/>
      <c r="R268" s="260"/>
      <c r="S268" s="260"/>
      <c r="T268" s="261"/>
      <c r="AT268" s="262" t="s">
        <v>188</v>
      </c>
      <c r="AU268" s="262" t="s">
        <v>87</v>
      </c>
      <c r="AV268" s="13" t="s">
        <v>153</v>
      </c>
      <c r="AW268" s="13" t="s">
        <v>32</v>
      </c>
      <c r="AX268" s="13" t="s">
        <v>82</v>
      </c>
      <c r="AY268" s="262" t="s">
        <v>134</v>
      </c>
    </row>
    <row r="269" spans="2:65" s="1" customFormat="1" ht="36" customHeight="1">
      <c r="B269" s="38"/>
      <c r="C269" s="220" t="s">
        <v>463</v>
      </c>
      <c r="D269" s="220" t="s">
        <v>137</v>
      </c>
      <c r="E269" s="221" t="s">
        <v>464</v>
      </c>
      <c r="F269" s="222" t="s">
        <v>465</v>
      </c>
      <c r="G269" s="223" t="s">
        <v>294</v>
      </c>
      <c r="H269" s="224">
        <v>87</v>
      </c>
      <c r="I269" s="225"/>
      <c r="J269" s="226">
        <f>ROUND(I269*H269,2)</f>
        <v>0</v>
      </c>
      <c r="K269" s="222" t="s">
        <v>141</v>
      </c>
      <c r="L269" s="43"/>
      <c r="M269" s="227" t="s">
        <v>1</v>
      </c>
      <c r="N269" s="228" t="s">
        <v>42</v>
      </c>
      <c r="O269" s="86"/>
      <c r="P269" s="229">
        <f>O269*H269</f>
        <v>0</v>
      </c>
      <c r="Q269" s="229">
        <v>0</v>
      </c>
      <c r="R269" s="229">
        <f>Q269*H269</f>
        <v>0</v>
      </c>
      <c r="S269" s="229">
        <v>4.8E-05</v>
      </c>
      <c r="T269" s="230">
        <f>S269*H269</f>
        <v>0.004176</v>
      </c>
      <c r="AR269" s="231" t="s">
        <v>248</v>
      </c>
      <c r="AT269" s="231" t="s">
        <v>137</v>
      </c>
      <c r="AU269" s="231" t="s">
        <v>87</v>
      </c>
      <c r="AY269" s="17" t="s">
        <v>134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82</v>
      </c>
      <c r="BK269" s="232">
        <f>ROUND(I269*H269,2)</f>
        <v>0</v>
      </c>
      <c r="BL269" s="17" t="s">
        <v>248</v>
      </c>
      <c r="BM269" s="231" t="s">
        <v>466</v>
      </c>
    </row>
    <row r="270" spans="2:51" s="12" customFormat="1" ht="12">
      <c r="B270" s="240"/>
      <c r="C270" s="241"/>
      <c r="D270" s="242" t="s">
        <v>188</v>
      </c>
      <c r="E270" s="243" t="s">
        <v>1</v>
      </c>
      <c r="F270" s="244" t="s">
        <v>467</v>
      </c>
      <c r="G270" s="241"/>
      <c r="H270" s="245">
        <v>45</v>
      </c>
      <c r="I270" s="246"/>
      <c r="J270" s="241"/>
      <c r="K270" s="241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188</v>
      </c>
      <c r="AU270" s="251" t="s">
        <v>87</v>
      </c>
      <c r="AV270" s="12" t="s">
        <v>87</v>
      </c>
      <c r="AW270" s="12" t="s">
        <v>32</v>
      </c>
      <c r="AX270" s="12" t="s">
        <v>77</v>
      </c>
      <c r="AY270" s="251" t="s">
        <v>134</v>
      </c>
    </row>
    <row r="271" spans="2:51" s="12" customFormat="1" ht="12">
      <c r="B271" s="240"/>
      <c r="C271" s="241"/>
      <c r="D271" s="242" t="s">
        <v>188</v>
      </c>
      <c r="E271" s="243" t="s">
        <v>1</v>
      </c>
      <c r="F271" s="244" t="s">
        <v>468</v>
      </c>
      <c r="G271" s="241"/>
      <c r="H271" s="245">
        <v>42</v>
      </c>
      <c r="I271" s="246"/>
      <c r="J271" s="241"/>
      <c r="K271" s="241"/>
      <c r="L271" s="247"/>
      <c r="M271" s="248"/>
      <c r="N271" s="249"/>
      <c r="O271" s="249"/>
      <c r="P271" s="249"/>
      <c r="Q271" s="249"/>
      <c r="R271" s="249"/>
      <c r="S271" s="249"/>
      <c r="T271" s="250"/>
      <c r="AT271" s="251" t="s">
        <v>188</v>
      </c>
      <c r="AU271" s="251" t="s">
        <v>87</v>
      </c>
      <c r="AV271" s="12" t="s">
        <v>87</v>
      </c>
      <c r="AW271" s="12" t="s">
        <v>32</v>
      </c>
      <c r="AX271" s="12" t="s">
        <v>77</v>
      </c>
      <c r="AY271" s="251" t="s">
        <v>134</v>
      </c>
    </row>
    <row r="272" spans="2:51" s="13" customFormat="1" ht="12">
      <c r="B272" s="252"/>
      <c r="C272" s="253"/>
      <c r="D272" s="242" t="s">
        <v>188</v>
      </c>
      <c r="E272" s="254" t="s">
        <v>1</v>
      </c>
      <c r="F272" s="255" t="s">
        <v>204</v>
      </c>
      <c r="G272" s="253"/>
      <c r="H272" s="256">
        <v>87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AT272" s="262" t="s">
        <v>188</v>
      </c>
      <c r="AU272" s="262" t="s">
        <v>87</v>
      </c>
      <c r="AV272" s="13" t="s">
        <v>153</v>
      </c>
      <c r="AW272" s="13" t="s">
        <v>32</v>
      </c>
      <c r="AX272" s="13" t="s">
        <v>82</v>
      </c>
      <c r="AY272" s="262" t="s">
        <v>134</v>
      </c>
    </row>
    <row r="273" spans="2:65" s="1" customFormat="1" ht="36" customHeight="1">
      <c r="B273" s="38"/>
      <c r="C273" s="220" t="s">
        <v>469</v>
      </c>
      <c r="D273" s="220" t="s">
        <v>137</v>
      </c>
      <c r="E273" s="221" t="s">
        <v>470</v>
      </c>
      <c r="F273" s="222" t="s">
        <v>471</v>
      </c>
      <c r="G273" s="223" t="s">
        <v>294</v>
      </c>
      <c r="H273" s="224">
        <v>98</v>
      </c>
      <c r="I273" s="225"/>
      <c r="J273" s="226">
        <f>ROUND(I273*H273,2)</f>
        <v>0</v>
      </c>
      <c r="K273" s="222" t="s">
        <v>141</v>
      </c>
      <c r="L273" s="43"/>
      <c r="M273" s="227" t="s">
        <v>1</v>
      </c>
      <c r="N273" s="228" t="s">
        <v>42</v>
      </c>
      <c r="O273" s="86"/>
      <c r="P273" s="229">
        <f>O273*H273</f>
        <v>0</v>
      </c>
      <c r="Q273" s="229">
        <v>0</v>
      </c>
      <c r="R273" s="229">
        <f>Q273*H273</f>
        <v>0</v>
      </c>
      <c r="S273" s="229">
        <v>4.8E-05</v>
      </c>
      <c r="T273" s="230">
        <f>S273*H273</f>
        <v>0.004704</v>
      </c>
      <c r="AR273" s="231" t="s">
        <v>248</v>
      </c>
      <c r="AT273" s="231" t="s">
        <v>137</v>
      </c>
      <c r="AU273" s="231" t="s">
        <v>87</v>
      </c>
      <c r="AY273" s="17" t="s">
        <v>134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82</v>
      </c>
      <c r="BK273" s="232">
        <f>ROUND(I273*H273,2)</f>
        <v>0</v>
      </c>
      <c r="BL273" s="17" t="s">
        <v>248</v>
      </c>
      <c r="BM273" s="231" t="s">
        <v>472</v>
      </c>
    </row>
    <row r="274" spans="2:51" s="12" customFormat="1" ht="12">
      <c r="B274" s="240"/>
      <c r="C274" s="241"/>
      <c r="D274" s="242" t="s">
        <v>188</v>
      </c>
      <c r="E274" s="243" t="s">
        <v>1</v>
      </c>
      <c r="F274" s="244" t="s">
        <v>473</v>
      </c>
      <c r="G274" s="241"/>
      <c r="H274" s="245">
        <v>46</v>
      </c>
      <c r="I274" s="246"/>
      <c r="J274" s="241"/>
      <c r="K274" s="241"/>
      <c r="L274" s="247"/>
      <c r="M274" s="248"/>
      <c r="N274" s="249"/>
      <c r="O274" s="249"/>
      <c r="P274" s="249"/>
      <c r="Q274" s="249"/>
      <c r="R274" s="249"/>
      <c r="S274" s="249"/>
      <c r="T274" s="250"/>
      <c r="AT274" s="251" t="s">
        <v>188</v>
      </c>
      <c r="AU274" s="251" t="s">
        <v>87</v>
      </c>
      <c r="AV274" s="12" t="s">
        <v>87</v>
      </c>
      <c r="AW274" s="12" t="s">
        <v>32</v>
      </c>
      <c r="AX274" s="12" t="s">
        <v>77</v>
      </c>
      <c r="AY274" s="251" t="s">
        <v>134</v>
      </c>
    </row>
    <row r="275" spans="2:51" s="12" customFormat="1" ht="12">
      <c r="B275" s="240"/>
      <c r="C275" s="241"/>
      <c r="D275" s="242" t="s">
        <v>188</v>
      </c>
      <c r="E275" s="243" t="s">
        <v>1</v>
      </c>
      <c r="F275" s="244" t="s">
        <v>474</v>
      </c>
      <c r="G275" s="241"/>
      <c r="H275" s="245">
        <v>52</v>
      </c>
      <c r="I275" s="246"/>
      <c r="J275" s="241"/>
      <c r="K275" s="241"/>
      <c r="L275" s="247"/>
      <c r="M275" s="248"/>
      <c r="N275" s="249"/>
      <c r="O275" s="249"/>
      <c r="P275" s="249"/>
      <c r="Q275" s="249"/>
      <c r="R275" s="249"/>
      <c r="S275" s="249"/>
      <c r="T275" s="250"/>
      <c r="AT275" s="251" t="s">
        <v>188</v>
      </c>
      <c r="AU275" s="251" t="s">
        <v>87</v>
      </c>
      <c r="AV275" s="12" t="s">
        <v>87</v>
      </c>
      <c r="AW275" s="12" t="s">
        <v>32</v>
      </c>
      <c r="AX275" s="12" t="s">
        <v>77</v>
      </c>
      <c r="AY275" s="251" t="s">
        <v>134</v>
      </c>
    </row>
    <row r="276" spans="2:51" s="13" customFormat="1" ht="12">
      <c r="B276" s="252"/>
      <c r="C276" s="253"/>
      <c r="D276" s="242" t="s">
        <v>188</v>
      </c>
      <c r="E276" s="254" t="s">
        <v>1</v>
      </c>
      <c r="F276" s="255" t="s">
        <v>204</v>
      </c>
      <c r="G276" s="253"/>
      <c r="H276" s="256">
        <v>98</v>
      </c>
      <c r="I276" s="257"/>
      <c r="J276" s="253"/>
      <c r="K276" s="253"/>
      <c r="L276" s="258"/>
      <c r="M276" s="259"/>
      <c r="N276" s="260"/>
      <c r="O276" s="260"/>
      <c r="P276" s="260"/>
      <c r="Q276" s="260"/>
      <c r="R276" s="260"/>
      <c r="S276" s="260"/>
      <c r="T276" s="261"/>
      <c r="AT276" s="262" t="s">
        <v>188</v>
      </c>
      <c r="AU276" s="262" t="s">
        <v>87</v>
      </c>
      <c r="AV276" s="13" t="s">
        <v>153</v>
      </c>
      <c r="AW276" s="13" t="s">
        <v>32</v>
      </c>
      <c r="AX276" s="13" t="s">
        <v>82</v>
      </c>
      <c r="AY276" s="262" t="s">
        <v>134</v>
      </c>
    </row>
    <row r="277" spans="2:65" s="1" customFormat="1" ht="36" customHeight="1">
      <c r="B277" s="38"/>
      <c r="C277" s="220" t="s">
        <v>475</v>
      </c>
      <c r="D277" s="220" t="s">
        <v>137</v>
      </c>
      <c r="E277" s="221" t="s">
        <v>476</v>
      </c>
      <c r="F277" s="222" t="s">
        <v>477</v>
      </c>
      <c r="G277" s="223" t="s">
        <v>294</v>
      </c>
      <c r="H277" s="224">
        <v>25</v>
      </c>
      <c r="I277" s="225"/>
      <c r="J277" s="226">
        <f>ROUND(I277*H277,2)</f>
        <v>0</v>
      </c>
      <c r="K277" s="222" t="s">
        <v>141</v>
      </c>
      <c r="L277" s="43"/>
      <c r="M277" s="227" t="s">
        <v>1</v>
      </c>
      <c r="N277" s="228" t="s">
        <v>42</v>
      </c>
      <c r="O277" s="86"/>
      <c r="P277" s="229">
        <f>O277*H277</f>
        <v>0</v>
      </c>
      <c r="Q277" s="229">
        <v>0</v>
      </c>
      <c r="R277" s="229">
        <f>Q277*H277</f>
        <v>0</v>
      </c>
      <c r="S277" s="229">
        <v>0.001</v>
      </c>
      <c r="T277" s="230">
        <f>S277*H277</f>
        <v>0.025</v>
      </c>
      <c r="AR277" s="231" t="s">
        <v>248</v>
      </c>
      <c r="AT277" s="231" t="s">
        <v>137</v>
      </c>
      <c r="AU277" s="231" t="s">
        <v>87</v>
      </c>
      <c r="AY277" s="17" t="s">
        <v>134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82</v>
      </c>
      <c r="BK277" s="232">
        <f>ROUND(I277*H277,2)</f>
        <v>0</v>
      </c>
      <c r="BL277" s="17" t="s">
        <v>248</v>
      </c>
      <c r="BM277" s="231" t="s">
        <v>478</v>
      </c>
    </row>
    <row r="278" spans="2:51" s="12" customFormat="1" ht="12">
      <c r="B278" s="240"/>
      <c r="C278" s="241"/>
      <c r="D278" s="242" t="s">
        <v>188</v>
      </c>
      <c r="E278" s="243" t="s">
        <v>1</v>
      </c>
      <c r="F278" s="244" t="s">
        <v>479</v>
      </c>
      <c r="G278" s="241"/>
      <c r="H278" s="245">
        <v>25</v>
      </c>
      <c r="I278" s="246"/>
      <c r="J278" s="241"/>
      <c r="K278" s="241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188</v>
      </c>
      <c r="AU278" s="251" t="s">
        <v>87</v>
      </c>
      <c r="AV278" s="12" t="s">
        <v>87</v>
      </c>
      <c r="AW278" s="12" t="s">
        <v>32</v>
      </c>
      <c r="AX278" s="12" t="s">
        <v>77</v>
      </c>
      <c r="AY278" s="251" t="s">
        <v>134</v>
      </c>
    </row>
    <row r="279" spans="2:51" s="13" customFormat="1" ht="12">
      <c r="B279" s="252"/>
      <c r="C279" s="253"/>
      <c r="D279" s="242" t="s">
        <v>188</v>
      </c>
      <c r="E279" s="254" t="s">
        <v>1</v>
      </c>
      <c r="F279" s="255" t="s">
        <v>204</v>
      </c>
      <c r="G279" s="253"/>
      <c r="H279" s="256">
        <v>25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AT279" s="262" t="s">
        <v>188</v>
      </c>
      <c r="AU279" s="262" t="s">
        <v>87</v>
      </c>
      <c r="AV279" s="13" t="s">
        <v>153</v>
      </c>
      <c r="AW279" s="13" t="s">
        <v>32</v>
      </c>
      <c r="AX279" s="13" t="s">
        <v>82</v>
      </c>
      <c r="AY279" s="262" t="s">
        <v>134</v>
      </c>
    </row>
    <row r="280" spans="2:65" s="1" customFormat="1" ht="48" customHeight="1">
      <c r="B280" s="38"/>
      <c r="C280" s="220" t="s">
        <v>480</v>
      </c>
      <c r="D280" s="220" t="s">
        <v>137</v>
      </c>
      <c r="E280" s="221" t="s">
        <v>481</v>
      </c>
      <c r="F280" s="222" t="s">
        <v>482</v>
      </c>
      <c r="G280" s="223" t="s">
        <v>294</v>
      </c>
      <c r="H280" s="224">
        <v>21</v>
      </c>
      <c r="I280" s="225"/>
      <c r="J280" s="226">
        <f>ROUND(I280*H280,2)</f>
        <v>0</v>
      </c>
      <c r="K280" s="222" t="s">
        <v>141</v>
      </c>
      <c r="L280" s="43"/>
      <c r="M280" s="227" t="s">
        <v>1</v>
      </c>
      <c r="N280" s="228" t="s">
        <v>42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0.003</v>
      </c>
      <c r="T280" s="230">
        <f>S280*H280</f>
        <v>0.063</v>
      </c>
      <c r="AR280" s="231" t="s">
        <v>248</v>
      </c>
      <c r="AT280" s="231" t="s">
        <v>137</v>
      </c>
      <c r="AU280" s="231" t="s">
        <v>87</v>
      </c>
      <c r="AY280" s="17" t="s">
        <v>134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82</v>
      </c>
      <c r="BK280" s="232">
        <f>ROUND(I280*H280,2)</f>
        <v>0</v>
      </c>
      <c r="BL280" s="17" t="s">
        <v>248</v>
      </c>
      <c r="BM280" s="231" t="s">
        <v>483</v>
      </c>
    </row>
    <row r="281" spans="2:51" s="12" customFormat="1" ht="12">
      <c r="B281" s="240"/>
      <c r="C281" s="241"/>
      <c r="D281" s="242" t="s">
        <v>188</v>
      </c>
      <c r="E281" s="243" t="s">
        <v>1</v>
      </c>
      <c r="F281" s="244" t="s">
        <v>484</v>
      </c>
      <c r="G281" s="241"/>
      <c r="H281" s="245">
        <v>12</v>
      </c>
      <c r="I281" s="246"/>
      <c r="J281" s="241"/>
      <c r="K281" s="241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188</v>
      </c>
      <c r="AU281" s="251" t="s">
        <v>87</v>
      </c>
      <c r="AV281" s="12" t="s">
        <v>87</v>
      </c>
      <c r="AW281" s="12" t="s">
        <v>32</v>
      </c>
      <c r="AX281" s="12" t="s">
        <v>77</v>
      </c>
      <c r="AY281" s="251" t="s">
        <v>134</v>
      </c>
    </row>
    <row r="282" spans="2:51" s="12" customFormat="1" ht="12">
      <c r="B282" s="240"/>
      <c r="C282" s="241"/>
      <c r="D282" s="242" t="s">
        <v>188</v>
      </c>
      <c r="E282" s="243" t="s">
        <v>1</v>
      </c>
      <c r="F282" s="244" t="s">
        <v>485</v>
      </c>
      <c r="G282" s="241"/>
      <c r="H282" s="245">
        <v>9</v>
      </c>
      <c r="I282" s="246"/>
      <c r="J282" s="241"/>
      <c r="K282" s="241"/>
      <c r="L282" s="247"/>
      <c r="M282" s="248"/>
      <c r="N282" s="249"/>
      <c r="O282" s="249"/>
      <c r="P282" s="249"/>
      <c r="Q282" s="249"/>
      <c r="R282" s="249"/>
      <c r="S282" s="249"/>
      <c r="T282" s="250"/>
      <c r="AT282" s="251" t="s">
        <v>188</v>
      </c>
      <c r="AU282" s="251" t="s">
        <v>87</v>
      </c>
      <c r="AV282" s="12" t="s">
        <v>87</v>
      </c>
      <c r="AW282" s="12" t="s">
        <v>32</v>
      </c>
      <c r="AX282" s="12" t="s">
        <v>77</v>
      </c>
      <c r="AY282" s="251" t="s">
        <v>134</v>
      </c>
    </row>
    <row r="283" spans="2:51" s="13" customFormat="1" ht="12">
      <c r="B283" s="252"/>
      <c r="C283" s="253"/>
      <c r="D283" s="242" t="s">
        <v>188</v>
      </c>
      <c r="E283" s="254" t="s">
        <v>1</v>
      </c>
      <c r="F283" s="255" t="s">
        <v>204</v>
      </c>
      <c r="G283" s="253"/>
      <c r="H283" s="256">
        <v>21</v>
      </c>
      <c r="I283" s="257"/>
      <c r="J283" s="253"/>
      <c r="K283" s="253"/>
      <c r="L283" s="258"/>
      <c r="M283" s="259"/>
      <c r="N283" s="260"/>
      <c r="O283" s="260"/>
      <c r="P283" s="260"/>
      <c r="Q283" s="260"/>
      <c r="R283" s="260"/>
      <c r="S283" s="260"/>
      <c r="T283" s="261"/>
      <c r="AT283" s="262" t="s">
        <v>188</v>
      </c>
      <c r="AU283" s="262" t="s">
        <v>87</v>
      </c>
      <c r="AV283" s="13" t="s">
        <v>153</v>
      </c>
      <c r="AW283" s="13" t="s">
        <v>32</v>
      </c>
      <c r="AX283" s="13" t="s">
        <v>82</v>
      </c>
      <c r="AY283" s="262" t="s">
        <v>134</v>
      </c>
    </row>
    <row r="284" spans="2:65" s="1" customFormat="1" ht="16.5" customHeight="1">
      <c r="B284" s="38"/>
      <c r="C284" s="220" t="s">
        <v>486</v>
      </c>
      <c r="D284" s="220" t="s">
        <v>137</v>
      </c>
      <c r="E284" s="221" t="s">
        <v>487</v>
      </c>
      <c r="F284" s="222" t="s">
        <v>488</v>
      </c>
      <c r="G284" s="223" t="s">
        <v>186</v>
      </c>
      <c r="H284" s="224">
        <v>31.91</v>
      </c>
      <c r="I284" s="225"/>
      <c r="J284" s="226">
        <f>ROUND(I284*H284,2)</f>
        <v>0</v>
      </c>
      <c r="K284" s="222" t="s">
        <v>1</v>
      </c>
      <c r="L284" s="43"/>
      <c r="M284" s="227" t="s">
        <v>1</v>
      </c>
      <c r="N284" s="228" t="s">
        <v>42</v>
      </c>
      <c r="O284" s="86"/>
      <c r="P284" s="229">
        <f>O284*H284</f>
        <v>0</v>
      </c>
      <c r="Q284" s="229">
        <v>0</v>
      </c>
      <c r="R284" s="229">
        <f>Q284*H284</f>
        <v>0</v>
      </c>
      <c r="S284" s="229">
        <v>0.0001</v>
      </c>
      <c r="T284" s="230">
        <f>S284*H284</f>
        <v>0.0031910000000000003</v>
      </c>
      <c r="AR284" s="231" t="s">
        <v>248</v>
      </c>
      <c r="AT284" s="231" t="s">
        <v>137</v>
      </c>
      <c r="AU284" s="231" t="s">
        <v>87</v>
      </c>
      <c r="AY284" s="17" t="s">
        <v>134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7" t="s">
        <v>82</v>
      </c>
      <c r="BK284" s="232">
        <f>ROUND(I284*H284,2)</f>
        <v>0</v>
      </c>
      <c r="BL284" s="17" t="s">
        <v>248</v>
      </c>
      <c r="BM284" s="231" t="s">
        <v>489</v>
      </c>
    </row>
    <row r="285" spans="2:51" s="12" customFormat="1" ht="12">
      <c r="B285" s="240"/>
      <c r="C285" s="241"/>
      <c r="D285" s="242" t="s">
        <v>188</v>
      </c>
      <c r="E285" s="243" t="s">
        <v>1</v>
      </c>
      <c r="F285" s="244" t="s">
        <v>490</v>
      </c>
      <c r="G285" s="241"/>
      <c r="H285" s="245">
        <v>20.55</v>
      </c>
      <c r="I285" s="246"/>
      <c r="J285" s="241"/>
      <c r="K285" s="241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188</v>
      </c>
      <c r="AU285" s="251" t="s">
        <v>87</v>
      </c>
      <c r="AV285" s="12" t="s">
        <v>87</v>
      </c>
      <c r="AW285" s="12" t="s">
        <v>32</v>
      </c>
      <c r="AX285" s="12" t="s">
        <v>77</v>
      </c>
      <c r="AY285" s="251" t="s">
        <v>134</v>
      </c>
    </row>
    <row r="286" spans="2:51" s="12" customFormat="1" ht="12">
      <c r="B286" s="240"/>
      <c r="C286" s="241"/>
      <c r="D286" s="242" t="s">
        <v>188</v>
      </c>
      <c r="E286" s="243" t="s">
        <v>1</v>
      </c>
      <c r="F286" s="244" t="s">
        <v>491</v>
      </c>
      <c r="G286" s="241"/>
      <c r="H286" s="245">
        <v>11.36</v>
      </c>
      <c r="I286" s="246"/>
      <c r="J286" s="241"/>
      <c r="K286" s="241"/>
      <c r="L286" s="247"/>
      <c r="M286" s="248"/>
      <c r="N286" s="249"/>
      <c r="O286" s="249"/>
      <c r="P286" s="249"/>
      <c r="Q286" s="249"/>
      <c r="R286" s="249"/>
      <c r="S286" s="249"/>
      <c r="T286" s="250"/>
      <c r="AT286" s="251" t="s">
        <v>188</v>
      </c>
      <c r="AU286" s="251" t="s">
        <v>87</v>
      </c>
      <c r="AV286" s="12" t="s">
        <v>87</v>
      </c>
      <c r="AW286" s="12" t="s">
        <v>32</v>
      </c>
      <c r="AX286" s="12" t="s">
        <v>77</v>
      </c>
      <c r="AY286" s="251" t="s">
        <v>134</v>
      </c>
    </row>
    <row r="287" spans="2:51" s="13" customFormat="1" ht="12">
      <c r="B287" s="252"/>
      <c r="C287" s="253"/>
      <c r="D287" s="242" t="s">
        <v>188</v>
      </c>
      <c r="E287" s="254" t="s">
        <v>1</v>
      </c>
      <c r="F287" s="255" t="s">
        <v>204</v>
      </c>
      <c r="G287" s="253"/>
      <c r="H287" s="256">
        <v>31.91</v>
      </c>
      <c r="I287" s="257"/>
      <c r="J287" s="253"/>
      <c r="K287" s="253"/>
      <c r="L287" s="258"/>
      <c r="M287" s="259"/>
      <c r="N287" s="260"/>
      <c r="O287" s="260"/>
      <c r="P287" s="260"/>
      <c r="Q287" s="260"/>
      <c r="R287" s="260"/>
      <c r="S287" s="260"/>
      <c r="T287" s="261"/>
      <c r="AT287" s="262" t="s">
        <v>188</v>
      </c>
      <c r="AU287" s="262" t="s">
        <v>87</v>
      </c>
      <c r="AV287" s="13" t="s">
        <v>153</v>
      </c>
      <c r="AW287" s="13" t="s">
        <v>32</v>
      </c>
      <c r="AX287" s="13" t="s">
        <v>82</v>
      </c>
      <c r="AY287" s="262" t="s">
        <v>134</v>
      </c>
    </row>
    <row r="288" spans="2:63" s="11" customFormat="1" ht="22.8" customHeight="1">
      <c r="B288" s="204"/>
      <c r="C288" s="205"/>
      <c r="D288" s="206" t="s">
        <v>76</v>
      </c>
      <c r="E288" s="218" t="s">
        <v>492</v>
      </c>
      <c r="F288" s="218" t="s">
        <v>493</v>
      </c>
      <c r="G288" s="205"/>
      <c r="H288" s="205"/>
      <c r="I288" s="208"/>
      <c r="J288" s="219">
        <f>BK288</f>
        <v>0</v>
      </c>
      <c r="K288" s="205"/>
      <c r="L288" s="210"/>
      <c r="M288" s="211"/>
      <c r="N288" s="212"/>
      <c r="O288" s="212"/>
      <c r="P288" s="213">
        <f>SUM(P289:P308)</f>
        <v>0</v>
      </c>
      <c r="Q288" s="212"/>
      <c r="R288" s="213">
        <f>SUM(R289:R308)</f>
        <v>0</v>
      </c>
      <c r="S288" s="212"/>
      <c r="T288" s="214">
        <f>SUM(T289:T308)</f>
        <v>3.5973079999999995</v>
      </c>
      <c r="AR288" s="215" t="s">
        <v>87</v>
      </c>
      <c r="AT288" s="216" t="s">
        <v>76</v>
      </c>
      <c r="AU288" s="216" t="s">
        <v>82</v>
      </c>
      <c r="AY288" s="215" t="s">
        <v>134</v>
      </c>
      <c r="BK288" s="217">
        <f>SUM(BK289:BK308)</f>
        <v>0</v>
      </c>
    </row>
    <row r="289" spans="2:65" s="1" customFormat="1" ht="16.5" customHeight="1">
      <c r="B289" s="38"/>
      <c r="C289" s="220" t="s">
        <v>494</v>
      </c>
      <c r="D289" s="220" t="s">
        <v>137</v>
      </c>
      <c r="E289" s="221" t="s">
        <v>495</v>
      </c>
      <c r="F289" s="222" t="s">
        <v>496</v>
      </c>
      <c r="G289" s="223" t="s">
        <v>186</v>
      </c>
      <c r="H289" s="224">
        <v>38</v>
      </c>
      <c r="I289" s="225"/>
      <c r="J289" s="226">
        <f>ROUND(I289*H289,2)</f>
        <v>0</v>
      </c>
      <c r="K289" s="222" t="s">
        <v>141</v>
      </c>
      <c r="L289" s="43"/>
      <c r="M289" s="227" t="s">
        <v>1</v>
      </c>
      <c r="N289" s="228" t="s">
        <v>42</v>
      </c>
      <c r="O289" s="86"/>
      <c r="P289" s="229">
        <f>O289*H289</f>
        <v>0</v>
      </c>
      <c r="Q289" s="229">
        <v>0</v>
      </c>
      <c r="R289" s="229">
        <f>Q289*H289</f>
        <v>0</v>
      </c>
      <c r="S289" s="229">
        <v>0.02465</v>
      </c>
      <c r="T289" s="230">
        <f>S289*H289</f>
        <v>0.9367</v>
      </c>
      <c r="AR289" s="231" t="s">
        <v>248</v>
      </c>
      <c r="AT289" s="231" t="s">
        <v>137</v>
      </c>
      <c r="AU289" s="231" t="s">
        <v>87</v>
      </c>
      <c r="AY289" s="17" t="s">
        <v>134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82</v>
      </c>
      <c r="BK289" s="232">
        <f>ROUND(I289*H289,2)</f>
        <v>0</v>
      </c>
      <c r="BL289" s="17" t="s">
        <v>248</v>
      </c>
      <c r="BM289" s="231" t="s">
        <v>497</v>
      </c>
    </row>
    <row r="290" spans="2:51" s="12" customFormat="1" ht="12">
      <c r="B290" s="240"/>
      <c r="C290" s="241"/>
      <c r="D290" s="242" t="s">
        <v>188</v>
      </c>
      <c r="E290" s="243" t="s">
        <v>1</v>
      </c>
      <c r="F290" s="244" t="s">
        <v>498</v>
      </c>
      <c r="G290" s="241"/>
      <c r="H290" s="245">
        <v>38</v>
      </c>
      <c r="I290" s="246"/>
      <c r="J290" s="241"/>
      <c r="K290" s="241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188</v>
      </c>
      <c r="AU290" s="251" t="s">
        <v>87</v>
      </c>
      <c r="AV290" s="12" t="s">
        <v>87</v>
      </c>
      <c r="AW290" s="12" t="s">
        <v>32</v>
      </c>
      <c r="AX290" s="12" t="s">
        <v>82</v>
      </c>
      <c r="AY290" s="251" t="s">
        <v>134</v>
      </c>
    </row>
    <row r="291" spans="2:65" s="1" customFormat="1" ht="16.5" customHeight="1">
      <c r="B291" s="38"/>
      <c r="C291" s="220" t="s">
        <v>499</v>
      </c>
      <c r="D291" s="220" t="s">
        <v>137</v>
      </c>
      <c r="E291" s="221" t="s">
        <v>500</v>
      </c>
      <c r="F291" s="222" t="s">
        <v>501</v>
      </c>
      <c r="G291" s="223" t="s">
        <v>186</v>
      </c>
      <c r="H291" s="224">
        <v>56.987</v>
      </c>
      <c r="I291" s="225"/>
      <c r="J291" s="226">
        <f>ROUND(I291*H291,2)</f>
        <v>0</v>
      </c>
      <c r="K291" s="222" t="s">
        <v>141</v>
      </c>
      <c r="L291" s="43"/>
      <c r="M291" s="227" t="s">
        <v>1</v>
      </c>
      <c r="N291" s="228" t="s">
        <v>42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0.008</v>
      </c>
      <c r="T291" s="230">
        <f>S291*H291</f>
        <v>0.455896</v>
      </c>
      <c r="AR291" s="231" t="s">
        <v>248</v>
      </c>
      <c r="AT291" s="231" t="s">
        <v>137</v>
      </c>
      <c r="AU291" s="231" t="s">
        <v>87</v>
      </c>
      <c r="AY291" s="17" t="s">
        <v>134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82</v>
      </c>
      <c r="BK291" s="232">
        <f>ROUND(I291*H291,2)</f>
        <v>0</v>
      </c>
      <c r="BL291" s="17" t="s">
        <v>248</v>
      </c>
      <c r="BM291" s="231" t="s">
        <v>502</v>
      </c>
    </row>
    <row r="292" spans="2:51" s="12" customFormat="1" ht="12">
      <c r="B292" s="240"/>
      <c r="C292" s="241"/>
      <c r="D292" s="242" t="s">
        <v>188</v>
      </c>
      <c r="E292" s="243" t="s">
        <v>1</v>
      </c>
      <c r="F292" s="244" t="s">
        <v>355</v>
      </c>
      <c r="G292" s="241"/>
      <c r="H292" s="245">
        <v>42.532</v>
      </c>
      <c r="I292" s="246"/>
      <c r="J292" s="241"/>
      <c r="K292" s="241"/>
      <c r="L292" s="247"/>
      <c r="M292" s="248"/>
      <c r="N292" s="249"/>
      <c r="O292" s="249"/>
      <c r="P292" s="249"/>
      <c r="Q292" s="249"/>
      <c r="R292" s="249"/>
      <c r="S292" s="249"/>
      <c r="T292" s="250"/>
      <c r="AT292" s="251" t="s">
        <v>188</v>
      </c>
      <c r="AU292" s="251" t="s">
        <v>87</v>
      </c>
      <c r="AV292" s="12" t="s">
        <v>87</v>
      </c>
      <c r="AW292" s="12" t="s">
        <v>32</v>
      </c>
      <c r="AX292" s="12" t="s">
        <v>77</v>
      </c>
      <c r="AY292" s="251" t="s">
        <v>134</v>
      </c>
    </row>
    <row r="293" spans="2:51" s="12" customFormat="1" ht="12">
      <c r="B293" s="240"/>
      <c r="C293" s="241"/>
      <c r="D293" s="242" t="s">
        <v>188</v>
      </c>
      <c r="E293" s="243" t="s">
        <v>1</v>
      </c>
      <c r="F293" s="244" t="s">
        <v>356</v>
      </c>
      <c r="G293" s="241"/>
      <c r="H293" s="245">
        <v>14.455</v>
      </c>
      <c r="I293" s="246"/>
      <c r="J293" s="241"/>
      <c r="K293" s="241"/>
      <c r="L293" s="247"/>
      <c r="M293" s="248"/>
      <c r="N293" s="249"/>
      <c r="O293" s="249"/>
      <c r="P293" s="249"/>
      <c r="Q293" s="249"/>
      <c r="R293" s="249"/>
      <c r="S293" s="249"/>
      <c r="T293" s="250"/>
      <c r="AT293" s="251" t="s">
        <v>188</v>
      </c>
      <c r="AU293" s="251" t="s">
        <v>87</v>
      </c>
      <c r="AV293" s="12" t="s">
        <v>87</v>
      </c>
      <c r="AW293" s="12" t="s">
        <v>32</v>
      </c>
      <c r="AX293" s="12" t="s">
        <v>77</v>
      </c>
      <c r="AY293" s="251" t="s">
        <v>134</v>
      </c>
    </row>
    <row r="294" spans="2:51" s="13" customFormat="1" ht="12">
      <c r="B294" s="252"/>
      <c r="C294" s="253"/>
      <c r="D294" s="242" t="s">
        <v>188</v>
      </c>
      <c r="E294" s="254" t="s">
        <v>1</v>
      </c>
      <c r="F294" s="255" t="s">
        <v>204</v>
      </c>
      <c r="G294" s="253"/>
      <c r="H294" s="256">
        <v>56.987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AT294" s="262" t="s">
        <v>188</v>
      </c>
      <c r="AU294" s="262" t="s">
        <v>87</v>
      </c>
      <c r="AV294" s="13" t="s">
        <v>153</v>
      </c>
      <c r="AW294" s="13" t="s">
        <v>32</v>
      </c>
      <c r="AX294" s="13" t="s">
        <v>82</v>
      </c>
      <c r="AY294" s="262" t="s">
        <v>134</v>
      </c>
    </row>
    <row r="295" spans="2:65" s="1" customFormat="1" ht="24" customHeight="1">
      <c r="B295" s="38"/>
      <c r="C295" s="220" t="s">
        <v>503</v>
      </c>
      <c r="D295" s="220" t="s">
        <v>137</v>
      </c>
      <c r="E295" s="221" t="s">
        <v>504</v>
      </c>
      <c r="F295" s="222" t="s">
        <v>505</v>
      </c>
      <c r="G295" s="223" t="s">
        <v>186</v>
      </c>
      <c r="H295" s="224">
        <v>59.4</v>
      </c>
      <c r="I295" s="225"/>
      <c r="J295" s="226">
        <f>ROUND(I295*H295,2)</f>
        <v>0</v>
      </c>
      <c r="K295" s="222" t="s">
        <v>141</v>
      </c>
      <c r="L295" s="43"/>
      <c r="M295" s="227" t="s">
        <v>1</v>
      </c>
      <c r="N295" s="228" t="s">
        <v>42</v>
      </c>
      <c r="O295" s="86"/>
      <c r="P295" s="229">
        <f>O295*H295</f>
        <v>0</v>
      </c>
      <c r="Q295" s="229">
        <v>0</v>
      </c>
      <c r="R295" s="229">
        <f>Q295*H295</f>
        <v>0</v>
      </c>
      <c r="S295" s="229">
        <v>0.00848</v>
      </c>
      <c r="T295" s="230">
        <f>S295*H295</f>
        <v>0.5037119999999999</v>
      </c>
      <c r="AR295" s="231" t="s">
        <v>248</v>
      </c>
      <c r="AT295" s="231" t="s">
        <v>137</v>
      </c>
      <c r="AU295" s="231" t="s">
        <v>87</v>
      </c>
      <c r="AY295" s="17" t="s">
        <v>134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82</v>
      </c>
      <c r="BK295" s="232">
        <f>ROUND(I295*H295,2)</f>
        <v>0</v>
      </c>
      <c r="BL295" s="17" t="s">
        <v>248</v>
      </c>
      <c r="BM295" s="231" t="s">
        <v>506</v>
      </c>
    </row>
    <row r="296" spans="2:51" s="12" customFormat="1" ht="12">
      <c r="B296" s="240"/>
      <c r="C296" s="241"/>
      <c r="D296" s="242" t="s">
        <v>188</v>
      </c>
      <c r="E296" s="243" t="s">
        <v>1</v>
      </c>
      <c r="F296" s="244" t="s">
        <v>507</v>
      </c>
      <c r="G296" s="241"/>
      <c r="H296" s="245">
        <v>59.4</v>
      </c>
      <c r="I296" s="246"/>
      <c r="J296" s="241"/>
      <c r="K296" s="241"/>
      <c r="L296" s="247"/>
      <c r="M296" s="248"/>
      <c r="N296" s="249"/>
      <c r="O296" s="249"/>
      <c r="P296" s="249"/>
      <c r="Q296" s="249"/>
      <c r="R296" s="249"/>
      <c r="S296" s="249"/>
      <c r="T296" s="250"/>
      <c r="AT296" s="251" t="s">
        <v>188</v>
      </c>
      <c r="AU296" s="251" t="s">
        <v>87</v>
      </c>
      <c r="AV296" s="12" t="s">
        <v>87</v>
      </c>
      <c r="AW296" s="12" t="s">
        <v>32</v>
      </c>
      <c r="AX296" s="12" t="s">
        <v>82</v>
      </c>
      <c r="AY296" s="251" t="s">
        <v>134</v>
      </c>
    </row>
    <row r="297" spans="2:65" s="1" customFormat="1" ht="48" customHeight="1">
      <c r="B297" s="38"/>
      <c r="C297" s="220" t="s">
        <v>508</v>
      </c>
      <c r="D297" s="220" t="s">
        <v>137</v>
      </c>
      <c r="E297" s="221" t="s">
        <v>509</v>
      </c>
      <c r="F297" s="222" t="s">
        <v>510</v>
      </c>
      <c r="G297" s="223" t="s">
        <v>294</v>
      </c>
      <c r="H297" s="224">
        <v>27</v>
      </c>
      <c r="I297" s="225"/>
      <c r="J297" s="226">
        <f>ROUND(I297*H297,2)</f>
        <v>0</v>
      </c>
      <c r="K297" s="222" t="s">
        <v>141</v>
      </c>
      <c r="L297" s="43"/>
      <c r="M297" s="227" t="s">
        <v>1</v>
      </c>
      <c r="N297" s="228" t="s">
        <v>42</v>
      </c>
      <c r="O297" s="86"/>
      <c r="P297" s="229">
        <f>O297*H297</f>
        <v>0</v>
      </c>
      <c r="Q297" s="229">
        <v>0</v>
      </c>
      <c r="R297" s="229">
        <f>Q297*H297</f>
        <v>0</v>
      </c>
      <c r="S297" s="229">
        <v>0.028</v>
      </c>
      <c r="T297" s="230">
        <f>S297*H297</f>
        <v>0.756</v>
      </c>
      <c r="AR297" s="231" t="s">
        <v>248</v>
      </c>
      <c r="AT297" s="231" t="s">
        <v>137</v>
      </c>
      <c r="AU297" s="231" t="s">
        <v>87</v>
      </c>
      <c r="AY297" s="17" t="s">
        <v>134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82</v>
      </c>
      <c r="BK297" s="232">
        <f>ROUND(I297*H297,2)</f>
        <v>0</v>
      </c>
      <c r="BL297" s="17" t="s">
        <v>248</v>
      </c>
      <c r="BM297" s="231" t="s">
        <v>511</v>
      </c>
    </row>
    <row r="298" spans="2:51" s="12" customFormat="1" ht="12">
      <c r="B298" s="240"/>
      <c r="C298" s="241"/>
      <c r="D298" s="242" t="s">
        <v>188</v>
      </c>
      <c r="E298" s="243" t="s">
        <v>1</v>
      </c>
      <c r="F298" s="244" t="s">
        <v>512</v>
      </c>
      <c r="G298" s="241"/>
      <c r="H298" s="245">
        <v>14</v>
      </c>
      <c r="I298" s="246"/>
      <c r="J298" s="241"/>
      <c r="K298" s="241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188</v>
      </c>
      <c r="AU298" s="251" t="s">
        <v>87</v>
      </c>
      <c r="AV298" s="12" t="s">
        <v>87</v>
      </c>
      <c r="AW298" s="12" t="s">
        <v>32</v>
      </c>
      <c r="AX298" s="12" t="s">
        <v>77</v>
      </c>
      <c r="AY298" s="251" t="s">
        <v>134</v>
      </c>
    </row>
    <row r="299" spans="2:51" s="12" customFormat="1" ht="12">
      <c r="B299" s="240"/>
      <c r="C299" s="241"/>
      <c r="D299" s="242" t="s">
        <v>188</v>
      </c>
      <c r="E299" s="243" t="s">
        <v>1</v>
      </c>
      <c r="F299" s="244" t="s">
        <v>513</v>
      </c>
      <c r="G299" s="241"/>
      <c r="H299" s="245">
        <v>13</v>
      </c>
      <c r="I299" s="246"/>
      <c r="J299" s="241"/>
      <c r="K299" s="241"/>
      <c r="L299" s="247"/>
      <c r="M299" s="248"/>
      <c r="N299" s="249"/>
      <c r="O299" s="249"/>
      <c r="P299" s="249"/>
      <c r="Q299" s="249"/>
      <c r="R299" s="249"/>
      <c r="S299" s="249"/>
      <c r="T299" s="250"/>
      <c r="AT299" s="251" t="s">
        <v>188</v>
      </c>
      <c r="AU299" s="251" t="s">
        <v>87</v>
      </c>
      <c r="AV299" s="12" t="s">
        <v>87</v>
      </c>
      <c r="AW299" s="12" t="s">
        <v>32</v>
      </c>
      <c r="AX299" s="12" t="s">
        <v>77</v>
      </c>
      <c r="AY299" s="251" t="s">
        <v>134</v>
      </c>
    </row>
    <row r="300" spans="2:51" s="13" customFormat="1" ht="12">
      <c r="B300" s="252"/>
      <c r="C300" s="253"/>
      <c r="D300" s="242" t="s">
        <v>188</v>
      </c>
      <c r="E300" s="254" t="s">
        <v>1</v>
      </c>
      <c r="F300" s="255" t="s">
        <v>204</v>
      </c>
      <c r="G300" s="253"/>
      <c r="H300" s="256">
        <v>27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AT300" s="262" t="s">
        <v>188</v>
      </c>
      <c r="AU300" s="262" t="s">
        <v>87</v>
      </c>
      <c r="AV300" s="13" t="s">
        <v>153</v>
      </c>
      <c r="AW300" s="13" t="s">
        <v>32</v>
      </c>
      <c r="AX300" s="13" t="s">
        <v>82</v>
      </c>
      <c r="AY300" s="262" t="s">
        <v>134</v>
      </c>
    </row>
    <row r="301" spans="2:65" s="1" customFormat="1" ht="36" customHeight="1">
      <c r="B301" s="38"/>
      <c r="C301" s="220" t="s">
        <v>514</v>
      </c>
      <c r="D301" s="220" t="s">
        <v>137</v>
      </c>
      <c r="E301" s="221" t="s">
        <v>515</v>
      </c>
      <c r="F301" s="222" t="s">
        <v>516</v>
      </c>
      <c r="G301" s="223" t="s">
        <v>294</v>
      </c>
      <c r="H301" s="224">
        <v>3</v>
      </c>
      <c r="I301" s="225"/>
      <c r="J301" s="226">
        <f>ROUND(I301*H301,2)</f>
        <v>0</v>
      </c>
      <c r="K301" s="222" t="s">
        <v>141</v>
      </c>
      <c r="L301" s="43"/>
      <c r="M301" s="227" t="s">
        <v>1</v>
      </c>
      <c r="N301" s="228" t="s">
        <v>42</v>
      </c>
      <c r="O301" s="86"/>
      <c r="P301" s="229">
        <f>O301*H301</f>
        <v>0</v>
      </c>
      <c r="Q301" s="229">
        <v>0</v>
      </c>
      <c r="R301" s="229">
        <f>Q301*H301</f>
        <v>0</v>
      </c>
      <c r="S301" s="229">
        <v>0.131</v>
      </c>
      <c r="T301" s="230">
        <f>S301*H301</f>
        <v>0.393</v>
      </c>
      <c r="AR301" s="231" t="s">
        <v>248</v>
      </c>
      <c r="AT301" s="231" t="s">
        <v>137</v>
      </c>
      <c r="AU301" s="231" t="s">
        <v>87</v>
      </c>
      <c r="AY301" s="17" t="s">
        <v>134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82</v>
      </c>
      <c r="BK301" s="232">
        <f>ROUND(I301*H301,2)</f>
        <v>0</v>
      </c>
      <c r="BL301" s="17" t="s">
        <v>248</v>
      </c>
      <c r="BM301" s="231" t="s">
        <v>517</v>
      </c>
    </row>
    <row r="302" spans="2:51" s="12" customFormat="1" ht="12">
      <c r="B302" s="240"/>
      <c r="C302" s="241"/>
      <c r="D302" s="242" t="s">
        <v>188</v>
      </c>
      <c r="E302" s="243" t="s">
        <v>1</v>
      </c>
      <c r="F302" s="244" t="s">
        <v>430</v>
      </c>
      <c r="G302" s="241"/>
      <c r="H302" s="245">
        <v>2</v>
      </c>
      <c r="I302" s="246"/>
      <c r="J302" s="241"/>
      <c r="K302" s="241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188</v>
      </c>
      <c r="AU302" s="251" t="s">
        <v>87</v>
      </c>
      <c r="AV302" s="12" t="s">
        <v>87</v>
      </c>
      <c r="AW302" s="12" t="s">
        <v>32</v>
      </c>
      <c r="AX302" s="12" t="s">
        <v>77</v>
      </c>
      <c r="AY302" s="251" t="s">
        <v>134</v>
      </c>
    </row>
    <row r="303" spans="2:51" s="12" customFormat="1" ht="12">
      <c r="B303" s="240"/>
      <c r="C303" s="241"/>
      <c r="D303" s="242" t="s">
        <v>188</v>
      </c>
      <c r="E303" s="243" t="s">
        <v>1</v>
      </c>
      <c r="F303" s="244" t="s">
        <v>518</v>
      </c>
      <c r="G303" s="241"/>
      <c r="H303" s="245">
        <v>1</v>
      </c>
      <c r="I303" s="246"/>
      <c r="J303" s="241"/>
      <c r="K303" s="241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188</v>
      </c>
      <c r="AU303" s="251" t="s">
        <v>87</v>
      </c>
      <c r="AV303" s="12" t="s">
        <v>87</v>
      </c>
      <c r="AW303" s="12" t="s">
        <v>32</v>
      </c>
      <c r="AX303" s="12" t="s">
        <v>77</v>
      </c>
      <c r="AY303" s="251" t="s">
        <v>134</v>
      </c>
    </row>
    <row r="304" spans="2:51" s="13" customFormat="1" ht="12">
      <c r="B304" s="252"/>
      <c r="C304" s="253"/>
      <c r="D304" s="242" t="s">
        <v>188</v>
      </c>
      <c r="E304" s="254" t="s">
        <v>1</v>
      </c>
      <c r="F304" s="255" t="s">
        <v>204</v>
      </c>
      <c r="G304" s="253"/>
      <c r="H304" s="256">
        <v>3</v>
      </c>
      <c r="I304" s="257"/>
      <c r="J304" s="253"/>
      <c r="K304" s="253"/>
      <c r="L304" s="258"/>
      <c r="M304" s="259"/>
      <c r="N304" s="260"/>
      <c r="O304" s="260"/>
      <c r="P304" s="260"/>
      <c r="Q304" s="260"/>
      <c r="R304" s="260"/>
      <c r="S304" s="260"/>
      <c r="T304" s="261"/>
      <c r="AT304" s="262" t="s">
        <v>188</v>
      </c>
      <c r="AU304" s="262" t="s">
        <v>87</v>
      </c>
      <c r="AV304" s="13" t="s">
        <v>153</v>
      </c>
      <c r="AW304" s="13" t="s">
        <v>32</v>
      </c>
      <c r="AX304" s="13" t="s">
        <v>82</v>
      </c>
      <c r="AY304" s="262" t="s">
        <v>134</v>
      </c>
    </row>
    <row r="305" spans="2:65" s="1" customFormat="1" ht="16.5" customHeight="1">
      <c r="B305" s="38"/>
      <c r="C305" s="220" t="s">
        <v>519</v>
      </c>
      <c r="D305" s="220" t="s">
        <v>137</v>
      </c>
      <c r="E305" s="221" t="s">
        <v>520</v>
      </c>
      <c r="F305" s="222" t="s">
        <v>521</v>
      </c>
      <c r="G305" s="223" t="s">
        <v>294</v>
      </c>
      <c r="H305" s="224">
        <v>5</v>
      </c>
      <c r="I305" s="225"/>
      <c r="J305" s="226">
        <f>ROUND(I305*H305,2)</f>
        <v>0</v>
      </c>
      <c r="K305" s="222" t="s">
        <v>141</v>
      </c>
      <c r="L305" s="43"/>
      <c r="M305" s="227" t="s">
        <v>1</v>
      </c>
      <c r="N305" s="228" t="s">
        <v>42</v>
      </c>
      <c r="O305" s="86"/>
      <c r="P305" s="229">
        <f>O305*H305</f>
        <v>0</v>
      </c>
      <c r="Q305" s="229">
        <v>0</v>
      </c>
      <c r="R305" s="229">
        <f>Q305*H305</f>
        <v>0</v>
      </c>
      <c r="S305" s="229">
        <v>0.1104</v>
      </c>
      <c r="T305" s="230">
        <f>S305*H305</f>
        <v>0.552</v>
      </c>
      <c r="AR305" s="231" t="s">
        <v>248</v>
      </c>
      <c r="AT305" s="231" t="s">
        <v>137</v>
      </c>
      <c r="AU305" s="231" t="s">
        <v>87</v>
      </c>
      <c r="AY305" s="17" t="s">
        <v>134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82</v>
      </c>
      <c r="BK305" s="232">
        <f>ROUND(I305*H305,2)</f>
        <v>0</v>
      </c>
      <c r="BL305" s="17" t="s">
        <v>248</v>
      </c>
      <c r="BM305" s="231" t="s">
        <v>522</v>
      </c>
    </row>
    <row r="306" spans="2:51" s="12" customFormat="1" ht="12">
      <c r="B306" s="240"/>
      <c r="C306" s="241"/>
      <c r="D306" s="242" t="s">
        <v>188</v>
      </c>
      <c r="E306" s="243" t="s">
        <v>1</v>
      </c>
      <c r="F306" s="244" t="s">
        <v>523</v>
      </c>
      <c r="G306" s="241"/>
      <c r="H306" s="245">
        <v>3</v>
      </c>
      <c r="I306" s="246"/>
      <c r="J306" s="241"/>
      <c r="K306" s="241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188</v>
      </c>
      <c r="AU306" s="251" t="s">
        <v>87</v>
      </c>
      <c r="AV306" s="12" t="s">
        <v>87</v>
      </c>
      <c r="AW306" s="12" t="s">
        <v>32</v>
      </c>
      <c r="AX306" s="12" t="s">
        <v>77</v>
      </c>
      <c r="AY306" s="251" t="s">
        <v>134</v>
      </c>
    </row>
    <row r="307" spans="2:51" s="12" customFormat="1" ht="12">
      <c r="B307" s="240"/>
      <c r="C307" s="241"/>
      <c r="D307" s="242" t="s">
        <v>188</v>
      </c>
      <c r="E307" s="243" t="s">
        <v>1</v>
      </c>
      <c r="F307" s="244" t="s">
        <v>431</v>
      </c>
      <c r="G307" s="241"/>
      <c r="H307" s="245">
        <v>2</v>
      </c>
      <c r="I307" s="246"/>
      <c r="J307" s="241"/>
      <c r="K307" s="241"/>
      <c r="L307" s="247"/>
      <c r="M307" s="248"/>
      <c r="N307" s="249"/>
      <c r="O307" s="249"/>
      <c r="P307" s="249"/>
      <c r="Q307" s="249"/>
      <c r="R307" s="249"/>
      <c r="S307" s="249"/>
      <c r="T307" s="250"/>
      <c r="AT307" s="251" t="s">
        <v>188</v>
      </c>
      <c r="AU307" s="251" t="s">
        <v>87</v>
      </c>
      <c r="AV307" s="12" t="s">
        <v>87</v>
      </c>
      <c r="AW307" s="12" t="s">
        <v>32</v>
      </c>
      <c r="AX307" s="12" t="s">
        <v>77</v>
      </c>
      <c r="AY307" s="251" t="s">
        <v>134</v>
      </c>
    </row>
    <row r="308" spans="2:51" s="13" customFormat="1" ht="12">
      <c r="B308" s="252"/>
      <c r="C308" s="253"/>
      <c r="D308" s="242" t="s">
        <v>188</v>
      </c>
      <c r="E308" s="254" t="s">
        <v>1</v>
      </c>
      <c r="F308" s="255" t="s">
        <v>204</v>
      </c>
      <c r="G308" s="253"/>
      <c r="H308" s="256">
        <v>5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AT308" s="262" t="s">
        <v>188</v>
      </c>
      <c r="AU308" s="262" t="s">
        <v>87</v>
      </c>
      <c r="AV308" s="13" t="s">
        <v>153</v>
      </c>
      <c r="AW308" s="13" t="s">
        <v>32</v>
      </c>
      <c r="AX308" s="13" t="s">
        <v>82</v>
      </c>
      <c r="AY308" s="262" t="s">
        <v>134</v>
      </c>
    </row>
    <row r="309" spans="2:63" s="11" customFormat="1" ht="22.8" customHeight="1">
      <c r="B309" s="204"/>
      <c r="C309" s="205"/>
      <c r="D309" s="206" t="s">
        <v>76</v>
      </c>
      <c r="E309" s="218" t="s">
        <v>524</v>
      </c>
      <c r="F309" s="218" t="s">
        <v>525</v>
      </c>
      <c r="G309" s="205"/>
      <c r="H309" s="205"/>
      <c r="I309" s="208"/>
      <c r="J309" s="219">
        <f>BK309</f>
        <v>0</v>
      </c>
      <c r="K309" s="205"/>
      <c r="L309" s="210"/>
      <c r="M309" s="211"/>
      <c r="N309" s="212"/>
      <c r="O309" s="212"/>
      <c r="P309" s="213">
        <f>SUM(P310:P324)</f>
        <v>0</v>
      </c>
      <c r="Q309" s="212"/>
      <c r="R309" s="213">
        <f>SUM(R310:R324)</f>
        <v>0.00101703</v>
      </c>
      <c r="S309" s="212"/>
      <c r="T309" s="214">
        <f>SUM(T310:T324)</f>
        <v>0.10800000000000001</v>
      </c>
      <c r="AR309" s="215" t="s">
        <v>87</v>
      </c>
      <c r="AT309" s="216" t="s">
        <v>76</v>
      </c>
      <c r="AU309" s="216" t="s">
        <v>82</v>
      </c>
      <c r="AY309" s="215" t="s">
        <v>134</v>
      </c>
      <c r="BK309" s="217">
        <f>SUM(BK310:BK324)</f>
        <v>0</v>
      </c>
    </row>
    <row r="310" spans="2:65" s="1" customFormat="1" ht="16.5" customHeight="1">
      <c r="B310" s="38"/>
      <c r="C310" s="220" t="s">
        <v>526</v>
      </c>
      <c r="D310" s="220" t="s">
        <v>137</v>
      </c>
      <c r="E310" s="221" t="s">
        <v>527</v>
      </c>
      <c r="F310" s="222" t="s">
        <v>528</v>
      </c>
      <c r="G310" s="223" t="s">
        <v>294</v>
      </c>
      <c r="H310" s="224">
        <v>1</v>
      </c>
      <c r="I310" s="225"/>
      <c r="J310" s="226">
        <f>ROUND(I310*H310,2)</f>
        <v>0</v>
      </c>
      <c r="K310" s="222" t="s">
        <v>1</v>
      </c>
      <c r="L310" s="43"/>
      <c r="M310" s="227" t="s">
        <v>1</v>
      </c>
      <c r="N310" s="228" t="s">
        <v>42</v>
      </c>
      <c r="O310" s="86"/>
      <c r="P310" s="229">
        <f>O310*H310</f>
        <v>0</v>
      </c>
      <c r="Q310" s="229">
        <v>0</v>
      </c>
      <c r="R310" s="229">
        <f>Q310*H310</f>
        <v>0</v>
      </c>
      <c r="S310" s="229">
        <v>0.05</v>
      </c>
      <c r="T310" s="230">
        <f>S310*H310</f>
        <v>0.05</v>
      </c>
      <c r="AR310" s="231" t="s">
        <v>248</v>
      </c>
      <c r="AT310" s="231" t="s">
        <v>137</v>
      </c>
      <c r="AU310" s="231" t="s">
        <v>87</v>
      </c>
      <c r="AY310" s="17" t="s">
        <v>134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82</v>
      </c>
      <c r="BK310" s="232">
        <f>ROUND(I310*H310,2)</f>
        <v>0</v>
      </c>
      <c r="BL310" s="17" t="s">
        <v>248</v>
      </c>
      <c r="BM310" s="231" t="s">
        <v>529</v>
      </c>
    </row>
    <row r="311" spans="2:65" s="1" customFormat="1" ht="24" customHeight="1">
      <c r="B311" s="38"/>
      <c r="C311" s="220" t="s">
        <v>530</v>
      </c>
      <c r="D311" s="220" t="s">
        <v>137</v>
      </c>
      <c r="E311" s="221" t="s">
        <v>531</v>
      </c>
      <c r="F311" s="222" t="s">
        <v>532</v>
      </c>
      <c r="G311" s="223" t="s">
        <v>294</v>
      </c>
      <c r="H311" s="224">
        <v>4</v>
      </c>
      <c r="I311" s="225"/>
      <c r="J311" s="226">
        <f>ROUND(I311*H311,2)</f>
        <v>0</v>
      </c>
      <c r="K311" s="222" t="s">
        <v>141</v>
      </c>
      <c r="L311" s="43"/>
      <c r="M311" s="227" t="s">
        <v>1</v>
      </c>
      <c r="N311" s="228" t="s">
        <v>42</v>
      </c>
      <c r="O311" s="86"/>
      <c r="P311" s="229">
        <f>O311*H311</f>
        <v>0</v>
      </c>
      <c r="Q311" s="229">
        <v>0</v>
      </c>
      <c r="R311" s="229">
        <f>Q311*H311</f>
        <v>0</v>
      </c>
      <c r="S311" s="229">
        <v>0.013</v>
      </c>
      <c r="T311" s="230">
        <f>S311*H311</f>
        <v>0.052</v>
      </c>
      <c r="AR311" s="231" t="s">
        <v>248</v>
      </c>
      <c r="AT311" s="231" t="s">
        <v>137</v>
      </c>
      <c r="AU311" s="231" t="s">
        <v>87</v>
      </c>
      <c r="AY311" s="17" t="s">
        <v>134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82</v>
      </c>
      <c r="BK311" s="232">
        <f>ROUND(I311*H311,2)</f>
        <v>0</v>
      </c>
      <c r="BL311" s="17" t="s">
        <v>248</v>
      </c>
      <c r="BM311" s="231" t="s">
        <v>533</v>
      </c>
    </row>
    <row r="312" spans="2:51" s="12" customFormat="1" ht="12">
      <c r="B312" s="240"/>
      <c r="C312" s="241"/>
      <c r="D312" s="242" t="s">
        <v>188</v>
      </c>
      <c r="E312" s="243" t="s">
        <v>1</v>
      </c>
      <c r="F312" s="244" t="s">
        <v>534</v>
      </c>
      <c r="G312" s="241"/>
      <c r="H312" s="245">
        <v>1</v>
      </c>
      <c r="I312" s="246"/>
      <c r="J312" s="241"/>
      <c r="K312" s="241"/>
      <c r="L312" s="247"/>
      <c r="M312" s="248"/>
      <c r="N312" s="249"/>
      <c r="O312" s="249"/>
      <c r="P312" s="249"/>
      <c r="Q312" s="249"/>
      <c r="R312" s="249"/>
      <c r="S312" s="249"/>
      <c r="T312" s="250"/>
      <c r="AT312" s="251" t="s">
        <v>188</v>
      </c>
      <c r="AU312" s="251" t="s">
        <v>87</v>
      </c>
      <c r="AV312" s="12" t="s">
        <v>87</v>
      </c>
      <c r="AW312" s="12" t="s">
        <v>32</v>
      </c>
      <c r="AX312" s="12" t="s">
        <v>77</v>
      </c>
      <c r="AY312" s="251" t="s">
        <v>134</v>
      </c>
    </row>
    <row r="313" spans="2:51" s="12" customFormat="1" ht="12">
      <c r="B313" s="240"/>
      <c r="C313" s="241"/>
      <c r="D313" s="242" t="s">
        <v>188</v>
      </c>
      <c r="E313" s="243" t="s">
        <v>1</v>
      </c>
      <c r="F313" s="244" t="s">
        <v>535</v>
      </c>
      <c r="G313" s="241"/>
      <c r="H313" s="245">
        <v>1</v>
      </c>
      <c r="I313" s="246"/>
      <c r="J313" s="241"/>
      <c r="K313" s="241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188</v>
      </c>
      <c r="AU313" s="251" t="s">
        <v>87</v>
      </c>
      <c r="AV313" s="12" t="s">
        <v>87</v>
      </c>
      <c r="AW313" s="12" t="s">
        <v>32</v>
      </c>
      <c r="AX313" s="12" t="s">
        <v>77</v>
      </c>
      <c r="AY313" s="251" t="s">
        <v>134</v>
      </c>
    </row>
    <row r="314" spans="2:51" s="12" customFormat="1" ht="12">
      <c r="B314" s="240"/>
      <c r="C314" s="241"/>
      <c r="D314" s="242" t="s">
        <v>188</v>
      </c>
      <c r="E314" s="243" t="s">
        <v>1</v>
      </c>
      <c r="F314" s="244" t="s">
        <v>536</v>
      </c>
      <c r="G314" s="241"/>
      <c r="H314" s="245">
        <v>1</v>
      </c>
      <c r="I314" s="246"/>
      <c r="J314" s="241"/>
      <c r="K314" s="241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188</v>
      </c>
      <c r="AU314" s="251" t="s">
        <v>87</v>
      </c>
      <c r="AV314" s="12" t="s">
        <v>87</v>
      </c>
      <c r="AW314" s="12" t="s">
        <v>32</v>
      </c>
      <c r="AX314" s="12" t="s">
        <v>77</v>
      </c>
      <c r="AY314" s="251" t="s">
        <v>134</v>
      </c>
    </row>
    <row r="315" spans="2:51" s="12" customFormat="1" ht="12">
      <c r="B315" s="240"/>
      <c r="C315" s="241"/>
      <c r="D315" s="242" t="s">
        <v>188</v>
      </c>
      <c r="E315" s="243" t="s">
        <v>1</v>
      </c>
      <c r="F315" s="244" t="s">
        <v>537</v>
      </c>
      <c r="G315" s="241"/>
      <c r="H315" s="245">
        <v>1</v>
      </c>
      <c r="I315" s="246"/>
      <c r="J315" s="241"/>
      <c r="K315" s="241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188</v>
      </c>
      <c r="AU315" s="251" t="s">
        <v>87</v>
      </c>
      <c r="AV315" s="12" t="s">
        <v>87</v>
      </c>
      <c r="AW315" s="12" t="s">
        <v>32</v>
      </c>
      <c r="AX315" s="12" t="s">
        <v>77</v>
      </c>
      <c r="AY315" s="251" t="s">
        <v>134</v>
      </c>
    </row>
    <row r="316" spans="2:51" s="13" customFormat="1" ht="12">
      <c r="B316" s="252"/>
      <c r="C316" s="253"/>
      <c r="D316" s="242" t="s">
        <v>188</v>
      </c>
      <c r="E316" s="254" t="s">
        <v>1</v>
      </c>
      <c r="F316" s="255" t="s">
        <v>204</v>
      </c>
      <c r="G316" s="253"/>
      <c r="H316" s="256">
        <v>4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AT316" s="262" t="s">
        <v>188</v>
      </c>
      <c r="AU316" s="262" t="s">
        <v>87</v>
      </c>
      <c r="AV316" s="13" t="s">
        <v>153</v>
      </c>
      <c r="AW316" s="13" t="s">
        <v>32</v>
      </c>
      <c r="AX316" s="13" t="s">
        <v>82</v>
      </c>
      <c r="AY316" s="262" t="s">
        <v>134</v>
      </c>
    </row>
    <row r="317" spans="2:65" s="1" customFormat="1" ht="24" customHeight="1">
      <c r="B317" s="38"/>
      <c r="C317" s="220" t="s">
        <v>538</v>
      </c>
      <c r="D317" s="220" t="s">
        <v>137</v>
      </c>
      <c r="E317" s="221" t="s">
        <v>539</v>
      </c>
      <c r="F317" s="222" t="s">
        <v>540</v>
      </c>
      <c r="G317" s="223" t="s">
        <v>294</v>
      </c>
      <c r="H317" s="224">
        <v>15</v>
      </c>
      <c r="I317" s="225"/>
      <c r="J317" s="226">
        <f>ROUND(I317*H317,2)</f>
        <v>0</v>
      </c>
      <c r="K317" s="222" t="s">
        <v>141</v>
      </c>
      <c r="L317" s="43"/>
      <c r="M317" s="227" t="s">
        <v>1</v>
      </c>
      <c r="N317" s="228" t="s">
        <v>42</v>
      </c>
      <c r="O317" s="86"/>
      <c r="P317" s="229">
        <f>O317*H317</f>
        <v>0</v>
      </c>
      <c r="Q317" s="229">
        <v>0</v>
      </c>
      <c r="R317" s="229">
        <f>Q317*H317</f>
        <v>0</v>
      </c>
      <c r="S317" s="229">
        <v>0.0004</v>
      </c>
      <c r="T317" s="230">
        <f>S317*H317</f>
        <v>0.006</v>
      </c>
      <c r="AR317" s="231" t="s">
        <v>248</v>
      </c>
      <c r="AT317" s="231" t="s">
        <v>137</v>
      </c>
      <c r="AU317" s="231" t="s">
        <v>87</v>
      </c>
      <c r="AY317" s="17" t="s">
        <v>134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82</v>
      </c>
      <c r="BK317" s="232">
        <f>ROUND(I317*H317,2)</f>
        <v>0</v>
      </c>
      <c r="BL317" s="17" t="s">
        <v>248</v>
      </c>
      <c r="BM317" s="231" t="s">
        <v>541</v>
      </c>
    </row>
    <row r="318" spans="2:65" s="1" customFormat="1" ht="24" customHeight="1">
      <c r="B318" s="38"/>
      <c r="C318" s="220" t="s">
        <v>542</v>
      </c>
      <c r="D318" s="220" t="s">
        <v>137</v>
      </c>
      <c r="E318" s="221" t="s">
        <v>543</v>
      </c>
      <c r="F318" s="222" t="s">
        <v>544</v>
      </c>
      <c r="G318" s="223" t="s">
        <v>545</v>
      </c>
      <c r="H318" s="224">
        <v>14.529</v>
      </c>
      <c r="I318" s="225"/>
      <c r="J318" s="226">
        <f>ROUND(I318*H318,2)</f>
        <v>0</v>
      </c>
      <c r="K318" s="222" t="s">
        <v>141</v>
      </c>
      <c r="L318" s="43"/>
      <c r="M318" s="227" t="s">
        <v>1</v>
      </c>
      <c r="N318" s="228" t="s">
        <v>42</v>
      </c>
      <c r="O318" s="86"/>
      <c r="P318" s="229">
        <f>O318*H318</f>
        <v>0</v>
      </c>
      <c r="Q318" s="229">
        <v>7E-05</v>
      </c>
      <c r="R318" s="229">
        <f>Q318*H318</f>
        <v>0.00101703</v>
      </c>
      <c r="S318" s="229">
        <v>0</v>
      </c>
      <c r="T318" s="230">
        <f>S318*H318</f>
        <v>0</v>
      </c>
      <c r="AR318" s="231" t="s">
        <v>248</v>
      </c>
      <c r="AT318" s="231" t="s">
        <v>137</v>
      </c>
      <c r="AU318" s="231" t="s">
        <v>87</v>
      </c>
      <c r="AY318" s="17" t="s">
        <v>134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7" t="s">
        <v>82</v>
      </c>
      <c r="BK318" s="232">
        <f>ROUND(I318*H318,2)</f>
        <v>0</v>
      </c>
      <c r="BL318" s="17" t="s">
        <v>248</v>
      </c>
      <c r="BM318" s="231" t="s">
        <v>546</v>
      </c>
    </row>
    <row r="319" spans="2:51" s="12" customFormat="1" ht="12">
      <c r="B319" s="240"/>
      <c r="C319" s="241"/>
      <c r="D319" s="242" t="s">
        <v>188</v>
      </c>
      <c r="E319" s="243" t="s">
        <v>1</v>
      </c>
      <c r="F319" s="244" t="s">
        <v>547</v>
      </c>
      <c r="G319" s="241"/>
      <c r="H319" s="245">
        <v>2.649</v>
      </c>
      <c r="I319" s="246"/>
      <c r="J319" s="241"/>
      <c r="K319" s="241"/>
      <c r="L319" s="247"/>
      <c r="M319" s="248"/>
      <c r="N319" s="249"/>
      <c r="O319" s="249"/>
      <c r="P319" s="249"/>
      <c r="Q319" s="249"/>
      <c r="R319" s="249"/>
      <c r="S319" s="249"/>
      <c r="T319" s="250"/>
      <c r="AT319" s="251" t="s">
        <v>188</v>
      </c>
      <c r="AU319" s="251" t="s">
        <v>87</v>
      </c>
      <c r="AV319" s="12" t="s">
        <v>87</v>
      </c>
      <c r="AW319" s="12" t="s">
        <v>32</v>
      </c>
      <c r="AX319" s="12" t="s">
        <v>77</v>
      </c>
      <c r="AY319" s="251" t="s">
        <v>134</v>
      </c>
    </row>
    <row r="320" spans="2:51" s="12" customFormat="1" ht="12">
      <c r="B320" s="240"/>
      <c r="C320" s="241"/>
      <c r="D320" s="242" t="s">
        <v>188</v>
      </c>
      <c r="E320" s="243" t="s">
        <v>1</v>
      </c>
      <c r="F320" s="244" t="s">
        <v>548</v>
      </c>
      <c r="G320" s="241"/>
      <c r="H320" s="245">
        <v>11.88</v>
      </c>
      <c r="I320" s="246"/>
      <c r="J320" s="241"/>
      <c r="K320" s="241"/>
      <c r="L320" s="247"/>
      <c r="M320" s="248"/>
      <c r="N320" s="249"/>
      <c r="O320" s="249"/>
      <c r="P320" s="249"/>
      <c r="Q320" s="249"/>
      <c r="R320" s="249"/>
      <c r="S320" s="249"/>
      <c r="T320" s="250"/>
      <c r="AT320" s="251" t="s">
        <v>188</v>
      </c>
      <c r="AU320" s="251" t="s">
        <v>87</v>
      </c>
      <c r="AV320" s="12" t="s">
        <v>87</v>
      </c>
      <c r="AW320" s="12" t="s">
        <v>32</v>
      </c>
      <c r="AX320" s="12" t="s">
        <v>77</v>
      </c>
      <c r="AY320" s="251" t="s">
        <v>134</v>
      </c>
    </row>
    <row r="321" spans="2:51" s="14" customFormat="1" ht="12">
      <c r="B321" s="263"/>
      <c r="C321" s="264"/>
      <c r="D321" s="242" t="s">
        <v>188</v>
      </c>
      <c r="E321" s="265" t="s">
        <v>1</v>
      </c>
      <c r="F321" s="266" t="s">
        <v>549</v>
      </c>
      <c r="G321" s="264"/>
      <c r="H321" s="265" t="s">
        <v>1</v>
      </c>
      <c r="I321" s="267"/>
      <c r="J321" s="264"/>
      <c r="K321" s="264"/>
      <c r="L321" s="268"/>
      <c r="M321" s="269"/>
      <c r="N321" s="270"/>
      <c r="O321" s="270"/>
      <c r="P321" s="270"/>
      <c r="Q321" s="270"/>
      <c r="R321" s="270"/>
      <c r="S321" s="270"/>
      <c r="T321" s="271"/>
      <c r="AT321" s="272" t="s">
        <v>188</v>
      </c>
      <c r="AU321" s="272" t="s">
        <v>87</v>
      </c>
      <c r="AV321" s="14" t="s">
        <v>82</v>
      </c>
      <c r="AW321" s="14" t="s">
        <v>32</v>
      </c>
      <c r="AX321" s="14" t="s">
        <v>77</v>
      </c>
      <c r="AY321" s="272" t="s">
        <v>134</v>
      </c>
    </row>
    <row r="322" spans="2:51" s="14" customFormat="1" ht="12">
      <c r="B322" s="263"/>
      <c r="C322" s="264"/>
      <c r="D322" s="242" t="s">
        <v>188</v>
      </c>
      <c r="E322" s="265" t="s">
        <v>1</v>
      </c>
      <c r="F322" s="266" t="s">
        <v>550</v>
      </c>
      <c r="G322" s="264"/>
      <c r="H322" s="265" t="s">
        <v>1</v>
      </c>
      <c r="I322" s="267"/>
      <c r="J322" s="264"/>
      <c r="K322" s="264"/>
      <c r="L322" s="268"/>
      <c r="M322" s="269"/>
      <c r="N322" s="270"/>
      <c r="O322" s="270"/>
      <c r="P322" s="270"/>
      <c r="Q322" s="270"/>
      <c r="R322" s="270"/>
      <c r="S322" s="270"/>
      <c r="T322" s="271"/>
      <c r="AT322" s="272" t="s">
        <v>188</v>
      </c>
      <c r="AU322" s="272" t="s">
        <v>87</v>
      </c>
      <c r="AV322" s="14" t="s">
        <v>82</v>
      </c>
      <c r="AW322" s="14" t="s">
        <v>32</v>
      </c>
      <c r="AX322" s="14" t="s">
        <v>77</v>
      </c>
      <c r="AY322" s="272" t="s">
        <v>134</v>
      </c>
    </row>
    <row r="323" spans="2:51" s="13" customFormat="1" ht="12">
      <c r="B323" s="252"/>
      <c r="C323" s="253"/>
      <c r="D323" s="242" t="s">
        <v>188</v>
      </c>
      <c r="E323" s="254" t="s">
        <v>1</v>
      </c>
      <c r="F323" s="255" t="s">
        <v>204</v>
      </c>
      <c r="G323" s="253"/>
      <c r="H323" s="256">
        <v>14.529</v>
      </c>
      <c r="I323" s="257"/>
      <c r="J323" s="253"/>
      <c r="K323" s="253"/>
      <c r="L323" s="258"/>
      <c r="M323" s="259"/>
      <c r="N323" s="260"/>
      <c r="O323" s="260"/>
      <c r="P323" s="260"/>
      <c r="Q323" s="260"/>
      <c r="R323" s="260"/>
      <c r="S323" s="260"/>
      <c r="T323" s="261"/>
      <c r="AT323" s="262" t="s">
        <v>188</v>
      </c>
      <c r="AU323" s="262" t="s">
        <v>87</v>
      </c>
      <c r="AV323" s="13" t="s">
        <v>153</v>
      </c>
      <c r="AW323" s="13" t="s">
        <v>32</v>
      </c>
      <c r="AX323" s="13" t="s">
        <v>82</v>
      </c>
      <c r="AY323" s="262" t="s">
        <v>134</v>
      </c>
    </row>
    <row r="324" spans="2:65" s="1" customFormat="1" ht="16.5" customHeight="1">
      <c r="B324" s="38"/>
      <c r="C324" s="273" t="s">
        <v>551</v>
      </c>
      <c r="D324" s="273" t="s">
        <v>552</v>
      </c>
      <c r="E324" s="274" t="s">
        <v>553</v>
      </c>
      <c r="F324" s="275" t="s">
        <v>554</v>
      </c>
      <c r="G324" s="276" t="s">
        <v>545</v>
      </c>
      <c r="H324" s="277">
        <v>14.529</v>
      </c>
      <c r="I324" s="278"/>
      <c r="J324" s="279">
        <f>ROUND(I324*H324,2)</f>
        <v>0</v>
      </c>
      <c r="K324" s="275" t="s">
        <v>1</v>
      </c>
      <c r="L324" s="280"/>
      <c r="M324" s="281" t="s">
        <v>1</v>
      </c>
      <c r="N324" s="282" t="s">
        <v>42</v>
      </c>
      <c r="O324" s="86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AR324" s="231" t="s">
        <v>359</v>
      </c>
      <c r="AT324" s="231" t="s">
        <v>552</v>
      </c>
      <c r="AU324" s="231" t="s">
        <v>87</v>
      </c>
      <c r="AY324" s="17" t="s">
        <v>134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82</v>
      </c>
      <c r="BK324" s="232">
        <f>ROUND(I324*H324,2)</f>
        <v>0</v>
      </c>
      <c r="BL324" s="17" t="s">
        <v>248</v>
      </c>
      <c r="BM324" s="231" t="s">
        <v>555</v>
      </c>
    </row>
    <row r="325" spans="2:63" s="11" customFormat="1" ht="22.8" customHeight="1">
      <c r="B325" s="204"/>
      <c r="C325" s="205"/>
      <c r="D325" s="206" t="s">
        <v>76</v>
      </c>
      <c r="E325" s="218" t="s">
        <v>556</v>
      </c>
      <c r="F325" s="218" t="s">
        <v>557</v>
      </c>
      <c r="G325" s="205"/>
      <c r="H325" s="205"/>
      <c r="I325" s="208"/>
      <c r="J325" s="219">
        <f>BK325</f>
        <v>0</v>
      </c>
      <c r="K325" s="205"/>
      <c r="L325" s="210"/>
      <c r="M325" s="211"/>
      <c r="N325" s="212"/>
      <c r="O325" s="212"/>
      <c r="P325" s="213">
        <f>SUM(P326:P331)</f>
        <v>0</v>
      </c>
      <c r="Q325" s="212"/>
      <c r="R325" s="213">
        <f>SUM(R326:R331)</f>
        <v>0</v>
      </c>
      <c r="S325" s="212"/>
      <c r="T325" s="214">
        <f>SUM(T326:T331)</f>
        <v>0.5736199999999999</v>
      </c>
      <c r="AR325" s="215" t="s">
        <v>87</v>
      </c>
      <c r="AT325" s="216" t="s">
        <v>76</v>
      </c>
      <c r="AU325" s="216" t="s">
        <v>82</v>
      </c>
      <c r="AY325" s="215" t="s">
        <v>134</v>
      </c>
      <c r="BK325" s="217">
        <f>SUM(BK326:BK331)</f>
        <v>0</v>
      </c>
    </row>
    <row r="326" spans="2:65" s="1" customFormat="1" ht="24" customHeight="1">
      <c r="B326" s="38"/>
      <c r="C326" s="220" t="s">
        <v>558</v>
      </c>
      <c r="D326" s="220" t="s">
        <v>137</v>
      </c>
      <c r="E326" s="221" t="s">
        <v>559</v>
      </c>
      <c r="F326" s="222" t="s">
        <v>560</v>
      </c>
      <c r="G326" s="223" t="s">
        <v>247</v>
      </c>
      <c r="H326" s="224">
        <v>17.92</v>
      </c>
      <c r="I326" s="225"/>
      <c r="J326" s="226">
        <f>ROUND(I326*H326,2)</f>
        <v>0</v>
      </c>
      <c r="K326" s="222" t="s">
        <v>141</v>
      </c>
      <c r="L326" s="43"/>
      <c r="M326" s="227" t="s">
        <v>1</v>
      </c>
      <c r="N326" s="228" t="s">
        <v>42</v>
      </c>
      <c r="O326" s="86"/>
      <c r="P326" s="229">
        <f>O326*H326</f>
        <v>0</v>
      </c>
      <c r="Q326" s="229">
        <v>0</v>
      </c>
      <c r="R326" s="229">
        <f>Q326*H326</f>
        <v>0</v>
      </c>
      <c r="S326" s="229">
        <v>0.00325</v>
      </c>
      <c r="T326" s="230">
        <f>S326*H326</f>
        <v>0.05824</v>
      </c>
      <c r="AR326" s="231" t="s">
        <v>248</v>
      </c>
      <c r="AT326" s="231" t="s">
        <v>137</v>
      </c>
      <c r="AU326" s="231" t="s">
        <v>87</v>
      </c>
      <c r="AY326" s="17" t="s">
        <v>134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17" t="s">
        <v>82</v>
      </c>
      <c r="BK326" s="232">
        <f>ROUND(I326*H326,2)</f>
        <v>0</v>
      </c>
      <c r="BL326" s="17" t="s">
        <v>248</v>
      </c>
      <c r="BM326" s="231" t="s">
        <v>561</v>
      </c>
    </row>
    <row r="327" spans="2:51" s="12" customFormat="1" ht="12">
      <c r="B327" s="240"/>
      <c r="C327" s="241"/>
      <c r="D327" s="242" t="s">
        <v>188</v>
      </c>
      <c r="E327" s="243" t="s">
        <v>1</v>
      </c>
      <c r="F327" s="244" t="s">
        <v>562</v>
      </c>
      <c r="G327" s="241"/>
      <c r="H327" s="245">
        <v>17.92</v>
      </c>
      <c r="I327" s="246"/>
      <c r="J327" s="241"/>
      <c r="K327" s="241"/>
      <c r="L327" s="247"/>
      <c r="M327" s="248"/>
      <c r="N327" s="249"/>
      <c r="O327" s="249"/>
      <c r="P327" s="249"/>
      <c r="Q327" s="249"/>
      <c r="R327" s="249"/>
      <c r="S327" s="249"/>
      <c r="T327" s="250"/>
      <c r="AT327" s="251" t="s">
        <v>188</v>
      </c>
      <c r="AU327" s="251" t="s">
        <v>87</v>
      </c>
      <c r="AV327" s="12" t="s">
        <v>87</v>
      </c>
      <c r="AW327" s="12" t="s">
        <v>32</v>
      </c>
      <c r="AX327" s="12" t="s">
        <v>82</v>
      </c>
      <c r="AY327" s="251" t="s">
        <v>134</v>
      </c>
    </row>
    <row r="328" spans="2:65" s="1" customFormat="1" ht="16.5" customHeight="1">
      <c r="B328" s="38"/>
      <c r="C328" s="220" t="s">
        <v>563</v>
      </c>
      <c r="D328" s="220" t="s">
        <v>137</v>
      </c>
      <c r="E328" s="221" t="s">
        <v>564</v>
      </c>
      <c r="F328" s="222" t="s">
        <v>565</v>
      </c>
      <c r="G328" s="223" t="s">
        <v>186</v>
      </c>
      <c r="H328" s="224">
        <v>14.6</v>
      </c>
      <c r="I328" s="225"/>
      <c r="J328" s="226">
        <f>ROUND(I328*H328,2)</f>
        <v>0</v>
      </c>
      <c r="K328" s="222" t="s">
        <v>141</v>
      </c>
      <c r="L328" s="43"/>
      <c r="M328" s="227" t="s">
        <v>1</v>
      </c>
      <c r="N328" s="228" t="s">
        <v>42</v>
      </c>
      <c r="O328" s="86"/>
      <c r="P328" s="229">
        <f>O328*H328</f>
        <v>0</v>
      </c>
      <c r="Q328" s="229">
        <v>0</v>
      </c>
      <c r="R328" s="229">
        <f>Q328*H328</f>
        <v>0</v>
      </c>
      <c r="S328" s="229">
        <v>0.0353</v>
      </c>
      <c r="T328" s="230">
        <f>S328*H328</f>
        <v>0.51538</v>
      </c>
      <c r="AR328" s="231" t="s">
        <v>153</v>
      </c>
      <c r="AT328" s="231" t="s">
        <v>137</v>
      </c>
      <c r="AU328" s="231" t="s">
        <v>87</v>
      </c>
      <c r="AY328" s="17" t="s">
        <v>134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17" t="s">
        <v>82</v>
      </c>
      <c r="BK328" s="232">
        <f>ROUND(I328*H328,2)</f>
        <v>0</v>
      </c>
      <c r="BL328" s="17" t="s">
        <v>153</v>
      </c>
      <c r="BM328" s="231" t="s">
        <v>566</v>
      </c>
    </row>
    <row r="329" spans="2:51" s="12" customFormat="1" ht="12">
      <c r="B329" s="240"/>
      <c r="C329" s="241"/>
      <c r="D329" s="242" t="s">
        <v>188</v>
      </c>
      <c r="E329" s="243" t="s">
        <v>1</v>
      </c>
      <c r="F329" s="244" t="s">
        <v>567</v>
      </c>
      <c r="G329" s="241"/>
      <c r="H329" s="245">
        <v>10.83</v>
      </c>
      <c r="I329" s="246"/>
      <c r="J329" s="241"/>
      <c r="K329" s="241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188</v>
      </c>
      <c r="AU329" s="251" t="s">
        <v>87</v>
      </c>
      <c r="AV329" s="12" t="s">
        <v>87</v>
      </c>
      <c r="AW329" s="12" t="s">
        <v>32</v>
      </c>
      <c r="AX329" s="12" t="s">
        <v>77</v>
      </c>
      <c r="AY329" s="251" t="s">
        <v>134</v>
      </c>
    </row>
    <row r="330" spans="2:51" s="12" customFormat="1" ht="12">
      <c r="B330" s="240"/>
      <c r="C330" s="241"/>
      <c r="D330" s="242" t="s">
        <v>188</v>
      </c>
      <c r="E330" s="243" t="s">
        <v>1</v>
      </c>
      <c r="F330" s="244" t="s">
        <v>568</v>
      </c>
      <c r="G330" s="241"/>
      <c r="H330" s="245">
        <v>3.77</v>
      </c>
      <c r="I330" s="246"/>
      <c r="J330" s="241"/>
      <c r="K330" s="241"/>
      <c r="L330" s="247"/>
      <c r="M330" s="248"/>
      <c r="N330" s="249"/>
      <c r="O330" s="249"/>
      <c r="P330" s="249"/>
      <c r="Q330" s="249"/>
      <c r="R330" s="249"/>
      <c r="S330" s="249"/>
      <c r="T330" s="250"/>
      <c r="AT330" s="251" t="s">
        <v>188</v>
      </c>
      <c r="AU330" s="251" t="s">
        <v>87</v>
      </c>
      <c r="AV330" s="12" t="s">
        <v>87</v>
      </c>
      <c r="AW330" s="12" t="s">
        <v>32</v>
      </c>
      <c r="AX330" s="12" t="s">
        <v>77</v>
      </c>
      <c r="AY330" s="251" t="s">
        <v>134</v>
      </c>
    </row>
    <row r="331" spans="2:51" s="13" customFormat="1" ht="12">
      <c r="B331" s="252"/>
      <c r="C331" s="253"/>
      <c r="D331" s="242" t="s">
        <v>188</v>
      </c>
      <c r="E331" s="254" t="s">
        <v>1</v>
      </c>
      <c r="F331" s="255" t="s">
        <v>204</v>
      </c>
      <c r="G331" s="253"/>
      <c r="H331" s="256">
        <v>14.6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AT331" s="262" t="s">
        <v>188</v>
      </c>
      <c r="AU331" s="262" t="s">
        <v>87</v>
      </c>
      <c r="AV331" s="13" t="s">
        <v>153</v>
      </c>
      <c r="AW331" s="13" t="s">
        <v>32</v>
      </c>
      <c r="AX331" s="13" t="s">
        <v>82</v>
      </c>
      <c r="AY331" s="262" t="s">
        <v>134</v>
      </c>
    </row>
    <row r="332" spans="2:63" s="11" customFormat="1" ht="22.8" customHeight="1">
      <c r="B332" s="204"/>
      <c r="C332" s="205"/>
      <c r="D332" s="206" t="s">
        <v>76</v>
      </c>
      <c r="E332" s="218" t="s">
        <v>569</v>
      </c>
      <c r="F332" s="218" t="s">
        <v>570</v>
      </c>
      <c r="G332" s="205"/>
      <c r="H332" s="205"/>
      <c r="I332" s="208"/>
      <c r="J332" s="219">
        <f>BK332</f>
        <v>0</v>
      </c>
      <c r="K332" s="205"/>
      <c r="L332" s="210"/>
      <c r="M332" s="211"/>
      <c r="N332" s="212"/>
      <c r="O332" s="212"/>
      <c r="P332" s="213">
        <f>SUM(P333:P349)</f>
        <v>0</v>
      </c>
      <c r="Q332" s="212"/>
      <c r="R332" s="213">
        <f>SUM(R333:R349)</f>
        <v>0</v>
      </c>
      <c r="S332" s="212"/>
      <c r="T332" s="214">
        <f>SUM(T333:T349)</f>
        <v>1.1201079999999999</v>
      </c>
      <c r="AR332" s="215" t="s">
        <v>87</v>
      </c>
      <c r="AT332" s="216" t="s">
        <v>76</v>
      </c>
      <c r="AU332" s="216" t="s">
        <v>82</v>
      </c>
      <c r="AY332" s="215" t="s">
        <v>134</v>
      </c>
      <c r="BK332" s="217">
        <f>SUM(BK333:BK349)</f>
        <v>0</v>
      </c>
    </row>
    <row r="333" spans="2:65" s="1" customFormat="1" ht="24" customHeight="1">
      <c r="B333" s="38"/>
      <c r="C333" s="220" t="s">
        <v>571</v>
      </c>
      <c r="D333" s="220" t="s">
        <v>137</v>
      </c>
      <c r="E333" s="221" t="s">
        <v>572</v>
      </c>
      <c r="F333" s="222" t="s">
        <v>573</v>
      </c>
      <c r="G333" s="223" t="s">
        <v>186</v>
      </c>
      <c r="H333" s="224">
        <v>435.64</v>
      </c>
      <c r="I333" s="225"/>
      <c r="J333" s="226">
        <f>ROUND(I333*H333,2)</f>
        <v>0</v>
      </c>
      <c r="K333" s="222" t="s">
        <v>141</v>
      </c>
      <c r="L333" s="43"/>
      <c r="M333" s="227" t="s">
        <v>1</v>
      </c>
      <c r="N333" s="228" t="s">
        <v>42</v>
      </c>
      <c r="O333" s="86"/>
      <c r="P333" s="229">
        <f>O333*H333</f>
        <v>0</v>
      </c>
      <c r="Q333" s="229">
        <v>0</v>
      </c>
      <c r="R333" s="229">
        <f>Q333*H333</f>
        <v>0</v>
      </c>
      <c r="S333" s="229">
        <v>0.0025</v>
      </c>
      <c r="T333" s="230">
        <f>S333*H333</f>
        <v>1.0891</v>
      </c>
      <c r="AR333" s="231" t="s">
        <v>248</v>
      </c>
      <c r="AT333" s="231" t="s">
        <v>137</v>
      </c>
      <c r="AU333" s="231" t="s">
        <v>87</v>
      </c>
      <c r="AY333" s="17" t="s">
        <v>134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82</v>
      </c>
      <c r="BK333" s="232">
        <f>ROUND(I333*H333,2)</f>
        <v>0</v>
      </c>
      <c r="BL333" s="17" t="s">
        <v>248</v>
      </c>
      <c r="BM333" s="231" t="s">
        <v>574</v>
      </c>
    </row>
    <row r="334" spans="2:51" s="12" customFormat="1" ht="12">
      <c r="B334" s="240"/>
      <c r="C334" s="241"/>
      <c r="D334" s="242" t="s">
        <v>188</v>
      </c>
      <c r="E334" s="243" t="s">
        <v>1</v>
      </c>
      <c r="F334" s="244" t="s">
        <v>575</v>
      </c>
      <c r="G334" s="241"/>
      <c r="H334" s="245">
        <v>204.74</v>
      </c>
      <c r="I334" s="246"/>
      <c r="J334" s="241"/>
      <c r="K334" s="241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188</v>
      </c>
      <c r="AU334" s="251" t="s">
        <v>87</v>
      </c>
      <c r="AV334" s="12" t="s">
        <v>87</v>
      </c>
      <c r="AW334" s="12" t="s">
        <v>32</v>
      </c>
      <c r="AX334" s="12" t="s">
        <v>77</v>
      </c>
      <c r="AY334" s="251" t="s">
        <v>134</v>
      </c>
    </row>
    <row r="335" spans="2:51" s="12" customFormat="1" ht="12">
      <c r="B335" s="240"/>
      <c r="C335" s="241"/>
      <c r="D335" s="242" t="s">
        <v>188</v>
      </c>
      <c r="E335" s="243" t="s">
        <v>1</v>
      </c>
      <c r="F335" s="244" t="s">
        <v>576</v>
      </c>
      <c r="G335" s="241"/>
      <c r="H335" s="245">
        <v>230.9</v>
      </c>
      <c r="I335" s="246"/>
      <c r="J335" s="241"/>
      <c r="K335" s="241"/>
      <c r="L335" s="247"/>
      <c r="M335" s="248"/>
      <c r="N335" s="249"/>
      <c r="O335" s="249"/>
      <c r="P335" s="249"/>
      <c r="Q335" s="249"/>
      <c r="R335" s="249"/>
      <c r="S335" s="249"/>
      <c r="T335" s="250"/>
      <c r="AT335" s="251" t="s">
        <v>188</v>
      </c>
      <c r="AU335" s="251" t="s">
        <v>87</v>
      </c>
      <c r="AV335" s="12" t="s">
        <v>87</v>
      </c>
      <c r="AW335" s="12" t="s">
        <v>32</v>
      </c>
      <c r="AX335" s="12" t="s">
        <v>77</v>
      </c>
      <c r="AY335" s="251" t="s">
        <v>134</v>
      </c>
    </row>
    <row r="336" spans="2:51" s="13" customFormat="1" ht="12">
      <c r="B336" s="252"/>
      <c r="C336" s="253"/>
      <c r="D336" s="242" t="s">
        <v>188</v>
      </c>
      <c r="E336" s="254" t="s">
        <v>1</v>
      </c>
      <c r="F336" s="255" t="s">
        <v>204</v>
      </c>
      <c r="G336" s="253"/>
      <c r="H336" s="256">
        <v>435.64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AT336" s="262" t="s">
        <v>188</v>
      </c>
      <c r="AU336" s="262" t="s">
        <v>87</v>
      </c>
      <c r="AV336" s="13" t="s">
        <v>153</v>
      </c>
      <c r="AW336" s="13" t="s">
        <v>32</v>
      </c>
      <c r="AX336" s="13" t="s">
        <v>82</v>
      </c>
      <c r="AY336" s="262" t="s">
        <v>134</v>
      </c>
    </row>
    <row r="337" spans="2:65" s="1" customFormat="1" ht="16.5" customHeight="1">
      <c r="B337" s="38"/>
      <c r="C337" s="220" t="s">
        <v>577</v>
      </c>
      <c r="D337" s="220" t="s">
        <v>137</v>
      </c>
      <c r="E337" s="221" t="s">
        <v>578</v>
      </c>
      <c r="F337" s="222" t="s">
        <v>579</v>
      </c>
      <c r="G337" s="223" t="s">
        <v>247</v>
      </c>
      <c r="H337" s="224">
        <v>103.36</v>
      </c>
      <c r="I337" s="225"/>
      <c r="J337" s="226">
        <f>ROUND(I337*H337,2)</f>
        <v>0</v>
      </c>
      <c r="K337" s="222" t="s">
        <v>141</v>
      </c>
      <c r="L337" s="43"/>
      <c r="M337" s="227" t="s">
        <v>1</v>
      </c>
      <c r="N337" s="228" t="s">
        <v>42</v>
      </c>
      <c r="O337" s="86"/>
      <c r="P337" s="229">
        <f>O337*H337</f>
        <v>0</v>
      </c>
      <c r="Q337" s="229">
        <v>0</v>
      </c>
      <c r="R337" s="229">
        <f>Q337*H337</f>
        <v>0</v>
      </c>
      <c r="S337" s="229">
        <v>0.0003</v>
      </c>
      <c r="T337" s="230">
        <f>S337*H337</f>
        <v>0.031007999999999997</v>
      </c>
      <c r="AR337" s="231" t="s">
        <v>248</v>
      </c>
      <c r="AT337" s="231" t="s">
        <v>137</v>
      </c>
      <c r="AU337" s="231" t="s">
        <v>87</v>
      </c>
      <c r="AY337" s="17" t="s">
        <v>134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7" t="s">
        <v>82</v>
      </c>
      <c r="BK337" s="232">
        <f>ROUND(I337*H337,2)</f>
        <v>0</v>
      </c>
      <c r="BL337" s="17" t="s">
        <v>248</v>
      </c>
      <c r="BM337" s="231" t="s">
        <v>580</v>
      </c>
    </row>
    <row r="338" spans="2:51" s="12" customFormat="1" ht="12">
      <c r="B338" s="240"/>
      <c r="C338" s="241"/>
      <c r="D338" s="242" t="s">
        <v>188</v>
      </c>
      <c r="E338" s="243" t="s">
        <v>1</v>
      </c>
      <c r="F338" s="244" t="s">
        <v>581</v>
      </c>
      <c r="G338" s="241"/>
      <c r="H338" s="245">
        <v>14.86</v>
      </c>
      <c r="I338" s="246"/>
      <c r="J338" s="241"/>
      <c r="K338" s="241"/>
      <c r="L338" s="247"/>
      <c r="M338" s="248"/>
      <c r="N338" s="249"/>
      <c r="O338" s="249"/>
      <c r="P338" s="249"/>
      <c r="Q338" s="249"/>
      <c r="R338" s="249"/>
      <c r="S338" s="249"/>
      <c r="T338" s="250"/>
      <c r="AT338" s="251" t="s">
        <v>188</v>
      </c>
      <c r="AU338" s="251" t="s">
        <v>87</v>
      </c>
      <c r="AV338" s="12" t="s">
        <v>87</v>
      </c>
      <c r="AW338" s="12" t="s">
        <v>32</v>
      </c>
      <c r="AX338" s="12" t="s">
        <v>77</v>
      </c>
      <c r="AY338" s="251" t="s">
        <v>134</v>
      </c>
    </row>
    <row r="339" spans="2:51" s="12" customFormat="1" ht="12">
      <c r="B339" s="240"/>
      <c r="C339" s="241"/>
      <c r="D339" s="242" t="s">
        <v>188</v>
      </c>
      <c r="E339" s="243" t="s">
        <v>1</v>
      </c>
      <c r="F339" s="244" t="s">
        <v>582</v>
      </c>
      <c r="G339" s="241"/>
      <c r="H339" s="245">
        <v>16.52</v>
      </c>
      <c r="I339" s="246"/>
      <c r="J339" s="241"/>
      <c r="K339" s="241"/>
      <c r="L339" s="247"/>
      <c r="M339" s="248"/>
      <c r="N339" s="249"/>
      <c r="O339" s="249"/>
      <c r="P339" s="249"/>
      <c r="Q339" s="249"/>
      <c r="R339" s="249"/>
      <c r="S339" s="249"/>
      <c r="T339" s="250"/>
      <c r="AT339" s="251" t="s">
        <v>188</v>
      </c>
      <c r="AU339" s="251" t="s">
        <v>87</v>
      </c>
      <c r="AV339" s="12" t="s">
        <v>87</v>
      </c>
      <c r="AW339" s="12" t="s">
        <v>32</v>
      </c>
      <c r="AX339" s="12" t="s">
        <v>77</v>
      </c>
      <c r="AY339" s="251" t="s">
        <v>134</v>
      </c>
    </row>
    <row r="340" spans="2:51" s="12" customFormat="1" ht="12">
      <c r="B340" s="240"/>
      <c r="C340" s="241"/>
      <c r="D340" s="242" t="s">
        <v>188</v>
      </c>
      <c r="E340" s="243" t="s">
        <v>1</v>
      </c>
      <c r="F340" s="244" t="s">
        <v>583</v>
      </c>
      <c r="G340" s="241"/>
      <c r="H340" s="245">
        <v>10.23</v>
      </c>
      <c r="I340" s="246"/>
      <c r="J340" s="241"/>
      <c r="K340" s="241"/>
      <c r="L340" s="247"/>
      <c r="M340" s="248"/>
      <c r="N340" s="249"/>
      <c r="O340" s="249"/>
      <c r="P340" s="249"/>
      <c r="Q340" s="249"/>
      <c r="R340" s="249"/>
      <c r="S340" s="249"/>
      <c r="T340" s="250"/>
      <c r="AT340" s="251" t="s">
        <v>188</v>
      </c>
      <c r="AU340" s="251" t="s">
        <v>87</v>
      </c>
      <c r="AV340" s="12" t="s">
        <v>87</v>
      </c>
      <c r="AW340" s="12" t="s">
        <v>32</v>
      </c>
      <c r="AX340" s="12" t="s">
        <v>77</v>
      </c>
      <c r="AY340" s="251" t="s">
        <v>134</v>
      </c>
    </row>
    <row r="341" spans="2:51" s="12" customFormat="1" ht="12">
      <c r="B341" s="240"/>
      <c r="C341" s="241"/>
      <c r="D341" s="242" t="s">
        <v>188</v>
      </c>
      <c r="E341" s="243" t="s">
        <v>1</v>
      </c>
      <c r="F341" s="244" t="s">
        <v>584</v>
      </c>
      <c r="G341" s="241"/>
      <c r="H341" s="245">
        <v>6.48</v>
      </c>
      <c r="I341" s="246"/>
      <c r="J341" s="241"/>
      <c r="K341" s="241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188</v>
      </c>
      <c r="AU341" s="251" t="s">
        <v>87</v>
      </c>
      <c r="AV341" s="12" t="s">
        <v>87</v>
      </c>
      <c r="AW341" s="12" t="s">
        <v>32</v>
      </c>
      <c r="AX341" s="12" t="s">
        <v>77</v>
      </c>
      <c r="AY341" s="251" t="s">
        <v>134</v>
      </c>
    </row>
    <row r="342" spans="2:51" s="12" customFormat="1" ht="12">
      <c r="B342" s="240"/>
      <c r="C342" s="241"/>
      <c r="D342" s="242" t="s">
        <v>188</v>
      </c>
      <c r="E342" s="243" t="s">
        <v>1</v>
      </c>
      <c r="F342" s="244" t="s">
        <v>585</v>
      </c>
      <c r="G342" s="241"/>
      <c r="H342" s="245">
        <v>31.29</v>
      </c>
      <c r="I342" s="246"/>
      <c r="J342" s="241"/>
      <c r="K342" s="241"/>
      <c r="L342" s="247"/>
      <c r="M342" s="248"/>
      <c r="N342" s="249"/>
      <c r="O342" s="249"/>
      <c r="P342" s="249"/>
      <c r="Q342" s="249"/>
      <c r="R342" s="249"/>
      <c r="S342" s="249"/>
      <c r="T342" s="250"/>
      <c r="AT342" s="251" t="s">
        <v>188</v>
      </c>
      <c r="AU342" s="251" t="s">
        <v>87</v>
      </c>
      <c r="AV342" s="12" t="s">
        <v>87</v>
      </c>
      <c r="AW342" s="12" t="s">
        <v>32</v>
      </c>
      <c r="AX342" s="12" t="s">
        <v>77</v>
      </c>
      <c r="AY342" s="251" t="s">
        <v>134</v>
      </c>
    </row>
    <row r="343" spans="2:51" s="12" customFormat="1" ht="12">
      <c r="B343" s="240"/>
      <c r="C343" s="241"/>
      <c r="D343" s="242" t="s">
        <v>188</v>
      </c>
      <c r="E343" s="243" t="s">
        <v>1</v>
      </c>
      <c r="F343" s="244" t="s">
        <v>586</v>
      </c>
      <c r="G343" s="241"/>
      <c r="H343" s="245">
        <v>11.92</v>
      </c>
      <c r="I343" s="246"/>
      <c r="J343" s="241"/>
      <c r="K343" s="241"/>
      <c r="L343" s="247"/>
      <c r="M343" s="248"/>
      <c r="N343" s="249"/>
      <c r="O343" s="249"/>
      <c r="P343" s="249"/>
      <c r="Q343" s="249"/>
      <c r="R343" s="249"/>
      <c r="S343" s="249"/>
      <c r="T343" s="250"/>
      <c r="AT343" s="251" t="s">
        <v>188</v>
      </c>
      <c r="AU343" s="251" t="s">
        <v>87</v>
      </c>
      <c r="AV343" s="12" t="s">
        <v>87</v>
      </c>
      <c r="AW343" s="12" t="s">
        <v>32</v>
      </c>
      <c r="AX343" s="12" t="s">
        <v>77</v>
      </c>
      <c r="AY343" s="251" t="s">
        <v>134</v>
      </c>
    </row>
    <row r="344" spans="2:51" s="12" customFormat="1" ht="12">
      <c r="B344" s="240"/>
      <c r="C344" s="241"/>
      <c r="D344" s="242" t="s">
        <v>188</v>
      </c>
      <c r="E344" s="243" t="s">
        <v>1</v>
      </c>
      <c r="F344" s="244" t="s">
        <v>587</v>
      </c>
      <c r="G344" s="241"/>
      <c r="H344" s="245">
        <v>12.06</v>
      </c>
      <c r="I344" s="246"/>
      <c r="J344" s="241"/>
      <c r="K344" s="241"/>
      <c r="L344" s="247"/>
      <c r="M344" s="248"/>
      <c r="N344" s="249"/>
      <c r="O344" s="249"/>
      <c r="P344" s="249"/>
      <c r="Q344" s="249"/>
      <c r="R344" s="249"/>
      <c r="S344" s="249"/>
      <c r="T344" s="250"/>
      <c r="AT344" s="251" t="s">
        <v>188</v>
      </c>
      <c r="AU344" s="251" t="s">
        <v>87</v>
      </c>
      <c r="AV344" s="12" t="s">
        <v>87</v>
      </c>
      <c r="AW344" s="12" t="s">
        <v>32</v>
      </c>
      <c r="AX344" s="12" t="s">
        <v>77</v>
      </c>
      <c r="AY344" s="251" t="s">
        <v>134</v>
      </c>
    </row>
    <row r="345" spans="2:51" s="13" customFormat="1" ht="12">
      <c r="B345" s="252"/>
      <c r="C345" s="253"/>
      <c r="D345" s="242" t="s">
        <v>188</v>
      </c>
      <c r="E345" s="254" t="s">
        <v>1</v>
      </c>
      <c r="F345" s="255" t="s">
        <v>204</v>
      </c>
      <c r="G345" s="253"/>
      <c r="H345" s="256">
        <v>103.36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AT345" s="262" t="s">
        <v>188</v>
      </c>
      <c r="AU345" s="262" t="s">
        <v>87</v>
      </c>
      <c r="AV345" s="13" t="s">
        <v>153</v>
      </c>
      <c r="AW345" s="13" t="s">
        <v>32</v>
      </c>
      <c r="AX345" s="13" t="s">
        <v>82</v>
      </c>
      <c r="AY345" s="262" t="s">
        <v>134</v>
      </c>
    </row>
    <row r="346" spans="2:65" s="1" customFormat="1" ht="16.5" customHeight="1">
      <c r="B346" s="38"/>
      <c r="C346" s="220" t="s">
        <v>588</v>
      </c>
      <c r="D346" s="220" t="s">
        <v>137</v>
      </c>
      <c r="E346" s="221" t="s">
        <v>589</v>
      </c>
      <c r="F346" s="222" t="s">
        <v>590</v>
      </c>
      <c r="G346" s="223" t="s">
        <v>186</v>
      </c>
      <c r="H346" s="224">
        <v>435.64</v>
      </c>
      <c r="I346" s="225"/>
      <c r="J346" s="226">
        <f>ROUND(I346*H346,2)</f>
        <v>0</v>
      </c>
      <c r="K346" s="222" t="s">
        <v>141</v>
      </c>
      <c r="L346" s="43"/>
      <c r="M346" s="227" t="s">
        <v>1</v>
      </c>
      <c r="N346" s="228" t="s">
        <v>42</v>
      </c>
      <c r="O346" s="86"/>
      <c r="P346" s="229">
        <f>O346*H346</f>
        <v>0</v>
      </c>
      <c r="Q346" s="229">
        <v>0</v>
      </c>
      <c r="R346" s="229">
        <f>Q346*H346</f>
        <v>0</v>
      </c>
      <c r="S346" s="229">
        <v>0</v>
      </c>
      <c r="T346" s="230">
        <f>S346*H346</f>
        <v>0</v>
      </c>
      <c r="AR346" s="231" t="s">
        <v>248</v>
      </c>
      <c r="AT346" s="231" t="s">
        <v>137</v>
      </c>
      <c r="AU346" s="231" t="s">
        <v>87</v>
      </c>
      <c r="AY346" s="17" t="s">
        <v>134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82</v>
      </c>
      <c r="BK346" s="232">
        <f>ROUND(I346*H346,2)</f>
        <v>0</v>
      </c>
      <c r="BL346" s="17" t="s">
        <v>248</v>
      </c>
      <c r="BM346" s="231" t="s">
        <v>591</v>
      </c>
    </row>
    <row r="347" spans="2:51" s="12" customFormat="1" ht="12">
      <c r="B347" s="240"/>
      <c r="C347" s="241"/>
      <c r="D347" s="242" t="s">
        <v>188</v>
      </c>
      <c r="E347" s="243" t="s">
        <v>1</v>
      </c>
      <c r="F347" s="244" t="s">
        <v>592</v>
      </c>
      <c r="G347" s="241"/>
      <c r="H347" s="245">
        <v>204.74</v>
      </c>
      <c r="I347" s="246"/>
      <c r="J347" s="241"/>
      <c r="K347" s="241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188</v>
      </c>
      <c r="AU347" s="251" t="s">
        <v>87</v>
      </c>
      <c r="AV347" s="12" t="s">
        <v>87</v>
      </c>
      <c r="AW347" s="12" t="s">
        <v>32</v>
      </c>
      <c r="AX347" s="12" t="s">
        <v>77</v>
      </c>
      <c r="AY347" s="251" t="s">
        <v>134</v>
      </c>
    </row>
    <row r="348" spans="2:51" s="12" customFormat="1" ht="12">
      <c r="B348" s="240"/>
      <c r="C348" s="241"/>
      <c r="D348" s="242" t="s">
        <v>188</v>
      </c>
      <c r="E348" s="243" t="s">
        <v>1</v>
      </c>
      <c r="F348" s="244" t="s">
        <v>593</v>
      </c>
      <c r="G348" s="241"/>
      <c r="H348" s="245">
        <v>230.9</v>
      </c>
      <c r="I348" s="246"/>
      <c r="J348" s="241"/>
      <c r="K348" s="241"/>
      <c r="L348" s="247"/>
      <c r="M348" s="248"/>
      <c r="N348" s="249"/>
      <c r="O348" s="249"/>
      <c r="P348" s="249"/>
      <c r="Q348" s="249"/>
      <c r="R348" s="249"/>
      <c r="S348" s="249"/>
      <c r="T348" s="250"/>
      <c r="AT348" s="251" t="s">
        <v>188</v>
      </c>
      <c r="AU348" s="251" t="s">
        <v>87</v>
      </c>
      <c r="AV348" s="12" t="s">
        <v>87</v>
      </c>
      <c r="AW348" s="12" t="s">
        <v>32</v>
      </c>
      <c r="AX348" s="12" t="s">
        <v>77</v>
      </c>
      <c r="AY348" s="251" t="s">
        <v>134</v>
      </c>
    </row>
    <row r="349" spans="2:51" s="13" customFormat="1" ht="12">
      <c r="B349" s="252"/>
      <c r="C349" s="253"/>
      <c r="D349" s="242" t="s">
        <v>188</v>
      </c>
      <c r="E349" s="254" t="s">
        <v>1</v>
      </c>
      <c r="F349" s="255" t="s">
        <v>204</v>
      </c>
      <c r="G349" s="253"/>
      <c r="H349" s="256">
        <v>435.64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AT349" s="262" t="s">
        <v>188</v>
      </c>
      <c r="AU349" s="262" t="s">
        <v>87</v>
      </c>
      <c r="AV349" s="13" t="s">
        <v>153</v>
      </c>
      <c r="AW349" s="13" t="s">
        <v>32</v>
      </c>
      <c r="AX349" s="13" t="s">
        <v>82</v>
      </c>
      <c r="AY349" s="262" t="s">
        <v>134</v>
      </c>
    </row>
    <row r="350" spans="2:63" s="11" customFormat="1" ht="22.8" customHeight="1">
      <c r="B350" s="204"/>
      <c r="C350" s="205"/>
      <c r="D350" s="206" t="s">
        <v>76</v>
      </c>
      <c r="E350" s="218" t="s">
        <v>594</v>
      </c>
      <c r="F350" s="218" t="s">
        <v>595</v>
      </c>
      <c r="G350" s="205"/>
      <c r="H350" s="205"/>
      <c r="I350" s="208"/>
      <c r="J350" s="219">
        <f>BK350</f>
        <v>0</v>
      </c>
      <c r="K350" s="205"/>
      <c r="L350" s="210"/>
      <c r="M350" s="211"/>
      <c r="N350" s="212"/>
      <c r="O350" s="212"/>
      <c r="P350" s="213">
        <f>SUM(P351:P374)</f>
        <v>0</v>
      </c>
      <c r="Q350" s="212"/>
      <c r="R350" s="213">
        <f>SUM(R351:R374)</f>
        <v>0</v>
      </c>
      <c r="S350" s="212"/>
      <c r="T350" s="214">
        <f>SUM(T351:T374)</f>
        <v>4.6426592</v>
      </c>
      <c r="AR350" s="215" t="s">
        <v>87</v>
      </c>
      <c r="AT350" s="216" t="s">
        <v>76</v>
      </c>
      <c r="AU350" s="216" t="s">
        <v>82</v>
      </c>
      <c r="AY350" s="215" t="s">
        <v>134</v>
      </c>
      <c r="BK350" s="217">
        <f>SUM(BK351:BK374)</f>
        <v>0</v>
      </c>
    </row>
    <row r="351" spans="2:65" s="1" customFormat="1" ht="16.5" customHeight="1">
      <c r="B351" s="38"/>
      <c r="C351" s="220" t="s">
        <v>596</v>
      </c>
      <c r="D351" s="220" t="s">
        <v>137</v>
      </c>
      <c r="E351" s="221" t="s">
        <v>597</v>
      </c>
      <c r="F351" s="222" t="s">
        <v>598</v>
      </c>
      <c r="G351" s="223" t="s">
        <v>186</v>
      </c>
      <c r="H351" s="224">
        <v>170.686</v>
      </c>
      <c r="I351" s="225"/>
      <c r="J351" s="226">
        <f>ROUND(I351*H351,2)</f>
        <v>0</v>
      </c>
      <c r="K351" s="222" t="s">
        <v>141</v>
      </c>
      <c r="L351" s="43"/>
      <c r="M351" s="227" t="s">
        <v>1</v>
      </c>
      <c r="N351" s="228" t="s">
        <v>42</v>
      </c>
      <c r="O351" s="86"/>
      <c r="P351" s="229">
        <f>O351*H351</f>
        <v>0</v>
      </c>
      <c r="Q351" s="229">
        <v>0</v>
      </c>
      <c r="R351" s="229">
        <f>Q351*H351</f>
        <v>0</v>
      </c>
      <c r="S351" s="229">
        <v>0.0272</v>
      </c>
      <c r="T351" s="230">
        <f>S351*H351</f>
        <v>4.6426592</v>
      </c>
      <c r="AR351" s="231" t="s">
        <v>248</v>
      </c>
      <c r="AT351" s="231" t="s">
        <v>137</v>
      </c>
      <c r="AU351" s="231" t="s">
        <v>87</v>
      </c>
      <c r="AY351" s="17" t="s">
        <v>134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82</v>
      </c>
      <c r="BK351" s="232">
        <f>ROUND(I351*H351,2)</f>
        <v>0</v>
      </c>
      <c r="BL351" s="17" t="s">
        <v>248</v>
      </c>
      <c r="BM351" s="231" t="s">
        <v>599</v>
      </c>
    </row>
    <row r="352" spans="2:51" s="12" customFormat="1" ht="12">
      <c r="B352" s="240"/>
      <c r="C352" s="241"/>
      <c r="D352" s="242" t="s">
        <v>188</v>
      </c>
      <c r="E352" s="243" t="s">
        <v>1</v>
      </c>
      <c r="F352" s="244" t="s">
        <v>600</v>
      </c>
      <c r="G352" s="241"/>
      <c r="H352" s="245">
        <v>1.386</v>
      </c>
      <c r="I352" s="246"/>
      <c r="J352" s="241"/>
      <c r="K352" s="241"/>
      <c r="L352" s="247"/>
      <c r="M352" s="248"/>
      <c r="N352" s="249"/>
      <c r="O352" s="249"/>
      <c r="P352" s="249"/>
      <c r="Q352" s="249"/>
      <c r="R352" s="249"/>
      <c r="S352" s="249"/>
      <c r="T352" s="250"/>
      <c r="AT352" s="251" t="s">
        <v>188</v>
      </c>
      <c r="AU352" s="251" t="s">
        <v>87</v>
      </c>
      <c r="AV352" s="12" t="s">
        <v>87</v>
      </c>
      <c r="AW352" s="12" t="s">
        <v>32</v>
      </c>
      <c r="AX352" s="12" t="s">
        <v>77</v>
      </c>
      <c r="AY352" s="251" t="s">
        <v>134</v>
      </c>
    </row>
    <row r="353" spans="2:51" s="12" customFormat="1" ht="12">
      <c r="B353" s="240"/>
      <c r="C353" s="241"/>
      <c r="D353" s="242" t="s">
        <v>188</v>
      </c>
      <c r="E353" s="243" t="s">
        <v>1</v>
      </c>
      <c r="F353" s="244" t="s">
        <v>601</v>
      </c>
      <c r="G353" s="241"/>
      <c r="H353" s="245">
        <v>1.715</v>
      </c>
      <c r="I353" s="246"/>
      <c r="J353" s="241"/>
      <c r="K353" s="241"/>
      <c r="L353" s="247"/>
      <c r="M353" s="248"/>
      <c r="N353" s="249"/>
      <c r="O353" s="249"/>
      <c r="P353" s="249"/>
      <c r="Q353" s="249"/>
      <c r="R353" s="249"/>
      <c r="S353" s="249"/>
      <c r="T353" s="250"/>
      <c r="AT353" s="251" t="s">
        <v>188</v>
      </c>
      <c r="AU353" s="251" t="s">
        <v>87</v>
      </c>
      <c r="AV353" s="12" t="s">
        <v>87</v>
      </c>
      <c r="AW353" s="12" t="s">
        <v>32</v>
      </c>
      <c r="AX353" s="12" t="s">
        <v>77</v>
      </c>
      <c r="AY353" s="251" t="s">
        <v>134</v>
      </c>
    </row>
    <row r="354" spans="2:51" s="12" customFormat="1" ht="12">
      <c r="B354" s="240"/>
      <c r="C354" s="241"/>
      <c r="D354" s="242" t="s">
        <v>188</v>
      </c>
      <c r="E354" s="243" t="s">
        <v>1</v>
      </c>
      <c r="F354" s="244" t="s">
        <v>602</v>
      </c>
      <c r="G354" s="241"/>
      <c r="H354" s="245">
        <v>0.164</v>
      </c>
      <c r="I354" s="246"/>
      <c r="J354" s="241"/>
      <c r="K354" s="241"/>
      <c r="L354" s="247"/>
      <c r="M354" s="248"/>
      <c r="N354" s="249"/>
      <c r="O354" s="249"/>
      <c r="P354" s="249"/>
      <c r="Q354" s="249"/>
      <c r="R354" s="249"/>
      <c r="S354" s="249"/>
      <c r="T354" s="250"/>
      <c r="AT354" s="251" t="s">
        <v>188</v>
      </c>
      <c r="AU354" s="251" t="s">
        <v>87</v>
      </c>
      <c r="AV354" s="12" t="s">
        <v>87</v>
      </c>
      <c r="AW354" s="12" t="s">
        <v>32</v>
      </c>
      <c r="AX354" s="12" t="s">
        <v>77</v>
      </c>
      <c r="AY354" s="251" t="s">
        <v>134</v>
      </c>
    </row>
    <row r="355" spans="2:51" s="12" customFormat="1" ht="12">
      <c r="B355" s="240"/>
      <c r="C355" s="241"/>
      <c r="D355" s="242" t="s">
        <v>188</v>
      </c>
      <c r="E355" s="243" t="s">
        <v>1</v>
      </c>
      <c r="F355" s="244" t="s">
        <v>603</v>
      </c>
      <c r="G355" s="241"/>
      <c r="H355" s="245">
        <v>2.34</v>
      </c>
      <c r="I355" s="246"/>
      <c r="J355" s="241"/>
      <c r="K355" s="241"/>
      <c r="L355" s="247"/>
      <c r="M355" s="248"/>
      <c r="N355" s="249"/>
      <c r="O355" s="249"/>
      <c r="P355" s="249"/>
      <c r="Q355" s="249"/>
      <c r="R355" s="249"/>
      <c r="S355" s="249"/>
      <c r="T355" s="250"/>
      <c r="AT355" s="251" t="s">
        <v>188</v>
      </c>
      <c r="AU355" s="251" t="s">
        <v>87</v>
      </c>
      <c r="AV355" s="12" t="s">
        <v>87</v>
      </c>
      <c r="AW355" s="12" t="s">
        <v>32</v>
      </c>
      <c r="AX355" s="12" t="s">
        <v>77</v>
      </c>
      <c r="AY355" s="251" t="s">
        <v>134</v>
      </c>
    </row>
    <row r="356" spans="2:51" s="12" customFormat="1" ht="12">
      <c r="B356" s="240"/>
      <c r="C356" s="241"/>
      <c r="D356" s="242" t="s">
        <v>188</v>
      </c>
      <c r="E356" s="243" t="s">
        <v>1</v>
      </c>
      <c r="F356" s="244" t="s">
        <v>604</v>
      </c>
      <c r="G356" s="241"/>
      <c r="H356" s="245">
        <v>2.584</v>
      </c>
      <c r="I356" s="246"/>
      <c r="J356" s="241"/>
      <c r="K356" s="241"/>
      <c r="L356" s="247"/>
      <c r="M356" s="248"/>
      <c r="N356" s="249"/>
      <c r="O356" s="249"/>
      <c r="P356" s="249"/>
      <c r="Q356" s="249"/>
      <c r="R356" s="249"/>
      <c r="S356" s="249"/>
      <c r="T356" s="250"/>
      <c r="AT356" s="251" t="s">
        <v>188</v>
      </c>
      <c r="AU356" s="251" t="s">
        <v>87</v>
      </c>
      <c r="AV356" s="12" t="s">
        <v>87</v>
      </c>
      <c r="AW356" s="12" t="s">
        <v>32</v>
      </c>
      <c r="AX356" s="12" t="s">
        <v>77</v>
      </c>
      <c r="AY356" s="251" t="s">
        <v>134</v>
      </c>
    </row>
    <row r="357" spans="2:51" s="12" customFormat="1" ht="12">
      <c r="B357" s="240"/>
      <c r="C357" s="241"/>
      <c r="D357" s="242" t="s">
        <v>188</v>
      </c>
      <c r="E357" s="243" t="s">
        <v>1</v>
      </c>
      <c r="F357" s="244" t="s">
        <v>605</v>
      </c>
      <c r="G357" s="241"/>
      <c r="H357" s="245">
        <v>2.608</v>
      </c>
      <c r="I357" s="246"/>
      <c r="J357" s="241"/>
      <c r="K357" s="241"/>
      <c r="L357" s="247"/>
      <c r="M357" s="248"/>
      <c r="N357" s="249"/>
      <c r="O357" s="249"/>
      <c r="P357" s="249"/>
      <c r="Q357" s="249"/>
      <c r="R357" s="249"/>
      <c r="S357" s="249"/>
      <c r="T357" s="250"/>
      <c r="AT357" s="251" t="s">
        <v>188</v>
      </c>
      <c r="AU357" s="251" t="s">
        <v>87</v>
      </c>
      <c r="AV357" s="12" t="s">
        <v>87</v>
      </c>
      <c r="AW357" s="12" t="s">
        <v>32</v>
      </c>
      <c r="AX357" s="12" t="s">
        <v>77</v>
      </c>
      <c r="AY357" s="251" t="s">
        <v>134</v>
      </c>
    </row>
    <row r="358" spans="2:51" s="12" customFormat="1" ht="12">
      <c r="B358" s="240"/>
      <c r="C358" s="241"/>
      <c r="D358" s="242" t="s">
        <v>188</v>
      </c>
      <c r="E358" s="243" t="s">
        <v>1</v>
      </c>
      <c r="F358" s="244" t="s">
        <v>606</v>
      </c>
      <c r="G358" s="241"/>
      <c r="H358" s="245">
        <v>30.31</v>
      </c>
      <c r="I358" s="246"/>
      <c r="J358" s="241"/>
      <c r="K358" s="241"/>
      <c r="L358" s="247"/>
      <c r="M358" s="248"/>
      <c r="N358" s="249"/>
      <c r="O358" s="249"/>
      <c r="P358" s="249"/>
      <c r="Q358" s="249"/>
      <c r="R358" s="249"/>
      <c r="S358" s="249"/>
      <c r="T358" s="250"/>
      <c r="AT358" s="251" t="s">
        <v>188</v>
      </c>
      <c r="AU358" s="251" t="s">
        <v>87</v>
      </c>
      <c r="AV358" s="12" t="s">
        <v>87</v>
      </c>
      <c r="AW358" s="12" t="s">
        <v>32</v>
      </c>
      <c r="AX358" s="12" t="s">
        <v>77</v>
      </c>
      <c r="AY358" s="251" t="s">
        <v>134</v>
      </c>
    </row>
    <row r="359" spans="2:51" s="12" customFormat="1" ht="12">
      <c r="B359" s="240"/>
      <c r="C359" s="241"/>
      <c r="D359" s="242" t="s">
        <v>188</v>
      </c>
      <c r="E359" s="243" t="s">
        <v>1</v>
      </c>
      <c r="F359" s="244" t="s">
        <v>607</v>
      </c>
      <c r="G359" s="241"/>
      <c r="H359" s="245">
        <v>4.18</v>
      </c>
      <c r="I359" s="246"/>
      <c r="J359" s="241"/>
      <c r="K359" s="241"/>
      <c r="L359" s="247"/>
      <c r="M359" s="248"/>
      <c r="N359" s="249"/>
      <c r="O359" s="249"/>
      <c r="P359" s="249"/>
      <c r="Q359" s="249"/>
      <c r="R359" s="249"/>
      <c r="S359" s="249"/>
      <c r="T359" s="250"/>
      <c r="AT359" s="251" t="s">
        <v>188</v>
      </c>
      <c r="AU359" s="251" t="s">
        <v>87</v>
      </c>
      <c r="AV359" s="12" t="s">
        <v>87</v>
      </c>
      <c r="AW359" s="12" t="s">
        <v>32</v>
      </c>
      <c r="AX359" s="12" t="s">
        <v>77</v>
      </c>
      <c r="AY359" s="251" t="s">
        <v>134</v>
      </c>
    </row>
    <row r="360" spans="2:51" s="12" customFormat="1" ht="12">
      <c r="B360" s="240"/>
      <c r="C360" s="241"/>
      <c r="D360" s="242" t="s">
        <v>188</v>
      </c>
      <c r="E360" s="243" t="s">
        <v>1</v>
      </c>
      <c r="F360" s="244" t="s">
        <v>608</v>
      </c>
      <c r="G360" s="241"/>
      <c r="H360" s="245">
        <v>1.07</v>
      </c>
      <c r="I360" s="246"/>
      <c r="J360" s="241"/>
      <c r="K360" s="241"/>
      <c r="L360" s="247"/>
      <c r="M360" s="248"/>
      <c r="N360" s="249"/>
      <c r="O360" s="249"/>
      <c r="P360" s="249"/>
      <c r="Q360" s="249"/>
      <c r="R360" s="249"/>
      <c r="S360" s="249"/>
      <c r="T360" s="250"/>
      <c r="AT360" s="251" t="s">
        <v>188</v>
      </c>
      <c r="AU360" s="251" t="s">
        <v>87</v>
      </c>
      <c r="AV360" s="12" t="s">
        <v>87</v>
      </c>
      <c r="AW360" s="12" t="s">
        <v>32</v>
      </c>
      <c r="AX360" s="12" t="s">
        <v>77</v>
      </c>
      <c r="AY360" s="251" t="s">
        <v>134</v>
      </c>
    </row>
    <row r="361" spans="2:51" s="12" customFormat="1" ht="12">
      <c r="B361" s="240"/>
      <c r="C361" s="241"/>
      <c r="D361" s="242" t="s">
        <v>188</v>
      </c>
      <c r="E361" s="243" t="s">
        <v>1</v>
      </c>
      <c r="F361" s="244" t="s">
        <v>609</v>
      </c>
      <c r="G361" s="241"/>
      <c r="H361" s="245">
        <v>2.181</v>
      </c>
      <c r="I361" s="246"/>
      <c r="J361" s="241"/>
      <c r="K361" s="241"/>
      <c r="L361" s="247"/>
      <c r="M361" s="248"/>
      <c r="N361" s="249"/>
      <c r="O361" s="249"/>
      <c r="P361" s="249"/>
      <c r="Q361" s="249"/>
      <c r="R361" s="249"/>
      <c r="S361" s="249"/>
      <c r="T361" s="250"/>
      <c r="AT361" s="251" t="s">
        <v>188</v>
      </c>
      <c r="AU361" s="251" t="s">
        <v>87</v>
      </c>
      <c r="AV361" s="12" t="s">
        <v>87</v>
      </c>
      <c r="AW361" s="12" t="s">
        <v>32</v>
      </c>
      <c r="AX361" s="12" t="s">
        <v>77</v>
      </c>
      <c r="AY361" s="251" t="s">
        <v>134</v>
      </c>
    </row>
    <row r="362" spans="2:51" s="12" customFormat="1" ht="12">
      <c r="B362" s="240"/>
      <c r="C362" s="241"/>
      <c r="D362" s="242" t="s">
        <v>188</v>
      </c>
      <c r="E362" s="243" t="s">
        <v>1</v>
      </c>
      <c r="F362" s="244" t="s">
        <v>610</v>
      </c>
      <c r="G362" s="241"/>
      <c r="H362" s="245">
        <v>23.854</v>
      </c>
      <c r="I362" s="246"/>
      <c r="J362" s="241"/>
      <c r="K362" s="241"/>
      <c r="L362" s="247"/>
      <c r="M362" s="248"/>
      <c r="N362" s="249"/>
      <c r="O362" s="249"/>
      <c r="P362" s="249"/>
      <c r="Q362" s="249"/>
      <c r="R362" s="249"/>
      <c r="S362" s="249"/>
      <c r="T362" s="250"/>
      <c r="AT362" s="251" t="s">
        <v>188</v>
      </c>
      <c r="AU362" s="251" t="s">
        <v>87</v>
      </c>
      <c r="AV362" s="12" t="s">
        <v>87</v>
      </c>
      <c r="AW362" s="12" t="s">
        <v>32</v>
      </c>
      <c r="AX362" s="12" t="s">
        <v>77</v>
      </c>
      <c r="AY362" s="251" t="s">
        <v>134</v>
      </c>
    </row>
    <row r="363" spans="2:51" s="12" customFormat="1" ht="12">
      <c r="B363" s="240"/>
      <c r="C363" s="241"/>
      <c r="D363" s="242" t="s">
        <v>188</v>
      </c>
      <c r="E363" s="243" t="s">
        <v>1</v>
      </c>
      <c r="F363" s="244" t="s">
        <v>611</v>
      </c>
      <c r="G363" s="241"/>
      <c r="H363" s="245">
        <v>0.063</v>
      </c>
      <c r="I363" s="246"/>
      <c r="J363" s="241"/>
      <c r="K363" s="241"/>
      <c r="L363" s="247"/>
      <c r="M363" s="248"/>
      <c r="N363" s="249"/>
      <c r="O363" s="249"/>
      <c r="P363" s="249"/>
      <c r="Q363" s="249"/>
      <c r="R363" s="249"/>
      <c r="S363" s="249"/>
      <c r="T363" s="250"/>
      <c r="AT363" s="251" t="s">
        <v>188</v>
      </c>
      <c r="AU363" s="251" t="s">
        <v>87</v>
      </c>
      <c r="AV363" s="12" t="s">
        <v>87</v>
      </c>
      <c r="AW363" s="12" t="s">
        <v>32</v>
      </c>
      <c r="AX363" s="12" t="s">
        <v>77</v>
      </c>
      <c r="AY363" s="251" t="s">
        <v>134</v>
      </c>
    </row>
    <row r="364" spans="2:51" s="15" customFormat="1" ht="12">
      <c r="B364" s="283"/>
      <c r="C364" s="284"/>
      <c r="D364" s="242" t="s">
        <v>188</v>
      </c>
      <c r="E364" s="285" t="s">
        <v>1</v>
      </c>
      <c r="F364" s="286" t="s">
        <v>612</v>
      </c>
      <c r="G364" s="284"/>
      <c r="H364" s="287">
        <v>72.455</v>
      </c>
      <c r="I364" s="288"/>
      <c r="J364" s="284"/>
      <c r="K364" s="284"/>
      <c r="L364" s="289"/>
      <c r="M364" s="290"/>
      <c r="N364" s="291"/>
      <c r="O364" s="291"/>
      <c r="P364" s="291"/>
      <c r="Q364" s="291"/>
      <c r="R364" s="291"/>
      <c r="S364" s="291"/>
      <c r="T364" s="292"/>
      <c r="AT364" s="293" t="s">
        <v>188</v>
      </c>
      <c r="AU364" s="293" t="s">
        <v>87</v>
      </c>
      <c r="AV364" s="15" t="s">
        <v>149</v>
      </c>
      <c r="AW364" s="15" t="s">
        <v>32</v>
      </c>
      <c r="AX364" s="15" t="s">
        <v>77</v>
      </c>
      <c r="AY364" s="293" t="s">
        <v>134</v>
      </c>
    </row>
    <row r="365" spans="2:51" s="12" customFormat="1" ht="12">
      <c r="B365" s="240"/>
      <c r="C365" s="241"/>
      <c r="D365" s="242" t="s">
        <v>188</v>
      </c>
      <c r="E365" s="243" t="s">
        <v>1</v>
      </c>
      <c r="F365" s="244" t="s">
        <v>613</v>
      </c>
      <c r="G365" s="241"/>
      <c r="H365" s="245">
        <v>1.513</v>
      </c>
      <c r="I365" s="246"/>
      <c r="J365" s="241"/>
      <c r="K365" s="241"/>
      <c r="L365" s="247"/>
      <c r="M365" s="248"/>
      <c r="N365" s="249"/>
      <c r="O365" s="249"/>
      <c r="P365" s="249"/>
      <c r="Q365" s="249"/>
      <c r="R365" s="249"/>
      <c r="S365" s="249"/>
      <c r="T365" s="250"/>
      <c r="AT365" s="251" t="s">
        <v>188</v>
      </c>
      <c r="AU365" s="251" t="s">
        <v>87</v>
      </c>
      <c r="AV365" s="12" t="s">
        <v>87</v>
      </c>
      <c r="AW365" s="12" t="s">
        <v>32</v>
      </c>
      <c r="AX365" s="12" t="s">
        <v>77</v>
      </c>
      <c r="AY365" s="251" t="s">
        <v>134</v>
      </c>
    </row>
    <row r="366" spans="2:51" s="12" customFormat="1" ht="12">
      <c r="B366" s="240"/>
      <c r="C366" s="241"/>
      <c r="D366" s="242" t="s">
        <v>188</v>
      </c>
      <c r="E366" s="243" t="s">
        <v>1</v>
      </c>
      <c r="F366" s="244" t="s">
        <v>614</v>
      </c>
      <c r="G366" s="241"/>
      <c r="H366" s="245">
        <v>1.44</v>
      </c>
      <c r="I366" s="246"/>
      <c r="J366" s="241"/>
      <c r="K366" s="241"/>
      <c r="L366" s="247"/>
      <c r="M366" s="248"/>
      <c r="N366" s="249"/>
      <c r="O366" s="249"/>
      <c r="P366" s="249"/>
      <c r="Q366" s="249"/>
      <c r="R366" s="249"/>
      <c r="S366" s="249"/>
      <c r="T366" s="250"/>
      <c r="AT366" s="251" t="s">
        <v>188</v>
      </c>
      <c r="AU366" s="251" t="s">
        <v>87</v>
      </c>
      <c r="AV366" s="12" t="s">
        <v>87</v>
      </c>
      <c r="AW366" s="12" t="s">
        <v>32</v>
      </c>
      <c r="AX366" s="12" t="s">
        <v>77</v>
      </c>
      <c r="AY366" s="251" t="s">
        <v>134</v>
      </c>
    </row>
    <row r="367" spans="2:51" s="12" customFormat="1" ht="12">
      <c r="B367" s="240"/>
      <c r="C367" s="241"/>
      <c r="D367" s="242" t="s">
        <v>188</v>
      </c>
      <c r="E367" s="243" t="s">
        <v>1</v>
      </c>
      <c r="F367" s="244" t="s">
        <v>615</v>
      </c>
      <c r="G367" s="241"/>
      <c r="H367" s="245">
        <v>30.42</v>
      </c>
      <c r="I367" s="246"/>
      <c r="J367" s="241"/>
      <c r="K367" s="241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188</v>
      </c>
      <c r="AU367" s="251" t="s">
        <v>87</v>
      </c>
      <c r="AV367" s="12" t="s">
        <v>87</v>
      </c>
      <c r="AW367" s="12" t="s">
        <v>32</v>
      </c>
      <c r="AX367" s="12" t="s">
        <v>77</v>
      </c>
      <c r="AY367" s="251" t="s">
        <v>134</v>
      </c>
    </row>
    <row r="368" spans="2:51" s="12" customFormat="1" ht="12">
      <c r="B368" s="240"/>
      <c r="C368" s="241"/>
      <c r="D368" s="242" t="s">
        <v>188</v>
      </c>
      <c r="E368" s="243" t="s">
        <v>1</v>
      </c>
      <c r="F368" s="244" t="s">
        <v>616</v>
      </c>
      <c r="G368" s="241"/>
      <c r="H368" s="245">
        <v>29.668</v>
      </c>
      <c r="I368" s="246"/>
      <c r="J368" s="241"/>
      <c r="K368" s="241"/>
      <c r="L368" s="247"/>
      <c r="M368" s="248"/>
      <c r="N368" s="249"/>
      <c r="O368" s="249"/>
      <c r="P368" s="249"/>
      <c r="Q368" s="249"/>
      <c r="R368" s="249"/>
      <c r="S368" s="249"/>
      <c r="T368" s="250"/>
      <c r="AT368" s="251" t="s">
        <v>188</v>
      </c>
      <c r="AU368" s="251" t="s">
        <v>87</v>
      </c>
      <c r="AV368" s="12" t="s">
        <v>87</v>
      </c>
      <c r="AW368" s="12" t="s">
        <v>32</v>
      </c>
      <c r="AX368" s="12" t="s">
        <v>77</v>
      </c>
      <c r="AY368" s="251" t="s">
        <v>134</v>
      </c>
    </row>
    <row r="369" spans="2:51" s="12" customFormat="1" ht="12">
      <c r="B369" s="240"/>
      <c r="C369" s="241"/>
      <c r="D369" s="242" t="s">
        <v>188</v>
      </c>
      <c r="E369" s="243" t="s">
        <v>1</v>
      </c>
      <c r="F369" s="244" t="s">
        <v>617</v>
      </c>
      <c r="G369" s="241"/>
      <c r="H369" s="245">
        <v>9.667</v>
      </c>
      <c r="I369" s="246"/>
      <c r="J369" s="241"/>
      <c r="K369" s="241"/>
      <c r="L369" s="247"/>
      <c r="M369" s="248"/>
      <c r="N369" s="249"/>
      <c r="O369" s="249"/>
      <c r="P369" s="249"/>
      <c r="Q369" s="249"/>
      <c r="R369" s="249"/>
      <c r="S369" s="249"/>
      <c r="T369" s="250"/>
      <c r="AT369" s="251" t="s">
        <v>188</v>
      </c>
      <c r="AU369" s="251" t="s">
        <v>87</v>
      </c>
      <c r="AV369" s="12" t="s">
        <v>87</v>
      </c>
      <c r="AW369" s="12" t="s">
        <v>32</v>
      </c>
      <c r="AX369" s="12" t="s">
        <v>77</v>
      </c>
      <c r="AY369" s="251" t="s">
        <v>134</v>
      </c>
    </row>
    <row r="370" spans="2:51" s="12" customFormat="1" ht="12">
      <c r="B370" s="240"/>
      <c r="C370" s="241"/>
      <c r="D370" s="242" t="s">
        <v>188</v>
      </c>
      <c r="E370" s="243" t="s">
        <v>1</v>
      </c>
      <c r="F370" s="244" t="s">
        <v>618</v>
      </c>
      <c r="G370" s="241"/>
      <c r="H370" s="245">
        <v>1.599</v>
      </c>
      <c r="I370" s="246"/>
      <c r="J370" s="241"/>
      <c r="K370" s="241"/>
      <c r="L370" s="247"/>
      <c r="M370" s="248"/>
      <c r="N370" s="249"/>
      <c r="O370" s="249"/>
      <c r="P370" s="249"/>
      <c r="Q370" s="249"/>
      <c r="R370" s="249"/>
      <c r="S370" s="249"/>
      <c r="T370" s="250"/>
      <c r="AT370" s="251" t="s">
        <v>188</v>
      </c>
      <c r="AU370" s="251" t="s">
        <v>87</v>
      </c>
      <c r="AV370" s="12" t="s">
        <v>87</v>
      </c>
      <c r="AW370" s="12" t="s">
        <v>32</v>
      </c>
      <c r="AX370" s="12" t="s">
        <v>77</v>
      </c>
      <c r="AY370" s="251" t="s">
        <v>134</v>
      </c>
    </row>
    <row r="371" spans="2:51" s="12" customFormat="1" ht="12">
      <c r="B371" s="240"/>
      <c r="C371" s="241"/>
      <c r="D371" s="242" t="s">
        <v>188</v>
      </c>
      <c r="E371" s="243" t="s">
        <v>1</v>
      </c>
      <c r="F371" s="244" t="s">
        <v>619</v>
      </c>
      <c r="G371" s="241"/>
      <c r="H371" s="245">
        <v>23.851</v>
      </c>
      <c r="I371" s="246"/>
      <c r="J371" s="241"/>
      <c r="K371" s="241"/>
      <c r="L371" s="247"/>
      <c r="M371" s="248"/>
      <c r="N371" s="249"/>
      <c r="O371" s="249"/>
      <c r="P371" s="249"/>
      <c r="Q371" s="249"/>
      <c r="R371" s="249"/>
      <c r="S371" s="249"/>
      <c r="T371" s="250"/>
      <c r="AT371" s="251" t="s">
        <v>188</v>
      </c>
      <c r="AU371" s="251" t="s">
        <v>87</v>
      </c>
      <c r="AV371" s="12" t="s">
        <v>87</v>
      </c>
      <c r="AW371" s="12" t="s">
        <v>32</v>
      </c>
      <c r="AX371" s="12" t="s">
        <v>77</v>
      </c>
      <c r="AY371" s="251" t="s">
        <v>134</v>
      </c>
    </row>
    <row r="372" spans="2:51" s="12" customFormat="1" ht="12">
      <c r="B372" s="240"/>
      <c r="C372" s="241"/>
      <c r="D372" s="242" t="s">
        <v>188</v>
      </c>
      <c r="E372" s="243" t="s">
        <v>1</v>
      </c>
      <c r="F372" s="244" t="s">
        <v>620</v>
      </c>
      <c r="G372" s="241"/>
      <c r="H372" s="245">
        <v>0.073</v>
      </c>
      <c r="I372" s="246"/>
      <c r="J372" s="241"/>
      <c r="K372" s="241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188</v>
      </c>
      <c r="AU372" s="251" t="s">
        <v>87</v>
      </c>
      <c r="AV372" s="12" t="s">
        <v>87</v>
      </c>
      <c r="AW372" s="12" t="s">
        <v>32</v>
      </c>
      <c r="AX372" s="12" t="s">
        <v>77</v>
      </c>
      <c r="AY372" s="251" t="s">
        <v>134</v>
      </c>
    </row>
    <row r="373" spans="2:51" s="15" customFormat="1" ht="12">
      <c r="B373" s="283"/>
      <c r="C373" s="284"/>
      <c r="D373" s="242" t="s">
        <v>188</v>
      </c>
      <c r="E373" s="285" t="s">
        <v>1</v>
      </c>
      <c r="F373" s="286" t="s">
        <v>612</v>
      </c>
      <c r="G373" s="284"/>
      <c r="H373" s="287">
        <v>98.231</v>
      </c>
      <c r="I373" s="288"/>
      <c r="J373" s="284"/>
      <c r="K373" s="284"/>
      <c r="L373" s="289"/>
      <c r="M373" s="290"/>
      <c r="N373" s="291"/>
      <c r="O373" s="291"/>
      <c r="P373" s="291"/>
      <c r="Q373" s="291"/>
      <c r="R373" s="291"/>
      <c r="S373" s="291"/>
      <c r="T373" s="292"/>
      <c r="AT373" s="293" t="s">
        <v>188</v>
      </c>
      <c r="AU373" s="293" t="s">
        <v>87</v>
      </c>
      <c r="AV373" s="15" t="s">
        <v>149</v>
      </c>
      <c r="AW373" s="15" t="s">
        <v>32</v>
      </c>
      <c r="AX373" s="15" t="s">
        <v>77</v>
      </c>
      <c r="AY373" s="293" t="s">
        <v>134</v>
      </c>
    </row>
    <row r="374" spans="2:51" s="13" customFormat="1" ht="12">
      <c r="B374" s="252"/>
      <c r="C374" s="253"/>
      <c r="D374" s="242" t="s">
        <v>188</v>
      </c>
      <c r="E374" s="254" t="s">
        <v>1</v>
      </c>
      <c r="F374" s="255" t="s">
        <v>204</v>
      </c>
      <c r="G374" s="253"/>
      <c r="H374" s="256">
        <v>170.686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AT374" s="262" t="s">
        <v>188</v>
      </c>
      <c r="AU374" s="262" t="s">
        <v>87</v>
      </c>
      <c r="AV374" s="13" t="s">
        <v>153</v>
      </c>
      <c r="AW374" s="13" t="s">
        <v>32</v>
      </c>
      <c r="AX374" s="13" t="s">
        <v>82</v>
      </c>
      <c r="AY374" s="262" t="s">
        <v>134</v>
      </c>
    </row>
    <row r="375" spans="2:63" s="11" customFormat="1" ht="25.9" customHeight="1">
      <c r="B375" s="204"/>
      <c r="C375" s="205"/>
      <c r="D375" s="206" t="s">
        <v>76</v>
      </c>
      <c r="E375" s="207" t="s">
        <v>621</v>
      </c>
      <c r="F375" s="207" t="s">
        <v>622</v>
      </c>
      <c r="G375" s="205"/>
      <c r="H375" s="205"/>
      <c r="I375" s="208"/>
      <c r="J375" s="209">
        <f>BK375</f>
        <v>0</v>
      </c>
      <c r="K375" s="205"/>
      <c r="L375" s="210"/>
      <c r="M375" s="211"/>
      <c r="N375" s="212"/>
      <c r="O375" s="212"/>
      <c r="P375" s="213">
        <f>P376</f>
        <v>0</v>
      </c>
      <c r="Q375" s="212"/>
      <c r="R375" s="213">
        <f>R376</f>
        <v>0</v>
      </c>
      <c r="S375" s="212"/>
      <c r="T375" s="214">
        <f>T376</f>
        <v>0</v>
      </c>
      <c r="AR375" s="215" t="s">
        <v>153</v>
      </c>
      <c r="AT375" s="216" t="s">
        <v>76</v>
      </c>
      <c r="AU375" s="216" t="s">
        <v>77</v>
      </c>
      <c r="AY375" s="215" t="s">
        <v>134</v>
      </c>
      <c r="BK375" s="217">
        <f>BK376</f>
        <v>0</v>
      </c>
    </row>
    <row r="376" spans="2:65" s="1" customFormat="1" ht="24" customHeight="1">
      <c r="B376" s="38"/>
      <c r="C376" s="220" t="s">
        <v>623</v>
      </c>
      <c r="D376" s="220" t="s">
        <v>137</v>
      </c>
      <c r="E376" s="221" t="s">
        <v>624</v>
      </c>
      <c r="F376" s="222" t="s">
        <v>625</v>
      </c>
      <c r="G376" s="223" t="s">
        <v>626</v>
      </c>
      <c r="H376" s="224">
        <v>30</v>
      </c>
      <c r="I376" s="225"/>
      <c r="J376" s="226">
        <f>ROUND(I376*H376,2)</f>
        <v>0</v>
      </c>
      <c r="K376" s="222" t="s">
        <v>141</v>
      </c>
      <c r="L376" s="43"/>
      <c r="M376" s="233" t="s">
        <v>1</v>
      </c>
      <c r="N376" s="234" t="s">
        <v>42</v>
      </c>
      <c r="O376" s="235"/>
      <c r="P376" s="236">
        <f>O376*H376</f>
        <v>0</v>
      </c>
      <c r="Q376" s="236">
        <v>0</v>
      </c>
      <c r="R376" s="236">
        <f>Q376*H376</f>
        <v>0</v>
      </c>
      <c r="S376" s="236">
        <v>0</v>
      </c>
      <c r="T376" s="237">
        <f>S376*H376</f>
        <v>0</v>
      </c>
      <c r="AR376" s="231" t="s">
        <v>627</v>
      </c>
      <c r="AT376" s="231" t="s">
        <v>137</v>
      </c>
      <c r="AU376" s="231" t="s">
        <v>82</v>
      </c>
      <c r="AY376" s="17" t="s">
        <v>134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17" t="s">
        <v>82</v>
      </c>
      <c r="BK376" s="232">
        <f>ROUND(I376*H376,2)</f>
        <v>0</v>
      </c>
      <c r="BL376" s="17" t="s">
        <v>627</v>
      </c>
      <c r="BM376" s="231" t="s">
        <v>628</v>
      </c>
    </row>
    <row r="377" spans="2:12" s="1" customFormat="1" ht="6.95" customHeight="1">
      <c r="B377" s="61"/>
      <c r="C377" s="62"/>
      <c r="D377" s="62"/>
      <c r="E377" s="62"/>
      <c r="F377" s="62"/>
      <c r="G377" s="62"/>
      <c r="H377" s="62"/>
      <c r="I377" s="171"/>
      <c r="J377" s="62"/>
      <c r="K377" s="62"/>
      <c r="L377" s="43"/>
    </row>
  </sheetData>
  <sheetProtection password="CC35" sheet="1" objects="1" scenarios="1" formatColumns="0" formatRows="0" autoFilter="0"/>
  <autoFilter ref="C130:K376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6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90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87</v>
      </c>
    </row>
    <row r="4" spans="2:46" ht="24.95" customHeight="1">
      <c r="B4" s="20"/>
      <c r="D4" s="134" t="s">
        <v>109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164</v>
      </c>
      <c r="I8" s="137"/>
      <c r="L8" s="43"/>
    </row>
    <row r="9" spans="2:12" s="1" customFormat="1" ht="36.95" customHeight="1">
      <c r="B9" s="43"/>
      <c r="E9" s="138" t="s">
        <v>629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24. 3. 2020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37</v>
      </c>
      <c r="I30" s="137"/>
      <c r="J30" s="147">
        <f>ROUND(J135,2)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39</v>
      </c>
      <c r="I32" s="149" t="s">
        <v>38</v>
      </c>
      <c r="J32" s="148" t="s">
        <v>40</v>
      </c>
      <c r="L32" s="43"/>
    </row>
    <row r="33" spans="2:12" s="1" customFormat="1" ht="14.4" customHeight="1">
      <c r="B33" s="43"/>
      <c r="D33" s="150" t="s">
        <v>41</v>
      </c>
      <c r="E33" s="136" t="s">
        <v>42</v>
      </c>
      <c r="F33" s="151">
        <f>ROUND((SUM(BE135:BE464)),2)</f>
        <v>0</v>
      </c>
      <c r="I33" s="152">
        <v>0.21</v>
      </c>
      <c r="J33" s="151">
        <f>ROUND(((SUM(BE135:BE464))*I33),2)</f>
        <v>0</v>
      </c>
      <c r="L33" s="43"/>
    </row>
    <row r="34" spans="2:12" s="1" customFormat="1" ht="14.4" customHeight="1">
      <c r="B34" s="43"/>
      <c r="E34" s="136" t="s">
        <v>43</v>
      </c>
      <c r="F34" s="151">
        <f>ROUND((SUM(BF135:BF464)),2)</f>
        <v>0</v>
      </c>
      <c r="I34" s="152">
        <v>0.15</v>
      </c>
      <c r="J34" s="151">
        <f>ROUND(((SUM(BF135:BF464))*I34),2)</f>
        <v>0</v>
      </c>
      <c r="L34" s="43"/>
    </row>
    <row r="35" spans="2:12" s="1" customFormat="1" ht="14.4" customHeight="1" hidden="1">
      <c r="B35" s="43"/>
      <c r="E35" s="136" t="s">
        <v>44</v>
      </c>
      <c r="F35" s="151">
        <f>ROUND((SUM(BG135:BG464)),2)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45</v>
      </c>
      <c r="F36" s="151">
        <f>ROUND((SUM(BH135:BH464)),2)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46</v>
      </c>
      <c r="F37" s="151">
        <f>ROUND((SUM(BI135:BI464)),2)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110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164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SO 02 - Nové konstrukce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24. 3. 2020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111</v>
      </c>
      <c r="D94" s="176"/>
      <c r="E94" s="176"/>
      <c r="F94" s="176"/>
      <c r="G94" s="176"/>
      <c r="H94" s="176"/>
      <c r="I94" s="177"/>
      <c r="J94" s="178" t="s">
        <v>112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113</v>
      </c>
      <c r="D96" s="39"/>
      <c r="E96" s="39"/>
      <c r="F96" s="39"/>
      <c r="G96" s="39"/>
      <c r="H96" s="39"/>
      <c r="I96" s="137"/>
      <c r="J96" s="105">
        <f>J135</f>
        <v>0</v>
      </c>
      <c r="K96" s="39"/>
      <c r="L96" s="43"/>
      <c r="AU96" s="17" t="s">
        <v>114</v>
      </c>
    </row>
    <row r="97" spans="2:12" s="8" customFormat="1" ht="24.95" customHeight="1">
      <c r="B97" s="180"/>
      <c r="C97" s="181"/>
      <c r="D97" s="182" t="s">
        <v>166</v>
      </c>
      <c r="E97" s="183"/>
      <c r="F97" s="183"/>
      <c r="G97" s="183"/>
      <c r="H97" s="183"/>
      <c r="I97" s="184"/>
      <c r="J97" s="185">
        <f>J136</f>
        <v>0</v>
      </c>
      <c r="K97" s="181"/>
      <c r="L97" s="186"/>
    </row>
    <row r="98" spans="2:12" s="9" customFormat="1" ht="19.9" customHeight="1">
      <c r="B98" s="187"/>
      <c r="C98" s="188"/>
      <c r="D98" s="189" t="s">
        <v>630</v>
      </c>
      <c r="E98" s="190"/>
      <c r="F98" s="190"/>
      <c r="G98" s="190"/>
      <c r="H98" s="190"/>
      <c r="I98" s="191"/>
      <c r="J98" s="192">
        <f>J137</f>
        <v>0</v>
      </c>
      <c r="K98" s="188"/>
      <c r="L98" s="193"/>
    </row>
    <row r="99" spans="2:12" s="9" customFormat="1" ht="19.9" customHeight="1">
      <c r="B99" s="187"/>
      <c r="C99" s="188"/>
      <c r="D99" s="189" t="s">
        <v>631</v>
      </c>
      <c r="E99" s="190"/>
      <c r="F99" s="190"/>
      <c r="G99" s="190"/>
      <c r="H99" s="190"/>
      <c r="I99" s="191"/>
      <c r="J99" s="192">
        <f>J175</f>
        <v>0</v>
      </c>
      <c r="K99" s="188"/>
      <c r="L99" s="193"/>
    </row>
    <row r="100" spans="2:12" s="9" customFormat="1" ht="19.9" customHeight="1">
      <c r="B100" s="187"/>
      <c r="C100" s="188"/>
      <c r="D100" s="189" t="s">
        <v>167</v>
      </c>
      <c r="E100" s="190"/>
      <c r="F100" s="190"/>
      <c r="G100" s="190"/>
      <c r="H100" s="190"/>
      <c r="I100" s="191"/>
      <c r="J100" s="192">
        <f>J178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168</v>
      </c>
      <c r="E101" s="190"/>
      <c r="F101" s="190"/>
      <c r="G101" s="190"/>
      <c r="H101" s="190"/>
      <c r="I101" s="191"/>
      <c r="J101" s="192">
        <f>J227</f>
        <v>0</v>
      </c>
      <c r="K101" s="188"/>
      <c r="L101" s="193"/>
    </row>
    <row r="102" spans="2:12" s="8" customFormat="1" ht="24.95" customHeight="1">
      <c r="B102" s="180"/>
      <c r="C102" s="181"/>
      <c r="D102" s="182" t="s">
        <v>171</v>
      </c>
      <c r="E102" s="183"/>
      <c r="F102" s="183"/>
      <c r="G102" s="183"/>
      <c r="H102" s="183"/>
      <c r="I102" s="184"/>
      <c r="J102" s="185">
        <f>J249</f>
        <v>0</v>
      </c>
      <c r="K102" s="181"/>
      <c r="L102" s="186"/>
    </row>
    <row r="103" spans="2:12" s="9" customFormat="1" ht="19.9" customHeight="1">
      <c r="B103" s="187"/>
      <c r="C103" s="188"/>
      <c r="D103" s="189" t="s">
        <v>632</v>
      </c>
      <c r="E103" s="190"/>
      <c r="F103" s="190"/>
      <c r="G103" s="190"/>
      <c r="H103" s="190"/>
      <c r="I103" s="191"/>
      <c r="J103" s="192">
        <f>J250</f>
        <v>0</v>
      </c>
      <c r="K103" s="188"/>
      <c r="L103" s="193"/>
    </row>
    <row r="104" spans="2:12" s="9" customFormat="1" ht="19.9" customHeight="1">
      <c r="B104" s="187"/>
      <c r="C104" s="188"/>
      <c r="D104" s="189" t="s">
        <v>633</v>
      </c>
      <c r="E104" s="190"/>
      <c r="F104" s="190"/>
      <c r="G104" s="190"/>
      <c r="H104" s="190"/>
      <c r="I104" s="191"/>
      <c r="J104" s="192">
        <f>J257</f>
        <v>0</v>
      </c>
      <c r="K104" s="188"/>
      <c r="L104" s="193"/>
    </row>
    <row r="105" spans="2:12" s="9" customFormat="1" ht="19.9" customHeight="1">
      <c r="B105" s="187"/>
      <c r="C105" s="188"/>
      <c r="D105" s="189" t="s">
        <v>634</v>
      </c>
      <c r="E105" s="190"/>
      <c r="F105" s="190"/>
      <c r="G105" s="190"/>
      <c r="H105" s="190"/>
      <c r="I105" s="191"/>
      <c r="J105" s="192">
        <f>J259</f>
        <v>0</v>
      </c>
      <c r="K105" s="188"/>
      <c r="L105" s="193"/>
    </row>
    <row r="106" spans="2:12" s="9" customFormat="1" ht="19.9" customHeight="1">
      <c r="B106" s="187"/>
      <c r="C106" s="188"/>
      <c r="D106" s="189" t="s">
        <v>635</v>
      </c>
      <c r="E106" s="190"/>
      <c r="F106" s="190"/>
      <c r="G106" s="190"/>
      <c r="H106" s="190"/>
      <c r="I106" s="191"/>
      <c r="J106" s="192">
        <f>J270</f>
        <v>0</v>
      </c>
      <c r="K106" s="188"/>
      <c r="L106" s="193"/>
    </row>
    <row r="107" spans="2:12" s="9" customFormat="1" ht="19.9" customHeight="1">
      <c r="B107" s="187"/>
      <c r="C107" s="188"/>
      <c r="D107" s="189" t="s">
        <v>175</v>
      </c>
      <c r="E107" s="190"/>
      <c r="F107" s="190"/>
      <c r="G107" s="190"/>
      <c r="H107" s="190"/>
      <c r="I107" s="191"/>
      <c r="J107" s="192">
        <f>J310</f>
        <v>0</v>
      </c>
      <c r="K107" s="188"/>
      <c r="L107" s="193"/>
    </row>
    <row r="108" spans="2:12" s="9" customFormat="1" ht="19.9" customHeight="1">
      <c r="B108" s="187"/>
      <c r="C108" s="188"/>
      <c r="D108" s="189" t="s">
        <v>176</v>
      </c>
      <c r="E108" s="190"/>
      <c r="F108" s="190"/>
      <c r="G108" s="190"/>
      <c r="H108" s="190"/>
      <c r="I108" s="191"/>
      <c r="J108" s="192">
        <f>J338</f>
        <v>0</v>
      </c>
      <c r="K108" s="188"/>
      <c r="L108" s="193"/>
    </row>
    <row r="109" spans="2:12" s="9" customFormat="1" ht="19.9" customHeight="1">
      <c r="B109" s="187"/>
      <c r="C109" s="188"/>
      <c r="D109" s="189" t="s">
        <v>177</v>
      </c>
      <c r="E109" s="190"/>
      <c r="F109" s="190"/>
      <c r="G109" s="190"/>
      <c r="H109" s="190"/>
      <c r="I109" s="191"/>
      <c r="J109" s="192">
        <f>J360</f>
        <v>0</v>
      </c>
      <c r="K109" s="188"/>
      <c r="L109" s="193"/>
    </row>
    <row r="110" spans="2:12" s="9" customFormat="1" ht="19.9" customHeight="1">
      <c r="B110" s="187"/>
      <c r="C110" s="188"/>
      <c r="D110" s="189" t="s">
        <v>636</v>
      </c>
      <c r="E110" s="190"/>
      <c r="F110" s="190"/>
      <c r="G110" s="190"/>
      <c r="H110" s="190"/>
      <c r="I110" s="191"/>
      <c r="J110" s="192">
        <f>J387</f>
        <v>0</v>
      </c>
      <c r="K110" s="188"/>
      <c r="L110" s="193"/>
    </row>
    <row r="111" spans="2:12" s="9" customFormat="1" ht="19.9" customHeight="1">
      <c r="B111" s="187"/>
      <c r="C111" s="188"/>
      <c r="D111" s="189" t="s">
        <v>178</v>
      </c>
      <c r="E111" s="190"/>
      <c r="F111" s="190"/>
      <c r="G111" s="190"/>
      <c r="H111" s="190"/>
      <c r="I111" s="191"/>
      <c r="J111" s="192">
        <f>J391</f>
        <v>0</v>
      </c>
      <c r="K111" s="188"/>
      <c r="L111" s="193"/>
    </row>
    <row r="112" spans="2:12" s="9" customFormat="1" ht="19.9" customHeight="1">
      <c r="B112" s="187"/>
      <c r="C112" s="188"/>
      <c r="D112" s="189" t="s">
        <v>179</v>
      </c>
      <c r="E112" s="190"/>
      <c r="F112" s="190"/>
      <c r="G112" s="190"/>
      <c r="H112" s="190"/>
      <c r="I112" s="191"/>
      <c r="J112" s="192">
        <f>J429</f>
        <v>0</v>
      </c>
      <c r="K112" s="188"/>
      <c r="L112" s="193"/>
    </row>
    <row r="113" spans="2:12" s="9" customFormat="1" ht="19.9" customHeight="1">
      <c r="B113" s="187"/>
      <c r="C113" s="188"/>
      <c r="D113" s="189" t="s">
        <v>637</v>
      </c>
      <c r="E113" s="190"/>
      <c r="F113" s="190"/>
      <c r="G113" s="190"/>
      <c r="H113" s="190"/>
      <c r="I113" s="191"/>
      <c r="J113" s="192">
        <f>J445</f>
        <v>0</v>
      </c>
      <c r="K113" s="188"/>
      <c r="L113" s="193"/>
    </row>
    <row r="114" spans="2:12" s="9" customFormat="1" ht="19.9" customHeight="1">
      <c r="B114" s="187"/>
      <c r="C114" s="188"/>
      <c r="D114" s="189" t="s">
        <v>638</v>
      </c>
      <c r="E114" s="190"/>
      <c r="F114" s="190"/>
      <c r="G114" s="190"/>
      <c r="H114" s="190"/>
      <c r="I114" s="191"/>
      <c r="J114" s="192">
        <f>J453</f>
        <v>0</v>
      </c>
      <c r="K114" s="188"/>
      <c r="L114" s="193"/>
    </row>
    <row r="115" spans="2:12" s="8" customFormat="1" ht="24.95" customHeight="1">
      <c r="B115" s="180"/>
      <c r="C115" s="181"/>
      <c r="D115" s="182" t="s">
        <v>180</v>
      </c>
      <c r="E115" s="183"/>
      <c r="F115" s="183"/>
      <c r="G115" s="183"/>
      <c r="H115" s="183"/>
      <c r="I115" s="184"/>
      <c r="J115" s="185">
        <f>J463</f>
        <v>0</v>
      </c>
      <c r="K115" s="181"/>
      <c r="L115" s="186"/>
    </row>
    <row r="116" spans="2:12" s="1" customFormat="1" ht="21.8" customHeight="1"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43"/>
    </row>
    <row r="117" spans="2:12" s="1" customFormat="1" ht="6.95" customHeight="1">
      <c r="B117" s="61"/>
      <c r="C117" s="62"/>
      <c r="D117" s="62"/>
      <c r="E117" s="62"/>
      <c r="F117" s="62"/>
      <c r="G117" s="62"/>
      <c r="H117" s="62"/>
      <c r="I117" s="171"/>
      <c r="J117" s="62"/>
      <c r="K117" s="62"/>
      <c r="L117" s="43"/>
    </row>
    <row r="121" spans="2:12" s="1" customFormat="1" ht="6.95" customHeight="1">
      <c r="B121" s="63"/>
      <c r="C121" s="64"/>
      <c r="D121" s="64"/>
      <c r="E121" s="64"/>
      <c r="F121" s="64"/>
      <c r="G121" s="64"/>
      <c r="H121" s="64"/>
      <c r="I121" s="174"/>
      <c r="J121" s="64"/>
      <c r="K121" s="64"/>
      <c r="L121" s="43"/>
    </row>
    <row r="122" spans="2:12" s="1" customFormat="1" ht="24.95" customHeight="1">
      <c r="B122" s="38"/>
      <c r="C122" s="23" t="s">
        <v>118</v>
      </c>
      <c r="D122" s="39"/>
      <c r="E122" s="39"/>
      <c r="F122" s="39"/>
      <c r="G122" s="39"/>
      <c r="H122" s="39"/>
      <c r="I122" s="137"/>
      <c r="J122" s="39"/>
      <c r="K122" s="39"/>
      <c r="L122" s="43"/>
    </row>
    <row r="123" spans="2:12" s="1" customFormat="1" ht="6.95" customHeight="1">
      <c r="B123" s="38"/>
      <c r="C123" s="39"/>
      <c r="D123" s="39"/>
      <c r="E123" s="39"/>
      <c r="F123" s="39"/>
      <c r="G123" s="39"/>
      <c r="H123" s="39"/>
      <c r="I123" s="137"/>
      <c r="J123" s="39"/>
      <c r="K123" s="39"/>
      <c r="L123" s="43"/>
    </row>
    <row r="124" spans="2:12" s="1" customFormat="1" ht="12" customHeight="1">
      <c r="B124" s="38"/>
      <c r="C124" s="32" t="s">
        <v>16</v>
      </c>
      <c r="D124" s="39"/>
      <c r="E124" s="39"/>
      <c r="F124" s="39"/>
      <c r="G124" s="39"/>
      <c r="H124" s="39"/>
      <c r="I124" s="137"/>
      <c r="J124" s="39"/>
      <c r="K124" s="39"/>
      <c r="L124" s="43"/>
    </row>
    <row r="125" spans="2:12" s="1" customFormat="1" ht="16.5" customHeight="1">
      <c r="B125" s="38"/>
      <c r="C125" s="39"/>
      <c r="D125" s="39"/>
      <c r="E125" s="239" t="str">
        <f>E7</f>
        <v>Pavilon K - vnitřní stavební úpravy DPS</v>
      </c>
      <c r="F125" s="32"/>
      <c r="G125" s="32"/>
      <c r="H125" s="32"/>
      <c r="I125" s="137"/>
      <c r="J125" s="39"/>
      <c r="K125" s="39"/>
      <c r="L125" s="43"/>
    </row>
    <row r="126" spans="2:12" s="1" customFormat="1" ht="12" customHeight="1">
      <c r="B126" s="38"/>
      <c r="C126" s="32" t="s">
        <v>164</v>
      </c>
      <c r="D126" s="39"/>
      <c r="E126" s="39"/>
      <c r="F126" s="39"/>
      <c r="G126" s="39"/>
      <c r="H126" s="39"/>
      <c r="I126" s="137"/>
      <c r="J126" s="39"/>
      <c r="K126" s="39"/>
      <c r="L126" s="43"/>
    </row>
    <row r="127" spans="2:12" s="1" customFormat="1" ht="16.5" customHeight="1">
      <c r="B127" s="38"/>
      <c r="C127" s="39"/>
      <c r="D127" s="39"/>
      <c r="E127" s="71" t="str">
        <f>E9</f>
        <v>SO 02 - Nové konstrukce</v>
      </c>
      <c r="F127" s="39"/>
      <c r="G127" s="39"/>
      <c r="H127" s="39"/>
      <c r="I127" s="137"/>
      <c r="J127" s="39"/>
      <c r="K127" s="39"/>
      <c r="L127" s="43"/>
    </row>
    <row r="128" spans="2:12" s="1" customFormat="1" ht="6.95" customHeight="1">
      <c r="B128" s="38"/>
      <c r="C128" s="39"/>
      <c r="D128" s="39"/>
      <c r="E128" s="39"/>
      <c r="F128" s="39"/>
      <c r="G128" s="39"/>
      <c r="H128" s="39"/>
      <c r="I128" s="137"/>
      <c r="J128" s="39"/>
      <c r="K128" s="39"/>
      <c r="L128" s="43"/>
    </row>
    <row r="129" spans="2:12" s="1" customFormat="1" ht="12" customHeight="1">
      <c r="B129" s="38"/>
      <c r="C129" s="32" t="s">
        <v>20</v>
      </c>
      <c r="D129" s="39"/>
      <c r="E129" s="39"/>
      <c r="F129" s="27" t="str">
        <f>F12</f>
        <v>Areál SN Opava</v>
      </c>
      <c r="G129" s="39"/>
      <c r="H129" s="39"/>
      <c r="I129" s="140" t="s">
        <v>22</v>
      </c>
      <c r="J129" s="74" t="str">
        <f>IF(J12="","",J12)</f>
        <v>24. 3. 2020</v>
      </c>
      <c r="K129" s="39"/>
      <c r="L129" s="43"/>
    </row>
    <row r="130" spans="2:12" s="1" customFormat="1" ht="6.95" customHeight="1">
      <c r="B130" s="38"/>
      <c r="C130" s="39"/>
      <c r="D130" s="39"/>
      <c r="E130" s="39"/>
      <c r="F130" s="39"/>
      <c r="G130" s="39"/>
      <c r="H130" s="39"/>
      <c r="I130" s="137"/>
      <c r="J130" s="39"/>
      <c r="K130" s="39"/>
      <c r="L130" s="43"/>
    </row>
    <row r="131" spans="2:12" s="1" customFormat="1" ht="27.9" customHeight="1">
      <c r="B131" s="38"/>
      <c r="C131" s="32" t="s">
        <v>24</v>
      </c>
      <c r="D131" s="39"/>
      <c r="E131" s="39"/>
      <c r="F131" s="27" t="str">
        <f>E15</f>
        <v>Slezská nemocnice Opava</v>
      </c>
      <c r="G131" s="39"/>
      <c r="H131" s="39"/>
      <c r="I131" s="140" t="s">
        <v>30</v>
      </c>
      <c r="J131" s="36" t="str">
        <f>E21</f>
        <v>Ing. Zbyněk Svoboda</v>
      </c>
      <c r="K131" s="39"/>
      <c r="L131" s="43"/>
    </row>
    <row r="132" spans="2:12" s="1" customFormat="1" ht="15.15" customHeight="1">
      <c r="B132" s="38"/>
      <c r="C132" s="32" t="s">
        <v>28</v>
      </c>
      <c r="D132" s="39"/>
      <c r="E132" s="39"/>
      <c r="F132" s="27" t="str">
        <f>IF(E18="","",E18)</f>
        <v>Vyplň údaj</v>
      </c>
      <c r="G132" s="39"/>
      <c r="H132" s="39"/>
      <c r="I132" s="140" t="s">
        <v>33</v>
      </c>
      <c r="J132" s="36" t="str">
        <f>E24</f>
        <v>Zbyněk Svoboda</v>
      </c>
      <c r="K132" s="39"/>
      <c r="L132" s="43"/>
    </row>
    <row r="133" spans="2:12" s="1" customFormat="1" ht="10.3" customHeight="1">
      <c r="B133" s="38"/>
      <c r="C133" s="39"/>
      <c r="D133" s="39"/>
      <c r="E133" s="39"/>
      <c r="F133" s="39"/>
      <c r="G133" s="39"/>
      <c r="H133" s="39"/>
      <c r="I133" s="137"/>
      <c r="J133" s="39"/>
      <c r="K133" s="39"/>
      <c r="L133" s="43"/>
    </row>
    <row r="134" spans="2:20" s="10" customFormat="1" ht="29.25" customHeight="1">
      <c r="B134" s="194"/>
      <c r="C134" s="195" t="s">
        <v>119</v>
      </c>
      <c r="D134" s="196" t="s">
        <v>62</v>
      </c>
      <c r="E134" s="196" t="s">
        <v>58</v>
      </c>
      <c r="F134" s="196" t="s">
        <v>59</v>
      </c>
      <c r="G134" s="196" t="s">
        <v>120</v>
      </c>
      <c r="H134" s="196" t="s">
        <v>121</v>
      </c>
      <c r="I134" s="197" t="s">
        <v>122</v>
      </c>
      <c r="J134" s="196" t="s">
        <v>112</v>
      </c>
      <c r="K134" s="198" t="s">
        <v>123</v>
      </c>
      <c r="L134" s="199"/>
      <c r="M134" s="95" t="s">
        <v>1</v>
      </c>
      <c r="N134" s="96" t="s">
        <v>41</v>
      </c>
      <c r="O134" s="96" t="s">
        <v>124</v>
      </c>
      <c r="P134" s="96" t="s">
        <v>125</v>
      </c>
      <c r="Q134" s="96" t="s">
        <v>126</v>
      </c>
      <c r="R134" s="96" t="s">
        <v>127</v>
      </c>
      <c r="S134" s="96" t="s">
        <v>128</v>
      </c>
      <c r="T134" s="97" t="s">
        <v>129</v>
      </c>
    </row>
    <row r="135" spans="2:63" s="1" customFormat="1" ht="22.8" customHeight="1">
      <c r="B135" s="38"/>
      <c r="C135" s="102" t="s">
        <v>130</v>
      </c>
      <c r="D135" s="39"/>
      <c r="E135" s="39"/>
      <c r="F135" s="39"/>
      <c r="G135" s="39"/>
      <c r="H135" s="39"/>
      <c r="I135" s="137"/>
      <c r="J135" s="200">
        <f>BK135</f>
        <v>0</v>
      </c>
      <c r="K135" s="39"/>
      <c r="L135" s="43"/>
      <c r="M135" s="98"/>
      <c r="N135" s="99"/>
      <c r="O135" s="99"/>
      <c r="P135" s="201">
        <f>P136+P249+P463</f>
        <v>0</v>
      </c>
      <c r="Q135" s="99"/>
      <c r="R135" s="201">
        <f>R136+R249+R463</f>
        <v>105.93659213999999</v>
      </c>
      <c r="S135" s="99"/>
      <c r="T135" s="202">
        <f>T136+T249+T463</f>
        <v>1.06738</v>
      </c>
      <c r="AT135" s="17" t="s">
        <v>76</v>
      </c>
      <c r="AU135" s="17" t="s">
        <v>114</v>
      </c>
      <c r="BK135" s="203">
        <f>BK136+BK249+BK463</f>
        <v>0</v>
      </c>
    </row>
    <row r="136" spans="2:63" s="11" customFormat="1" ht="25.9" customHeight="1">
      <c r="B136" s="204"/>
      <c r="C136" s="205"/>
      <c r="D136" s="206" t="s">
        <v>76</v>
      </c>
      <c r="E136" s="207" t="s">
        <v>181</v>
      </c>
      <c r="F136" s="207" t="s">
        <v>182</v>
      </c>
      <c r="G136" s="205"/>
      <c r="H136" s="205"/>
      <c r="I136" s="208"/>
      <c r="J136" s="209">
        <f>BK136</f>
        <v>0</v>
      </c>
      <c r="K136" s="205"/>
      <c r="L136" s="210"/>
      <c r="M136" s="211"/>
      <c r="N136" s="212"/>
      <c r="O136" s="212"/>
      <c r="P136" s="213">
        <f>P137+P175+P178+P227</f>
        <v>0</v>
      </c>
      <c r="Q136" s="212"/>
      <c r="R136" s="213">
        <f>R137+R175+R178+R227</f>
        <v>79.71719732</v>
      </c>
      <c r="S136" s="212"/>
      <c r="T136" s="214">
        <f>T137+T175+T178+T227</f>
        <v>0.372</v>
      </c>
      <c r="AR136" s="215" t="s">
        <v>82</v>
      </c>
      <c r="AT136" s="216" t="s">
        <v>76</v>
      </c>
      <c r="AU136" s="216" t="s">
        <v>77</v>
      </c>
      <c r="AY136" s="215" t="s">
        <v>134</v>
      </c>
      <c r="BK136" s="217">
        <f>BK137+BK175+BK178+BK227</f>
        <v>0</v>
      </c>
    </row>
    <row r="137" spans="2:63" s="11" customFormat="1" ht="22.8" customHeight="1">
      <c r="B137" s="204"/>
      <c r="C137" s="205"/>
      <c r="D137" s="206" t="s">
        <v>76</v>
      </c>
      <c r="E137" s="218" t="s">
        <v>149</v>
      </c>
      <c r="F137" s="218" t="s">
        <v>639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SUM(P138:P174)</f>
        <v>0</v>
      </c>
      <c r="Q137" s="212"/>
      <c r="R137" s="213">
        <f>SUM(R138:R174)</f>
        <v>44.33813616</v>
      </c>
      <c r="S137" s="212"/>
      <c r="T137" s="214">
        <f>SUM(T138:T174)</f>
        <v>0</v>
      </c>
      <c r="AR137" s="215" t="s">
        <v>82</v>
      </c>
      <c r="AT137" s="216" t="s">
        <v>76</v>
      </c>
      <c r="AU137" s="216" t="s">
        <v>82</v>
      </c>
      <c r="AY137" s="215" t="s">
        <v>134</v>
      </c>
      <c r="BK137" s="217">
        <f>SUM(BK138:BK174)</f>
        <v>0</v>
      </c>
    </row>
    <row r="138" spans="2:65" s="1" customFormat="1" ht="36" customHeight="1">
      <c r="B138" s="38"/>
      <c r="C138" s="220" t="s">
        <v>82</v>
      </c>
      <c r="D138" s="220" t="s">
        <v>137</v>
      </c>
      <c r="E138" s="221" t="s">
        <v>640</v>
      </c>
      <c r="F138" s="222" t="s">
        <v>641</v>
      </c>
      <c r="G138" s="223" t="s">
        <v>294</v>
      </c>
      <c r="H138" s="224">
        <v>13</v>
      </c>
      <c r="I138" s="225"/>
      <c r="J138" s="226">
        <f>ROUND(I138*H138,2)</f>
        <v>0</v>
      </c>
      <c r="K138" s="222" t="s">
        <v>141</v>
      </c>
      <c r="L138" s="43"/>
      <c r="M138" s="227" t="s">
        <v>1</v>
      </c>
      <c r="N138" s="228" t="s">
        <v>42</v>
      </c>
      <c r="O138" s="86"/>
      <c r="P138" s="229">
        <f>O138*H138</f>
        <v>0</v>
      </c>
      <c r="Q138" s="229">
        <v>0.12021</v>
      </c>
      <c r="R138" s="229">
        <f>Q138*H138</f>
        <v>1.56273</v>
      </c>
      <c r="S138" s="229">
        <v>0</v>
      </c>
      <c r="T138" s="230">
        <f>S138*H138</f>
        <v>0</v>
      </c>
      <c r="AR138" s="231" t="s">
        <v>153</v>
      </c>
      <c r="AT138" s="231" t="s">
        <v>137</v>
      </c>
      <c r="AU138" s="231" t="s">
        <v>87</v>
      </c>
      <c r="AY138" s="17" t="s">
        <v>134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82</v>
      </c>
      <c r="BK138" s="232">
        <f>ROUND(I138*H138,2)</f>
        <v>0</v>
      </c>
      <c r="BL138" s="17" t="s">
        <v>153</v>
      </c>
      <c r="BM138" s="231" t="s">
        <v>642</v>
      </c>
    </row>
    <row r="139" spans="2:51" s="12" customFormat="1" ht="12">
      <c r="B139" s="240"/>
      <c r="C139" s="241"/>
      <c r="D139" s="242" t="s">
        <v>188</v>
      </c>
      <c r="E139" s="243" t="s">
        <v>1</v>
      </c>
      <c r="F139" s="244" t="s">
        <v>643</v>
      </c>
      <c r="G139" s="241"/>
      <c r="H139" s="245">
        <v>13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188</v>
      </c>
      <c r="AU139" s="251" t="s">
        <v>87</v>
      </c>
      <c r="AV139" s="12" t="s">
        <v>87</v>
      </c>
      <c r="AW139" s="12" t="s">
        <v>32</v>
      </c>
      <c r="AX139" s="12" t="s">
        <v>82</v>
      </c>
      <c r="AY139" s="251" t="s">
        <v>134</v>
      </c>
    </row>
    <row r="140" spans="2:65" s="1" customFormat="1" ht="36" customHeight="1">
      <c r="B140" s="38"/>
      <c r="C140" s="220" t="s">
        <v>87</v>
      </c>
      <c r="D140" s="220" t="s">
        <v>137</v>
      </c>
      <c r="E140" s="221" t="s">
        <v>644</v>
      </c>
      <c r="F140" s="222" t="s">
        <v>645</v>
      </c>
      <c r="G140" s="223" t="s">
        <v>222</v>
      </c>
      <c r="H140" s="224">
        <v>1.296</v>
      </c>
      <c r="I140" s="225"/>
      <c r="J140" s="226">
        <f>ROUND(I140*H140,2)</f>
        <v>0</v>
      </c>
      <c r="K140" s="222" t="s">
        <v>141</v>
      </c>
      <c r="L140" s="43"/>
      <c r="M140" s="227" t="s">
        <v>1</v>
      </c>
      <c r="N140" s="228" t="s">
        <v>42</v>
      </c>
      <c r="O140" s="86"/>
      <c r="P140" s="229">
        <f>O140*H140</f>
        <v>0</v>
      </c>
      <c r="Q140" s="229">
        <v>1.8775</v>
      </c>
      <c r="R140" s="229">
        <f>Q140*H140</f>
        <v>2.43324</v>
      </c>
      <c r="S140" s="229">
        <v>0</v>
      </c>
      <c r="T140" s="230">
        <f>S140*H140</f>
        <v>0</v>
      </c>
      <c r="AR140" s="231" t="s">
        <v>153</v>
      </c>
      <c r="AT140" s="231" t="s">
        <v>137</v>
      </c>
      <c r="AU140" s="231" t="s">
        <v>87</v>
      </c>
      <c r="AY140" s="17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82</v>
      </c>
      <c r="BK140" s="232">
        <f>ROUND(I140*H140,2)</f>
        <v>0</v>
      </c>
      <c r="BL140" s="17" t="s">
        <v>153</v>
      </c>
      <c r="BM140" s="231" t="s">
        <v>646</v>
      </c>
    </row>
    <row r="141" spans="2:51" s="12" customFormat="1" ht="12">
      <c r="B141" s="240"/>
      <c r="C141" s="241"/>
      <c r="D141" s="242" t="s">
        <v>188</v>
      </c>
      <c r="E141" s="243" t="s">
        <v>1</v>
      </c>
      <c r="F141" s="244" t="s">
        <v>647</v>
      </c>
      <c r="G141" s="241"/>
      <c r="H141" s="245">
        <v>1.296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188</v>
      </c>
      <c r="AU141" s="251" t="s">
        <v>87</v>
      </c>
      <c r="AV141" s="12" t="s">
        <v>87</v>
      </c>
      <c r="AW141" s="12" t="s">
        <v>32</v>
      </c>
      <c r="AX141" s="12" t="s">
        <v>77</v>
      </c>
      <c r="AY141" s="251" t="s">
        <v>134</v>
      </c>
    </row>
    <row r="142" spans="2:51" s="13" customFormat="1" ht="12">
      <c r="B142" s="252"/>
      <c r="C142" s="253"/>
      <c r="D142" s="242" t="s">
        <v>188</v>
      </c>
      <c r="E142" s="254" t="s">
        <v>1</v>
      </c>
      <c r="F142" s="255" t="s">
        <v>204</v>
      </c>
      <c r="G142" s="253"/>
      <c r="H142" s="256">
        <v>1.296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AT142" s="262" t="s">
        <v>188</v>
      </c>
      <c r="AU142" s="262" t="s">
        <v>87</v>
      </c>
      <c r="AV142" s="13" t="s">
        <v>153</v>
      </c>
      <c r="AW142" s="13" t="s">
        <v>32</v>
      </c>
      <c r="AX142" s="13" t="s">
        <v>82</v>
      </c>
      <c r="AY142" s="262" t="s">
        <v>134</v>
      </c>
    </row>
    <row r="143" spans="2:65" s="1" customFormat="1" ht="36" customHeight="1">
      <c r="B143" s="38"/>
      <c r="C143" s="220" t="s">
        <v>149</v>
      </c>
      <c r="D143" s="220" t="s">
        <v>137</v>
      </c>
      <c r="E143" s="221" t="s">
        <v>648</v>
      </c>
      <c r="F143" s="222" t="s">
        <v>649</v>
      </c>
      <c r="G143" s="223" t="s">
        <v>222</v>
      </c>
      <c r="H143" s="224">
        <v>14.268</v>
      </c>
      <c r="I143" s="225"/>
      <c r="J143" s="226">
        <f>ROUND(I143*H143,2)</f>
        <v>0</v>
      </c>
      <c r="K143" s="222" t="s">
        <v>141</v>
      </c>
      <c r="L143" s="43"/>
      <c r="M143" s="227" t="s">
        <v>1</v>
      </c>
      <c r="N143" s="228" t="s">
        <v>42</v>
      </c>
      <c r="O143" s="86"/>
      <c r="P143" s="229">
        <f>O143*H143</f>
        <v>0</v>
      </c>
      <c r="Q143" s="229">
        <v>1.8775</v>
      </c>
      <c r="R143" s="229">
        <f>Q143*H143</f>
        <v>26.78817</v>
      </c>
      <c r="S143" s="229">
        <v>0</v>
      </c>
      <c r="T143" s="230">
        <f>S143*H143</f>
        <v>0</v>
      </c>
      <c r="AR143" s="231" t="s">
        <v>153</v>
      </c>
      <c r="AT143" s="231" t="s">
        <v>137</v>
      </c>
      <c r="AU143" s="231" t="s">
        <v>87</v>
      </c>
      <c r="AY143" s="17" t="s">
        <v>134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82</v>
      </c>
      <c r="BK143" s="232">
        <f>ROUND(I143*H143,2)</f>
        <v>0</v>
      </c>
      <c r="BL143" s="17" t="s">
        <v>153</v>
      </c>
      <c r="BM143" s="231" t="s">
        <v>650</v>
      </c>
    </row>
    <row r="144" spans="2:51" s="12" customFormat="1" ht="12">
      <c r="B144" s="240"/>
      <c r="C144" s="241"/>
      <c r="D144" s="242" t="s">
        <v>188</v>
      </c>
      <c r="E144" s="243" t="s">
        <v>1</v>
      </c>
      <c r="F144" s="244" t="s">
        <v>651</v>
      </c>
      <c r="G144" s="241"/>
      <c r="H144" s="245">
        <v>9.924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188</v>
      </c>
      <c r="AU144" s="251" t="s">
        <v>87</v>
      </c>
      <c r="AV144" s="12" t="s">
        <v>87</v>
      </c>
      <c r="AW144" s="12" t="s">
        <v>32</v>
      </c>
      <c r="AX144" s="12" t="s">
        <v>77</v>
      </c>
      <c r="AY144" s="251" t="s">
        <v>134</v>
      </c>
    </row>
    <row r="145" spans="2:51" s="12" customFormat="1" ht="12">
      <c r="B145" s="240"/>
      <c r="C145" s="241"/>
      <c r="D145" s="242" t="s">
        <v>188</v>
      </c>
      <c r="E145" s="243" t="s">
        <v>1</v>
      </c>
      <c r="F145" s="244" t="s">
        <v>652</v>
      </c>
      <c r="G145" s="241"/>
      <c r="H145" s="245">
        <v>4.344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188</v>
      </c>
      <c r="AU145" s="251" t="s">
        <v>87</v>
      </c>
      <c r="AV145" s="12" t="s">
        <v>87</v>
      </c>
      <c r="AW145" s="12" t="s">
        <v>32</v>
      </c>
      <c r="AX145" s="12" t="s">
        <v>77</v>
      </c>
      <c r="AY145" s="251" t="s">
        <v>134</v>
      </c>
    </row>
    <row r="146" spans="2:51" s="13" customFormat="1" ht="12">
      <c r="B146" s="252"/>
      <c r="C146" s="253"/>
      <c r="D146" s="242" t="s">
        <v>188</v>
      </c>
      <c r="E146" s="254" t="s">
        <v>1</v>
      </c>
      <c r="F146" s="255" t="s">
        <v>204</v>
      </c>
      <c r="G146" s="253"/>
      <c r="H146" s="256">
        <v>14.268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AT146" s="262" t="s">
        <v>188</v>
      </c>
      <c r="AU146" s="262" t="s">
        <v>87</v>
      </c>
      <c r="AV146" s="13" t="s">
        <v>153</v>
      </c>
      <c r="AW146" s="13" t="s">
        <v>32</v>
      </c>
      <c r="AX146" s="13" t="s">
        <v>82</v>
      </c>
      <c r="AY146" s="262" t="s">
        <v>134</v>
      </c>
    </row>
    <row r="147" spans="2:65" s="1" customFormat="1" ht="36" customHeight="1">
      <c r="B147" s="38"/>
      <c r="C147" s="220" t="s">
        <v>153</v>
      </c>
      <c r="D147" s="220" t="s">
        <v>137</v>
      </c>
      <c r="E147" s="221" t="s">
        <v>653</v>
      </c>
      <c r="F147" s="222" t="s">
        <v>654</v>
      </c>
      <c r="G147" s="223" t="s">
        <v>362</v>
      </c>
      <c r="H147" s="224">
        <v>0.701</v>
      </c>
      <c r="I147" s="225"/>
      <c r="J147" s="226">
        <f>ROUND(I147*H147,2)</f>
        <v>0</v>
      </c>
      <c r="K147" s="222" t="s">
        <v>141</v>
      </c>
      <c r="L147" s="43"/>
      <c r="M147" s="227" t="s">
        <v>1</v>
      </c>
      <c r="N147" s="228" t="s">
        <v>42</v>
      </c>
      <c r="O147" s="86"/>
      <c r="P147" s="229">
        <f>O147*H147</f>
        <v>0</v>
      </c>
      <c r="Q147" s="229">
        <v>0.01954</v>
      </c>
      <c r="R147" s="229">
        <f>Q147*H147</f>
        <v>0.013697539999999998</v>
      </c>
      <c r="S147" s="229">
        <v>0</v>
      </c>
      <c r="T147" s="230">
        <f>S147*H147</f>
        <v>0</v>
      </c>
      <c r="AR147" s="231" t="s">
        <v>153</v>
      </c>
      <c r="AT147" s="231" t="s">
        <v>137</v>
      </c>
      <c r="AU147" s="231" t="s">
        <v>87</v>
      </c>
      <c r="AY147" s="17" t="s">
        <v>134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82</v>
      </c>
      <c r="BK147" s="232">
        <f>ROUND(I147*H147,2)</f>
        <v>0</v>
      </c>
      <c r="BL147" s="17" t="s">
        <v>153</v>
      </c>
      <c r="BM147" s="231" t="s">
        <v>655</v>
      </c>
    </row>
    <row r="148" spans="2:51" s="12" customFormat="1" ht="12">
      <c r="B148" s="240"/>
      <c r="C148" s="241"/>
      <c r="D148" s="242" t="s">
        <v>188</v>
      </c>
      <c r="E148" s="243" t="s">
        <v>1</v>
      </c>
      <c r="F148" s="244" t="s">
        <v>656</v>
      </c>
      <c r="G148" s="241"/>
      <c r="H148" s="245">
        <v>0.027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188</v>
      </c>
      <c r="AU148" s="251" t="s">
        <v>87</v>
      </c>
      <c r="AV148" s="12" t="s">
        <v>87</v>
      </c>
      <c r="AW148" s="12" t="s">
        <v>32</v>
      </c>
      <c r="AX148" s="12" t="s">
        <v>77</v>
      </c>
      <c r="AY148" s="251" t="s">
        <v>134</v>
      </c>
    </row>
    <row r="149" spans="2:51" s="12" customFormat="1" ht="12">
      <c r="B149" s="240"/>
      <c r="C149" s="241"/>
      <c r="D149" s="242" t="s">
        <v>188</v>
      </c>
      <c r="E149" s="243" t="s">
        <v>1</v>
      </c>
      <c r="F149" s="244" t="s">
        <v>657</v>
      </c>
      <c r="G149" s="241"/>
      <c r="H149" s="245">
        <v>0.027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188</v>
      </c>
      <c r="AU149" s="251" t="s">
        <v>87</v>
      </c>
      <c r="AV149" s="12" t="s">
        <v>87</v>
      </c>
      <c r="AW149" s="12" t="s">
        <v>32</v>
      </c>
      <c r="AX149" s="12" t="s">
        <v>77</v>
      </c>
      <c r="AY149" s="251" t="s">
        <v>134</v>
      </c>
    </row>
    <row r="150" spans="2:51" s="12" customFormat="1" ht="12">
      <c r="B150" s="240"/>
      <c r="C150" s="241"/>
      <c r="D150" s="242" t="s">
        <v>188</v>
      </c>
      <c r="E150" s="243" t="s">
        <v>1</v>
      </c>
      <c r="F150" s="244" t="s">
        <v>658</v>
      </c>
      <c r="G150" s="241"/>
      <c r="H150" s="245">
        <v>0.362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188</v>
      </c>
      <c r="AU150" s="251" t="s">
        <v>87</v>
      </c>
      <c r="AV150" s="12" t="s">
        <v>87</v>
      </c>
      <c r="AW150" s="12" t="s">
        <v>32</v>
      </c>
      <c r="AX150" s="12" t="s">
        <v>77</v>
      </c>
      <c r="AY150" s="251" t="s">
        <v>134</v>
      </c>
    </row>
    <row r="151" spans="2:51" s="12" customFormat="1" ht="12">
      <c r="B151" s="240"/>
      <c r="C151" s="241"/>
      <c r="D151" s="242" t="s">
        <v>188</v>
      </c>
      <c r="E151" s="243" t="s">
        <v>1</v>
      </c>
      <c r="F151" s="244" t="s">
        <v>659</v>
      </c>
      <c r="G151" s="241"/>
      <c r="H151" s="245">
        <v>0.285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AT151" s="251" t="s">
        <v>188</v>
      </c>
      <c r="AU151" s="251" t="s">
        <v>87</v>
      </c>
      <c r="AV151" s="12" t="s">
        <v>87</v>
      </c>
      <c r="AW151" s="12" t="s">
        <v>32</v>
      </c>
      <c r="AX151" s="12" t="s">
        <v>77</v>
      </c>
      <c r="AY151" s="251" t="s">
        <v>134</v>
      </c>
    </row>
    <row r="152" spans="2:51" s="13" customFormat="1" ht="12">
      <c r="B152" s="252"/>
      <c r="C152" s="253"/>
      <c r="D152" s="242" t="s">
        <v>188</v>
      </c>
      <c r="E152" s="254" t="s">
        <v>1</v>
      </c>
      <c r="F152" s="255" t="s">
        <v>204</v>
      </c>
      <c r="G152" s="253"/>
      <c r="H152" s="256">
        <v>0.701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 t="s">
        <v>188</v>
      </c>
      <c r="AU152" s="262" t="s">
        <v>87</v>
      </c>
      <c r="AV152" s="13" t="s">
        <v>153</v>
      </c>
      <c r="AW152" s="13" t="s">
        <v>32</v>
      </c>
      <c r="AX152" s="13" t="s">
        <v>82</v>
      </c>
      <c r="AY152" s="262" t="s">
        <v>134</v>
      </c>
    </row>
    <row r="153" spans="2:65" s="1" customFormat="1" ht="24" customHeight="1">
      <c r="B153" s="38"/>
      <c r="C153" s="273" t="s">
        <v>133</v>
      </c>
      <c r="D153" s="273" t="s">
        <v>552</v>
      </c>
      <c r="E153" s="274" t="s">
        <v>660</v>
      </c>
      <c r="F153" s="275" t="s">
        <v>661</v>
      </c>
      <c r="G153" s="276" t="s">
        <v>362</v>
      </c>
      <c r="H153" s="277">
        <v>0.647</v>
      </c>
      <c r="I153" s="278"/>
      <c r="J153" s="279">
        <f>ROUND(I153*H153,2)</f>
        <v>0</v>
      </c>
      <c r="K153" s="275" t="s">
        <v>141</v>
      </c>
      <c r="L153" s="280"/>
      <c r="M153" s="281" t="s">
        <v>1</v>
      </c>
      <c r="N153" s="282" t="s">
        <v>42</v>
      </c>
      <c r="O153" s="86"/>
      <c r="P153" s="229">
        <f>O153*H153</f>
        <v>0</v>
      </c>
      <c r="Q153" s="229">
        <v>1</v>
      </c>
      <c r="R153" s="229">
        <f>Q153*H153</f>
        <v>0.647</v>
      </c>
      <c r="S153" s="229">
        <v>0</v>
      </c>
      <c r="T153" s="230">
        <f>S153*H153</f>
        <v>0</v>
      </c>
      <c r="AR153" s="231" t="s">
        <v>219</v>
      </c>
      <c r="AT153" s="231" t="s">
        <v>552</v>
      </c>
      <c r="AU153" s="231" t="s">
        <v>87</v>
      </c>
      <c r="AY153" s="17" t="s">
        <v>134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82</v>
      </c>
      <c r="BK153" s="232">
        <f>ROUND(I153*H153,2)</f>
        <v>0</v>
      </c>
      <c r="BL153" s="17" t="s">
        <v>153</v>
      </c>
      <c r="BM153" s="231" t="s">
        <v>662</v>
      </c>
    </row>
    <row r="154" spans="2:51" s="12" customFormat="1" ht="12">
      <c r="B154" s="240"/>
      <c r="C154" s="241"/>
      <c r="D154" s="242" t="s">
        <v>188</v>
      </c>
      <c r="E154" s="243" t="s">
        <v>1</v>
      </c>
      <c r="F154" s="244" t="s">
        <v>663</v>
      </c>
      <c r="G154" s="241"/>
      <c r="H154" s="245">
        <v>0.647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188</v>
      </c>
      <c r="AU154" s="251" t="s">
        <v>87</v>
      </c>
      <c r="AV154" s="12" t="s">
        <v>87</v>
      </c>
      <c r="AW154" s="12" t="s">
        <v>32</v>
      </c>
      <c r="AX154" s="12" t="s">
        <v>82</v>
      </c>
      <c r="AY154" s="251" t="s">
        <v>134</v>
      </c>
    </row>
    <row r="155" spans="2:65" s="1" customFormat="1" ht="16.5" customHeight="1">
      <c r="B155" s="38"/>
      <c r="C155" s="273" t="s">
        <v>160</v>
      </c>
      <c r="D155" s="273" t="s">
        <v>552</v>
      </c>
      <c r="E155" s="274" t="s">
        <v>664</v>
      </c>
      <c r="F155" s="275" t="s">
        <v>665</v>
      </c>
      <c r="G155" s="276" t="s">
        <v>362</v>
      </c>
      <c r="H155" s="277">
        <v>0.054</v>
      </c>
      <c r="I155" s="278"/>
      <c r="J155" s="279">
        <f>ROUND(I155*H155,2)</f>
        <v>0</v>
      </c>
      <c r="K155" s="275" t="s">
        <v>141</v>
      </c>
      <c r="L155" s="280"/>
      <c r="M155" s="281" t="s">
        <v>1</v>
      </c>
      <c r="N155" s="282" t="s">
        <v>42</v>
      </c>
      <c r="O155" s="86"/>
      <c r="P155" s="229">
        <f>O155*H155</f>
        <v>0</v>
      </c>
      <c r="Q155" s="229">
        <v>1</v>
      </c>
      <c r="R155" s="229">
        <f>Q155*H155</f>
        <v>0.054</v>
      </c>
      <c r="S155" s="229">
        <v>0</v>
      </c>
      <c r="T155" s="230">
        <f>S155*H155</f>
        <v>0</v>
      </c>
      <c r="AR155" s="231" t="s">
        <v>219</v>
      </c>
      <c r="AT155" s="231" t="s">
        <v>552</v>
      </c>
      <c r="AU155" s="231" t="s">
        <v>87</v>
      </c>
      <c r="AY155" s="17" t="s">
        <v>134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82</v>
      </c>
      <c r="BK155" s="232">
        <f>ROUND(I155*H155,2)</f>
        <v>0</v>
      </c>
      <c r="BL155" s="17" t="s">
        <v>153</v>
      </c>
      <c r="BM155" s="231" t="s">
        <v>666</v>
      </c>
    </row>
    <row r="156" spans="2:51" s="12" customFormat="1" ht="12">
      <c r="B156" s="240"/>
      <c r="C156" s="241"/>
      <c r="D156" s="242" t="s">
        <v>188</v>
      </c>
      <c r="E156" s="243" t="s">
        <v>1</v>
      </c>
      <c r="F156" s="244" t="s">
        <v>656</v>
      </c>
      <c r="G156" s="241"/>
      <c r="H156" s="245">
        <v>0.027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188</v>
      </c>
      <c r="AU156" s="251" t="s">
        <v>87</v>
      </c>
      <c r="AV156" s="12" t="s">
        <v>87</v>
      </c>
      <c r="AW156" s="12" t="s">
        <v>32</v>
      </c>
      <c r="AX156" s="12" t="s">
        <v>77</v>
      </c>
      <c r="AY156" s="251" t="s">
        <v>134</v>
      </c>
    </row>
    <row r="157" spans="2:51" s="12" customFormat="1" ht="12">
      <c r="B157" s="240"/>
      <c r="C157" s="241"/>
      <c r="D157" s="242" t="s">
        <v>188</v>
      </c>
      <c r="E157" s="243" t="s">
        <v>1</v>
      </c>
      <c r="F157" s="244" t="s">
        <v>657</v>
      </c>
      <c r="G157" s="241"/>
      <c r="H157" s="245">
        <v>0.027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188</v>
      </c>
      <c r="AU157" s="251" t="s">
        <v>87</v>
      </c>
      <c r="AV157" s="12" t="s">
        <v>87</v>
      </c>
      <c r="AW157" s="12" t="s">
        <v>32</v>
      </c>
      <c r="AX157" s="12" t="s">
        <v>77</v>
      </c>
      <c r="AY157" s="251" t="s">
        <v>134</v>
      </c>
    </row>
    <row r="158" spans="2:51" s="13" customFormat="1" ht="12">
      <c r="B158" s="252"/>
      <c r="C158" s="253"/>
      <c r="D158" s="242" t="s">
        <v>188</v>
      </c>
      <c r="E158" s="254" t="s">
        <v>1</v>
      </c>
      <c r="F158" s="255" t="s">
        <v>204</v>
      </c>
      <c r="G158" s="253"/>
      <c r="H158" s="256">
        <v>0.054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AT158" s="262" t="s">
        <v>188</v>
      </c>
      <c r="AU158" s="262" t="s">
        <v>87</v>
      </c>
      <c r="AV158" s="13" t="s">
        <v>153</v>
      </c>
      <c r="AW158" s="13" t="s">
        <v>32</v>
      </c>
      <c r="AX158" s="13" t="s">
        <v>82</v>
      </c>
      <c r="AY158" s="262" t="s">
        <v>134</v>
      </c>
    </row>
    <row r="159" spans="2:65" s="1" customFormat="1" ht="36" customHeight="1">
      <c r="B159" s="38"/>
      <c r="C159" s="220" t="s">
        <v>213</v>
      </c>
      <c r="D159" s="220" t="s">
        <v>137</v>
      </c>
      <c r="E159" s="221" t="s">
        <v>667</v>
      </c>
      <c r="F159" s="222" t="s">
        <v>668</v>
      </c>
      <c r="G159" s="223" t="s">
        <v>362</v>
      </c>
      <c r="H159" s="224">
        <v>1.358</v>
      </c>
      <c r="I159" s="225"/>
      <c r="J159" s="226">
        <f>ROUND(I159*H159,2)</f>
        <v>0</v>
      </c>
      <c r="K159" s="222" t="s">
        <v>141</v>
      </c>
      <c r="L159" s="43"/>
      <c r="M159" s="227" t="s">
        <v>1</v>
      </c>
      <c r="N159" s="228" t="s">
        <v>42</v>
      </c>
      <c r="O159" s="86"/>
      <c r="P159" s="229">
        <f>O159*H159</f>
        <v>0</v>
      </c>
      <c r="Q159" s="229">
        <v>0.01709</v>
      </c>
      <c r="R159" s="229">
        <f>Q159*H159</f>
        <v>0.02320822</v>
      </c>
      <c r="S159" s="229">
        <v>0</v>
      </c>
      <c r="T159" s="230">
        <f>S159*H159</f>
        <v>0</v>
      </c>
      <c r="AR159" s="231" t="s">
        <v>153</v>
      </c>
      <c r="AT159" s="231" t="s">
        <v>137</v>
      </c>
      <c r="AU159" s="231" t="s">
        <v>87</v>
      </c>
      <c r="AY159" s="17" t="s">
        <v>134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82</v>
      </c>
      <c r="BK159" s="232">
        <f>ROUND(I159*H159,2)</f>
        <v>0</v>
      </c>
      <c r="BL159" s="17" t="s">
        <v>153</v>
      </c>
      <c r="BM159" s="231" t="s">
        <v>669</v>
      </c>
    </row>
    <row r="160" spans="2:51" s="12" customFormat="1" ht="12">
      <c r="B160" s="240"/>
      <c r="C160" s="241"/>
      <c r="D160" s="242" t="s">
        <v>188</v>
      </c>
      <c r="E160" s="243" t="s">
        <v>1</v>
      </c>
      <c r="F160" s="244" t="s">
        <v>670</v>
      </c>
      <c r="G160" s="241"/>
      <c r="H160" s="245">
        <v>0.243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188</v>
      </c>
      <c r="AU160" s="251" t="s">
        <v>87</v>
      </c>
      <c r="AV160" s="12" t="s">
        <v>87</v>
      </c>
      <c r="AW160" s="12" t="s">
        <v>32</v>
      </c>
      <c r="AX160" s="12" t="s">
        <v>77</v>
      </c>
      <c r="AY160" s="251" t="s">
        <v>134</v>
      </c>
    </row>
    <row r="161" spans="2:51" s="12" customFormat="1" ht="12">
      <c r="B161" s="240"/>
      <c r="C161" s="241"/>
      <c r="D161" s="242" t="s">
        <v>188</v>
      </c>
      <c r="E161" s="243" t="s">
        <v>1</v>
      </c>
      <c r="F161" s="244" t="s">
        <v>671</v>
      </c>
      <c r="G161" s="241"/>
      <c r="H161" s="245">
        <v>1.115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188</v>
      </c>
      <c r="AU161" s="251" t="s">
        <v>87</v>
      </c>
      <c r="AV161" s="12" t="s">
        <v>87</v>
      </c>
      <c r="AW161" s="12" t="s">
        <v>32</v>
      </c>
      <c r="AX161" s="12" t="s">
        <v>77</v>
      </c>
      <c r="AY161" s="251" t="s">
        <v>134</v>
      </c>
    </row>
    <row r="162" spans="2:51" s="13" customFormat="1" ht="12">
      <c r="B162" s="252"/>
      <c r="C162" s="253"/>
      <c r="D162" s="242" t="s">
        <v>188</v>
      </c>
      <c r="E162" s="254" t="s">
        <v>1</v>
      </c>
      <c r="F162" s="255" t="s">
        <v>204</v>
      </c>
      <c r="G162" s="253"/>
      <c r="H162" s="256">
        <v>1.358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AT162" s="262" t="s">
        <v>188</v>
      </c>
      <c r="AU162" s="262" t="s">
        <v>87</v>
      </c>
      <c r="AV162" s="13" t="s">
        <v>153</v>
      </c>
      <c r="AW162" s="13" t="s">
        <v>32</v>
      </c>
      <c r="AX162" s="13" t="s">
        <v>82</v>
      </c>
      <c r="AY162" s="262" t="s">
        <v>134</v>
      </c>
    </row>
    <row r="163" spans="2:65" s="1" customFormat="1" ht="16.5" customHeight="1">
      <c r="B163" s="38"/>
      <c r="C163" s="273" t="s">
        <v>219</v>
      </c>
      <c r="D163" s="273" t="s">
        <v>552</v>
      </c>
      <c r="E163" s="274" t="s">
        <v>672</v>
      </c>
      <c r="F163" s="275" t="s">
        <v>673</v>
      </c>
      <c r="G163" s="276" t="s">
        <v>362</v>
      </c>
      <c r="H163" s="277">
        <v>0.243</v>
      </c>
      <c r="I163" s="278"/>
      <c r="J163" s="279">
        <f>ROUND(I163*H163,2)</f>
        <v>0</v>
      </c>
      <c r="K163" s="275" t="s">
        <v>141</v>
      </c>
      <c r="L163" s="280"/>
      <c r="M163" s="281" t="s">
        <v>1</v>
      </c>
      <c r="N163" s="282" t="s">
        <v>42</v>
      </c>
      <c r="O163" s="86"/>
      <c r="P163" s="229">
        <f>O163*H163</f>
        <v>0</v>
      </c>
      <c r="Q163" s="229">
        <v>1</v>
      </c>
      <c r="R163" s="229">
        <f>Q163*H163</f>
        <v>0.243</v>
      </c>
      <c r="S163" s="229">
        <v>0</v>
      </c>
      <c r="T163" s="230">
        <f>S163*H163</f>
        <v>0</v>
      </c>
      <c r="AR163" s="231" t="s">
        <v>219</v>
      </c>
      <c r="AT163" s="231" t="s">
        <v>552</v>
      </c>
      <c r="AU163" s="231" t="s">
        <v>87</v>
      </c>
      <c r="AY163" s="17" t="s">
        <v>134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82</v>
      </c>
      <c r="BK163" s="232">
        <f>ROUND(I163*H163,2)</f>
        <v>0</v>
      </c>
      <c r="BL163" s="17" t="s">
        <v>153</v>
      </c>
      <c r="BM163" s="231" t="s">
        <v>674</v>
      </c>
    </row>
    <row r="164" spans="2:51" s="12" customFormat="1" ht="12">
      <c r="B164" s="240"/>
      <c r="C164" s="241"/>
      <c r="D164" s="242" t="s">
        <v>188</v>
      </c>
      <c r="E164" s="243" t="s">
        <v>1</v>
      </c>
      <c r="F164" s="244" t="s">
        <v>675</v>
      </c>
      <c r="G164" s="241"/>
      <c r="H164" s="245">
        <v>0.243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188</v>
      </c>
      <c r="AU164" s="251" t="s">
        <v>87</v>
      </c>
      <c r="AV164" s="12" t="s">
        <v>87</v>
      </c>
      <c r="AW164" s="12" t="s">
        <v>32</v>
      </c>
      <c r="AX164" s="12" t="s">
        <v>82</v>
      </c>
      <c r="AY164" s="251" t="s">
        <v>134</v>
      </c>
    </row>
    <row r="165" spans="2:65" s="1" customFormat="1" ht="16.5" customHeight="1">
      <c r="B165" s="38"/>
      <c r="C165" s="273" t="s">
        <v>197</v>
      </c>
      <c r="D165" s="273" t="s">
        <v>552</v>
      </c>
      <c r="E165" s="274" t="s">
        <v>676</v>
      </c>
      <c r="F165" s="275" t="s">
        <v>677</v>
      </c>
      <c r="G165" s="276" t="s">
        <v>362</v>
      </c>
      <c r="H165" s="277">
        <v>0.112</v>
      </c>
      <c r="I165" s="278"/>
      <c r="J165" s="279">
        <f>ROUND(I165*H165,2)</f>
        <v>0</v>
      </c>
      <c r="K165" s="275" t="s">
        <v>141</v>
      </c>
      <c r="L165" s="280"/>
      <c r="M165" s="281" t="s">
        <v>1</v>
      </c>
      <c r="N165" s="282" t="s">
        <v>42</v>
      </c>
      <c r="O165" s="86"/>
      <c r="P165" s="229">
        <f>O165*H165</f>
        <v>0</v>
      </c>
      <c r="Q165" s="229">
        <v>1</v>
      </c>
      <c r="R165" s="229">
        <f>Q165*H165</f>
        <v>0.112</v>
      </c>
      <c r="S165" s="229">
        <v>0</v>
      </c>
      <c r="T165" s="230">
        <f>S165*H165</f>
        <v>0</v>
      </c>
      <c r="AR165" s="231" t="s">
        <v>219</v>
      </c>
      <c r="AT165" s="231" t="s">
        <v>552</v>
      </c>
      <c r="AU165" s="231" t="s">
        <v>87</v>
      </c>
      <c r="AY165" s="17" t="s">
        <v>134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82</v>
      </c>
      <c r="BK165" s="232">
        <f>ROUND(I165*H165,2)</f>
        <v>0</v>
      </c>
      <c r="BL165" s="17" t="s">
        <v>153</v>
      </c>
      <c r="BM165" s="231" t="s">
        <v>678</v>
      </c>
    </row>
    <row r="166" spans="2:51" s="12" customFormat="1" ht="12">
      <c r="B166" s="240"/>
      <c r="C166" s="241"/>
      <c r="D166" s="242" t="s">
        <v>188</v>
      </c>
      <c r="E166" s="243" t="s">
        <v>1</v>
      </c>
      <c r="F166" s="244" t="s">
        <v>679</v>
      </c>
      <c r="G166" s="241"/>
      <c r="H166" s="245">
        <v>0.112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188</v>
      </c>
      <c r="AU166" s="251" t="s">
        <v>87</v>
      </c>
      <c r="AV166" s="12" t="s">
        <v>87</v>
      </c>
      <c r="AW166" s="12" t="s">
        <v>32</v>
      </c>
      <c r="AX166" s="12" t="s">
        <v>82</v>
      </c>
      <c r="AY166" s="251" t="s">
        <v>134</v>
      </c>
    </row>
    <row r="167" spans="2:65" s="1" customFormat="1" ht="16.5" customHeight="1">
      <c r="B167" s="38"/>
      <c r="C167" s="220" t="s">
        <v>230</v>
      </c>
      <c r="D167" s="220" t="s">
        <v>137</v>
      </c>
      <c r="E167" s="221" t="s">
        <v>680</v>
      </c>
      <c r="F167" s="222" t="s">
        <v>681</v>
      </c>
      <c r="G167" s="223" t="s">
        <v>186</v>
      </c>
      <c r="H167" s="224">
        <v>7.285</v>
      </c>
      <c r="I167" s="225"/>
      <c r="J167" s="226">
        <f>ROUND(I167*H167,2)</f>
        <v>0</v>
      </c>
      <c r="K167" s="222" t="s">
        <v>1</v>
      </c>
      <c r="L167" s="43"/>
      <c r="M167" s="227" t="s">
        <v>1</v>
      </c>
      <c r="N167" s="228" t="s">
        <v>42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153</v>
      </c>
      <c r="AT167" s="231" t="s">
        <v>137</v>
      </c>
      <c r="AU167" s="231" t="s">
        <v>87</v>
      </c>
      <c r="AY167" s="17" t="s">
        <v>134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82</v>
      </c>
      <c r="BK167" s="232">
        <f>ROUND(I167*H167,2)</f>
        <v>0</v>
      </c>
      <c r="BL167" s="17" t="s">
        <v>153</v>
      </c>
      <c r="BM167" s="231" t="s">
        <v>682</v>
      </c>
    </row>
    <row r="168" spans="2:51" s="12" customFormat="1" ht="12">
      <c r="B168" s="240"/>
      <c r="C168" s="241"/>
      <c r="D168" s="242" t="s">
        <v>188</v>
      </c>
      <c r="E168" s="243" t="s">
        <v>1</v>
      </c>
      <c r="F168" s="244" t="s">
        <v>683</v>
      </c>
      <c r="G168" s="241"/>
      <c r="H168" s="245">
        <v>7.285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188</v>
      </c>
      <c r="AU168" s="251" t="s">
        <v>87</v>
      </c>
      <c r="AV168" s="12" t="s">
        <v>87</v>
      </c>
      <c r="AW168" s="12" t="s">
        <v>32</v>
      </c>
      <c r="AX168" s="12" t="s">
        <v>82</v>
      </c>
      <c r="AY168" s="251" t="s">
        <v>134</v>
      </c>
    </row>
    <row r="169" spans="2:65" s="1" customFormat="1" ht="16.5" customHeight="1">
      <c r="B169" s="38"/>
      <c r="C169" s="220" t="s">
        <v>239</v>
      </c>
      <c r="D169" s="220" t="s">
        <v>137</v>
      </c>
      <c r="E169" s="221" t="s">
        <v>684</v>
      </c>
      <c r="F169" s="222" t="s">
        <v>685</v>
      </c>
      <c r="G169" s="223" t="s">
        <v>222</v>
      </c>
      <c r="H169" s="224">
        <v>3</v>
      </c>
      <c r="I169" s="225"/>
      <c r="J169" s="226">
        <f>ROUND(I169*H169,2)</f>
        <v>0</v>
      </c>
      <c r="K169" s="222" t="s">
        <v>141</v>
      </c>
      <c r="L169" s="43"/>
      <c r="M169" s="227" t="s">
        <v>1</v>
      </c>
      <c r="N169" s="228" t="s">
        <v>42</v>
      </c>
      <c r="O169" s="86"/>
      <c r="P169" s="229">
        <f>O169*H169</f>
        <v>0</v>
      </c>
      <c r="Q169" s="229">
        <v>2.25634</v>
      </c>
      <c r="R169" s="229">
        <f>Q169*H169</f>
        <v>6.769019999999999</v>
      </c>
      <c r="S169" s="229">
        <v>0</v>
      </c>
      <c r="T169" s="230">
        <f>S169*H169</f>
        <v>0</v>
      </c>
      <c r="AR169" s="231" t="s">
        <v>153</v>
      </c>
      <c r="AT169" s="231" t="s">
        <v>137</v>
      </c>
      <c r="AU169" s="231" t="s">
        <v>87</v>
      </c>
      <c r="AY169" s="17" t="s">
        <v>134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82</v>
      </c>
      <c r="BK169" s="232">
        <f>ROUND(I169*H169,2)</f>
        <v>0</v>
      </c>
      <c r="BL169" s="17" t="s">
        <v>153</v>
      </c>
      <c r="BM169" s="231" t="s">
        <v>686</v>
      </c>
    </row>
    <row r="170" spans="2:51" s="12" customFormat="1" ht="12">
      <c r="B170" s="240"/>
      <c r="C170" s="241"/>
      <c r="D170" s="242" t="s">
        <v>188</v>
      </c>
      <c r="E170" s="243" t="s">
        <v>1</v>
      </c>
      <c r="F170" s="244" t="s">
        <v>687</v>
      </c>
      <c r="G170" s="241"/>
      <c r="H170" s="245">
        <v>3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188</v>
      </c>
      <c r="AU170" s="251" t="s">
        <v>87</v>
      </c>
      <c r="AV170" s="12" t="s">
        <v>87</v>
      </c>
      <c r="AW170" s="12" t="s">
        <v>32</v>
      </c>
      <c r="AX170" s="12" t="s">
        <v>82</v>
      </c>
      <c r="AY170" s="251" t="s">
        <v>134</v>
      </c>
    </row>
    <row r="171" spans="2:65" s="1" customFormat="1" ht="36" customHeight="1">
      <c r="B171" s="38"/>
      <c r="C171" s="220" t="s">
        <v>244</v>
      </c>
      <c r="D171" s="220" t="s">
        <v>137</v>
      </c>
      <c r="E171" s="221" t="s">
        <v>688</v>
      </c>
      <c r="F171" s="222" t="s">
        <v>689</v>
      </c>
      <c r="G171" s="223" t="s">
        <v>186</v>
      </c>
      <c r="H171" s="224">
        <v>31</v>
      </c>
      <c r="I171" s="225"/>
      <c r="J171" s="226">
        <f>ROUND(I171*H171,2)</f>
        <v>0</v>
      </c>
      <c r="K171" s="222" t="s">
        <v>141</v>
      </c>
      <c r="L171" s="43"/>
      <c r="M171" s="227" t="s">
        <v>1</v>
      </c>
      <c r="N171" s="228" t="s">
        <v>42</v>
      </c>
      <c r="O171" s="86"/>
      <c r="P171" s="229">
        <f>O171*H171</f>
        <v>0</v>
      </c>
      <c r="Q171" s="229">
        <v>0.17818</v>
      </c>
      <c r="R171" s="229">
        <f>Q171*H171</f>
        <v>5.52358</v>
      </c>
      <c r="S171" s="229">
        <v>0</v>
      </c>
      <c r="T171" s="230">
        <f>S171*H171</f>
        <v>0</v>
      </c>
      <c r="AR171" s="231" t="s">
        <v>153</v>
      </c>
      <c r="AT171" s="231" t="s">
        <v>137</v>
      </c>
      <c r="AU171" s="231" t="s">
        <v>87</v>
      </c>
      <c r="AY171" s="17" t="s">
        <v>134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82</v>
      </c>
      <c r="BK171" s="232">
        <f>ROUND(I171*H171,2)</f>
        <v>0</v>
      </c>
      <c r="BL171" s="17" t="s">
        <v>153</v>
      </c>
      <c r="BM171" s="231" t="s">
        <v>690</v>
      </c>
    </row>
    <row r="172" spans="2:51" s="12" customFormat="1" ht="12">
      <c r="B172" s="240"/>
      <c r="C172" s="241"/>
      <c r="D172" s="242" t="s">
        <v>188</v>
      </c>
      <c r="E172" s="243" t="s">
        <v>1</v>
      </c>
      <c r="F172" s="244" t="s">
        <v>691</v>
      </c>
      <c r="G172" s="241"/>
      <c r="H172" s="245">
        <v>31</v>
      </c>
      <c r="I172" s="246"/>
      <c r="J172" s="241"/>
      <c r="K172" s="241"/>
      <c r="L172" s="247"/>
      <c r="M172" s="248"/>
      <c r="N172" s="249"/>
      <c r="O172" s="249"/>
      <c r="P172" s="249"/>
      <c r="Q172" s="249"/>
      <c r="R172" s="249"/>
      <c r="S172" s="249"/>
      <c r="T172" s="250"/>
      <c r="AT172" s="251" t="s">
        <v>188</v>
      </c>
      <c r="AU172" s="251" t="s">
        <v>87</v>
      </c>
      <c r="AV172" s="12" t="s">
        <v>87</v>
      </c>
      <c r="AW172" s="12" t="s">
        <v>32</v>
      </c>
      <c r="AX172" s="12" t="s">
        <v>82</v>
      </c>
      <c r="AY172" s="251" t="s">
        <v>134</v>
      </c>
    </row>
    <row r="173" spans="2:65" s="1" customFormat="1" ht="48" customHeight="1">
      <c r="B173" s="38"/>
      <c r="C173" s="220" t="s">
        <v>254</v>
      </c>
      <c r="D173" s="220" t="s">
        <v>137</v>
      </c>
      <c r="E173" s="221" t="s">
        <v>692</v>
      </c>
      <c r="F173" s="222" t="s">
        <v>693</v>
      </c>
      <c r="G173" s="223" t="s">
        <v>186</v>
      </c>
      <c r="H173" s="224">
        <v>19.06</v>
      </c>
      <c r="I173" s="225"/>
      <c r="J173" s="226">
        <f>ROUND(I173*H173,2)</f>
        <v>0</v>
      </c>
      <c r="K173" s="222" t="s">
        <v>141</v>
      </c>
      <c r="L173" s="43"/>
      <c r="M173" s="227" t="s">
        <v>1</v>
      </c>
      <c r="N173" s="228" t="s">
        <v>42</v>
      </c>
      <c r="O173" s="86"/>
      <c r="P173" s="229">
        <f>O173*H173</f>
        <v>0</v>
      </c>
      <c r="Q173" s="229">
        <v>0.00884</v>
      </c>
      <c r="R173" s="229">
        <f>Q173*H173</f>
        <v>0.1684904</v>
      </c>
      <c r="S173" s="229">
        <v>0</v>
      </c>
      <c r="T173" s="230">
        <f>S173*H173</f>
        <v>0</v>
      </c>
      <c r="AR173" s="231" t="s">
        <v>153</v>
      </c>
      <c r="AT173" s="231" t="s">
        <v>137</v>
      </c>
      <c r="AU173" s="231" t="s">
        <v>87</v>
      </c>
      <c r="AY173" s="17" t="s">
        <v>134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82</v>
      </c>
      <c r="BK173" s="232">
        <f>ROUND(I173*H173,2)</f>
        <v>0</v>
      </c>
      <c r="BL173" s="17" t="s">
        <v>153</v>
      </c>
      <c r="BM173" s="231" t="s">
        <v>694</v>
      </c>
    </row>
    <row r="174" spans="2:51" s="12" customFormat="1" ht="12">
      <c r="B174" s="240"/>
      <c r="C174" s="241"/>
      <c r="D174" s="242" t="s">
        <v>188</v>
      </c>
      <c r="E174" s="243" t="s">
        <v>1</v>
      </c>
      <c r="F174" s="244" t="s">
        <v>695</v>
      </c>
      <c r="G174" s="241"/>
      <c r="H174" s="245">
        <v>19.06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188</v>
      </c>
      <c r="AU174" s="251" t="s">
        <v>87</v>
      </c>
      <c r="AV174" s="12" t="s">
        <v>87</v>
      </c>
      <c r="AW174" s="12" t="s">
        <v>32</v>
      </c>
      <c r="AX174" s="12" t="s">
        <v>82</v>
      </c>
      <c r="AY174" s="251" t="s">
        <v>134</v>
      </c>
    </row>
    <row r="175" spans="2:63" s="11" customFormat="1" ht="22.8" customHeight="1">
      <c r="B175" s="204"/>
      <c r="C175" s="205"/>
      <c r="D175" s="206" t="s">
        <v>76</v>
      </c>
      <c r="E175" s="218" t="s">
        <v>153</v>
      </c>
      <c r="F175" s="218" t="s">
        <v>696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SUM(P176:P177)</f>
        <v>0</v>
      </c>
      <c r="Q175" s="212"/>
      <c r="R175" s="213">
        <f>SUM(R176:R177)</f>
        <v>0.198144</v>
      </c>
      <c r="S175" s="212"/>
      <c r="T175" s="214">
        <f>SUM(T176:T177)</f>
        <v>0</v>
      </c>
      <c r="AR175" s="215" t="s">
        <v>82</v>
      </c>
      <c r="AT175" s="216" t="s">
        <v>76</v>
      </c>
      <c r="AU175" s="216" t="s">
        <v>82</v>
      </c>
      <c r="AY175" s="215" t="s">
        <v>134</v>
      </c>
      <c r="BK175" s="217">
        <f>SUM(BK176:BK177)</f>
        <v>0</v>
      </c>
    </row>
    <row r="176" spans="2:65" s="1" customFormat="1" ht="48" customHeight="1">
      <c r="B176" s="38"/>
      <c r="C176" s="220" t="s">
        <v>259</v>
      </c>
      <c r="D176" s="220" t="s">
        <v>137</v>
      </c>
      <c r="E176" s="221" t="s">
        <v>697</v>
      </c>
      <c r="F176" s="222" t="s">
        <v>698</v>
      </c>
      <c r="G176" s="223" t="s">
        <v>186</v>
      </c>
      <c r="H176" s="224">
        <v>5.76</v>
      </c>
      <c r="I176" s="225"/>
      <c r="J176" s="226">
        <f>ROUND(I176*H176,2)</f>
        <v>0</v>
      </c>
      <c r="K176" s="222" t="s">
        <v>141</v>
      </c>
      <c r="L176" s="43"/>
      <c r="M176" s="227" t="s">
        <v>1</v>
      </c>
      <c r="N176" s="228" t="s">
        <v>42</v>
      </c>
      <c r="O176" s="86"/>
      <c r="P176" s="229">
        <f>O176*H176</f>
        <v>0</v>
      </c>
      <c r="Q176" s="229">
        <v>0.0344</v>
      </c>
      <c r="R176" s="229">
        <f>Q176*H176</f>
        <v>0.198144</v>
      </c>
      <c r="S176" s="229">
        <v>0</v>
      </c>
      <c r="T176" s="230">
        <f>S176*H176</f>
        <v>0</v>
      </c>
      <c r="AR176" s="231" t="s">
        <v>153</v>
      </c>
      <c r="AT176" s="231" t="s">
        <v>137</v>
      </c>
      <c r="AU176" s="231" t="s">
        <v>87</v>
      </c>
      <c r="AY176" s="17" t="s">
        <v>134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82</v>
      </c>
      <c r="BK176" s="232">
        <f>ROUND(I176*H176,2)</f>
        <v>0</v>
      </c>
      <c r="BL176" s="17" t="s">
        <v>153</v>
      </c>
      <c r="BM176" s="231" t="s">
        <v>699</v>
      </c>
    </row>
    <row r="177" spans="2:51" s="12" customFormat="1" ht="12">
      <c r="B177" s="240"/>
      <c r="C177" s="241"/>
      <c r="D177" s="242" t="s">
        <v>188</v>
      </c>
      <c r="E177" s="243" t="s">
        <v>1</v>
      </c>
      <c r="F177" s="244" t="s">
        <v>700</v>
      </c>
      <c r="G177" s="241"/>
      <c r="H177" s="245">
        <v>5.76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188</v>
      </c>
      <c r="AU177" s="251" t="s">
        <v>87</v>
      </c>
      <c r="AV177" s="12" t="s">
        <v>87</v>
      </c>
      <c r="AW177" s="12" t="s">
        <v>32</v>
      </c>
      <c r="AX177" s="12" t="s">
        <v>82</v>
      </c>
      <c r="AY177" s="251" t="s">
        <v>134</v>
      </c>
    </row>
    <row r="178" spans="2:63" s="11" customFormat="1" ht="22.8" customHeight="1">
      <c r="B178" s="204"/>
      <c r="C178" s="205"/>
      <c r="D178" s="206" t="s">
        <v>76</v>
      </c>
      <c r="E178" s="218" t="s">
        <v>160</v>
      </c>
      <c r="F178" s="218" t="s">
        <v>183</v>
      </c>
      <c r="G178" s="205"/>
      <c r="H178" s="205"/>
      <c r="I178" s="208"/>
      <c r="J178" s="219">
        <f>BK178</f>
        <v>0</v>
      </c>
      <c r="K178" s="205"/>
      <c r="L178" s="210"/>
      <c r="M178" s="211"/>
      <c r="N178" s="212"/>
      <c r="O178" s="212"/>
      <c r="P178" s="213">
        <f>SUM(P179:P226)</f>
        <v>0</v>
      </c>
      <c r="Q178" s="212"/>
      <c r="R178" s="213">
        <f>SUM(R179:R226)</f>
        <v>35.172917160000004</v>
      </c>
      <c r="S178" s="212"/>
      <c r="T178" s="214">
        <f>SUM(T179:T226)</f>
        <v>0</v>
      </c>
      <c r="AR178" s="215" t="s">
        <v>82</v>
      </c>
      <c r="AT178" s="216" t="s">
        <v>76</v>
      </c>
      <c r="AU178" s="216" t="s">
        <v>82</v>
      </c>
      <c r="AY178" s="215" t="s">
        <v>134</v>
      </c>
      <c r="BK178" s="217">
        <f>SUM(BK179:BK226)</f>
        <v>0</v>
      </c>
    </row>
    <row r="179" spans="2:65" s="1" customFormat="1" ht="24" customHeight="1">
      <c r="B179" s="38"/>
      <c r="C179" s="220" t="s">
        <v>8</v>
      </c>
      <c r="D179" s="220" t="s">
        <v>137</v>
      </c>
      <c r="E179" s="221" t="s">
        <v>701</v>
      </c>
      <c r="F179" s="222" t="s">
        <v>702</v>
      </c>
      <c r="G179" s="223" t="s">
        <v>186</v>
      </c>
      <c r="H179" s="224">
        <v>197.6</v>
      </c>
      <c r="I179" s="225"/>
      <c r="J179" s="226">
        <f>ROUND(I179*H179,2)</f>
        <v>0</v>
      </c>
      <c r="K179" s="222" t="s">
        <v>141</v>
      </c>
      <c r="L179" s="43"/>
      <c r="M179" s="227" t="s">
        <v>1</v>
      </c>
      <c r="N179" s="228" t="s">
        <v>42</v>
      </c>
      <c r="O179" s="86"/>
      <c r="P179" s="229">
        <f>O179*H179</f>
        <v>0</v>
      </c>
      <c r="Q179" s="229">
        <v>0.00546</v>
      </c>
      <c r="R179" s="229">
        <f>Q179*H179</f>
        <v>1.0788959999999999</v>
      </c>
      <c r="S179" s="229">
        <v>0</v>
      </c>
      <c r="T179" s="230">
        <f>S179*H179</f>
        <v>0</v>
      </c>
      <c r="AR179" s="231" t="s">
        <v>153</v>
      </c>
      <c r="AT179" s="231" t="s">
        <v>137</v>
      </c>
      <c r="AU179" s="231" t="s">
        <v>87</v>
      </c>
      <c r="AY179" s="17" t="s">
        <v>134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82</v>
      </c>
      <c r="BK179" s="232">
        <f>ROUND(I179*H179,2)</f>
        <v>0</v>
      </c>
      <c r="BL179" s="17" t="s">
        <v>153</v>
      </c>
      <c r="BM179" s="231" t="s">
        <v>703</v>
      </c>
    </row>
    <row r="180" spans="2:51" s="12" customFormat="1" ht="12">
      <c r="B180" s="240"/>
      <c r="C180" s="241"/>
      <c r="D180" s="242" t="s">
        <v>188</v>
      </c>
      <c r="E180" s="243" t="s">
        <v>1</v>
      </c>
      <c r="F180" s="244" t="s">
        <v>704</v>
      </c>
      <c r="G180" s="241"/>
      <c r="H180" s="245">
        <v>197.6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188</v>
      </c>
      <c r="AU180" s="251" t="s">
        <v>87</v>
      </c>
      <c r="AV180" s="12" t="s">
        <v>87</v>
      </c>
      <c r="AW180" s="12" t="s">
        <v>32</v>
      </c>
      <c r="AX180" s="12" t="s">
        <v>82</v>
      </c>
      <c r="AY180" s="251" t="s">
        <v>134</v>
      </c>
    </row>
    <row r="181" spans="2:65" s="1" customFormat="1" ht="36" customHeight="1">
      <c r="B181" s="38"/>
      <c r="C181" s="220" t="s">
        <v>248</v>
      </c>
      <c r="D181" s="220" t="s">
        <v>137</v>
      </c>
      <c r="E181" s="221" t="s">
        <v>705</v>
      </c>
      <c r="F181" s="222" t="s">
        <v>706</v>
      </c>
      <c r="G181" s="223" t="s">
        <v>186</v>
      </c>
      <c r="H181" s="224">
        <v>1976.438</v>
      </c>
      <c r="I181" s="225"/>
      <c r="J181" s="226">
        <f>ROUND(I181*H181,2)</f>
        <v>0</v>
      </c>
      <c r="K181" s="222" t="s">
        <v>141</v>
      </c>
      <c r="L181" s="43"/>
      <c r="M181" s="227" t="s">
        <v>1</v>
      </c>
      <c r="N181" s="228" t="s">
        <v>42</v>
      </c>
      <c r="O181" s="86"/>
      <c r="P181" s="229">
        <f>O181*H181</f>
        <v>0</v>
      </c>
      <c r="Q181" s="229">
        <v>0.00438</v>
      </c>
      <c r="R181" s="229">
        <f>Q181*H181</f>
        <v>8.656798440000001</v>
      </c>
      <c r="S181" s="229">
        <v>0</v>
      </c>
      <c r="T181" s="230">
        <f>S181*H181</f>
        <v>0</v>
      </c>
      <c r="AR181" s="231" t="s">
        <v>153</v>
      </c>
      <c r="AT181" s="231" t="s">
        <v>137</v>
      </c>
      <c r="AU181" s="231" t="s">
        <v>87</v>
      </c>
      <c r="AY181" s="17" t="s">
        <v>134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82</v>
      </c>
      <c r="BK181" s="232">
        <f>ROUND(I181*H181,2)</f>
        <v>0</v>
      </c>
      <c r="BL181" s="17" t="s">
        <v>153</v>
      </c>
      <c r="BM181" s="231" t="s">
        <v>707</v>
      </c>
    </row>
    <row r="182" spans="2:51" s="12" customFormat="1" ht="12">
      <c r="B182" s="240"/>
      <c r="C182" s="241"/>
      <c r="D182" s="242" t="s">
        <v>188</v>
      </c>
      <c r="E182" s="243" t="s">
        <v>1</v>
      </c>
      <c r="F182" s="244" t="s">
        <v>708</v>
      </c>
      <c r="G182" s="241"/>
      <c r="H182" s="245">
        <v>1009.93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188</v>
      </c>
      <c r="AU182" s="251" t="s">
        <v>87</v>
      </c>
      <c r="AV182" s="12" t="s">
        <v>87</v>
      </c>
      <c r="AW182" s="12" t="s">
        <v>32</v>
      </c>
      <c r="AX182" s="12" t="s">
        <v>77</v>
      </c>
      <c r="AY182" s="251" t="s">
        <v>134</v>
      </c>
    </row>
    <row r="183" spans="2:51" s="12" customFormat="1" ht="12">
      <c r="B183" s="240"/>
      <c r="C183" s="241"/>
      <c r="D183" s="242" t="s">
        <v>188</v>
      </c>
      <c r="E183" s="243" t="s">
        <v>1</v>
      </c>
      <c r="F183" s="244" t="s">
        <v>709</v>
      </c>
      <c r="G183" s="241"/>
      <c r="H183" s="245">
        <v>966.508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188</v>
      </c>
      <c r="AU183" s="251" t="s">
        <v>87</v>
      </c>
      <c r="AV183" s="12" t="s">
        <v>87</v>
      </c>
      <c r="AW183" s="12" t="s">
        <v>32</v>
      </c>
      <c r="AX183" s="12" t="s">
        <v>77</v>
      </c>
      <c r="AY183" s="251" t="s">
        <v>134</v>
      </c>
    </row>
    <row r="184" spans="2:51" s="13" customFormat="1" ht="12">
      <c r="B184" s="252"/>
      <c r="C184" s="253"/>
      <c r="D184" s="242" t="s">
        <v>188</v>
      </c>
      <c r="E184" s="254" t="s">
        <v>1</v>
      </c>
      <c r="F184" s="255" t="s">
        <v>204</v>
      </c>
      <c r="G184" s="253"/>
      <c r="H184" s="256">
        <v>1976.438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AT184" s="262" t="s">
        <v>188</v>
      </c>
      <c r="AU184" s="262" t="s">
        <v>87</v>
      </c>
      <c r="AV184" s="13" t="s">
        <v>153</v>
      </c>
      <c r="AW184" s="13" t="s">
        <v>32</v>
      </c>
      <c r="AX184" s="13" t="s">
        <v>82</v>
      </c>
      <c r="AY184" s="262" t="s">
        <v>134</v>
      </c>
    </row>
    <row r="185" spans="2:65" s="1" customFormat="1" ht="24" customHeight="1">
      <c r="B185" s="38"/>
      <c r="C185" s="220" t="s">
        <v>274</v>
      </c>
      <c r="D185" s="220" t="s">
        <v>137</v>
      </c>
      <c r="E185" s="221" t="s">
        <v>710</v>
      </c>
      <c r="F185" s="222" t="s">
        <v>711</v>
      </c>
      <c r="G185" s="223" t="s">
        <v>186</v>
      </c>
      <c r="H185" s="224">
        <v>1976.438</v>
      </c>
      <c r="I185" s="225"/>
      <c r="J185" s="226">
        <f>ROUND(I185*H185,2)</f>
        <v>0</v>
      </c>
      <c r="K185" s="222" t="s">
        <v>141</v>
      </c>
      <c r="L185" s="43"/>
      <c r="M185" s="227" t="s">
        <v>1</v>
      </c>
      <c r="N185" s="228" t="s">
        <v>42</v>
      </c>
      <c r="O185" s="86"/>
      <c r="P185" s="229">
        <f>O185*H185</f>
        <v>0</v>
      </c>
      <c r="Q185" s="229">
        <v>0.003</v>
      </c>
      <c r="R185" s="229">
        <f>Q185*H185</f>
        <v>5.929314000000001</v>
      </c>
      <c r="S185" s="229">
        <v>0</v>
      </c>
      <c r="T185" s="230">
        <f>S185*H185</f>
        <v>0</v>
      </c>
      <c r="AR185" s="231" t="s">
        <v>153</v>
      </c>
      <c r="AT185" s="231" t="s">
        <v>137</v>
      </c>
      <c r="AU185" s="231" t="s">
        <v>87</v>
      </c>
      <c r="AY185" s="17" t="s">
        <v>134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82</v>
      </c>
      <c r="BK185" s="232">
        <f>ROUND(I185*H185,2)</f>
        <v>0</v>
      </c>
      <c r="BL185" s="17" t="s">
        <v>153</v>
      </c>
      <c r="BM185" s="231" t="s">
        <v>712</v>
      </c>
    </row>
    <row r="186" spans="2:51" s="12" customFormat="1" ht="12">
      <c r="B186" s="240"/>
      <c r="C186" s="241"/>
      <c r="D186" s="242" t="s">
        <v>188</v>
      </c>
      <c r="E186" s="243" t="s">
        <v>1</v>
      </c>
      <c r="F186" s="244" t="s">
        <v>708</v>
      </c>
      <c r="G186" s="241"/>
      <c r="H186" s="245">
        <v>1009.93</v>
      </c>
      <c r="I186" s="246"/>
      <c r="J186" s="241"/>
      <c r="K186" s="241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188</v>
      </c>
      <c r="AU186" s="251" t="s">
        <v>87</v>
      </c>
      <c r="AV186" s="12" t="s">
        <v>87</v>
      </c>
      <c r="AW186" s="12" t="s">
        <v>32</v>
      </c>
      <c r="AX186" s="12" t="s">
        <v>77</v>
      </c>
      <c r="AY186" s="251" t="s">
        <v>134</v>
      </c>
    </row>
    <row r="187" spans="2:51" s="12" customFormat="1" ht="12">
      <c r="B187" s="240"/>
      <c r="C187" s="241"/>
      <c r="D187" s="242" t="s">
        <v>188</v>
      </c>
      <c r="E187" s="243" t="s">
        <v>1</v>
      </c>
      <c r="F187" s="244" t="s">
        <v>709</v>
      </c>
      <c r="G187" s="241"/>
      <c r="H187" s="245">
        <v>966.508</v>
      </c>
      <c r="I187" s="246"/>
      <c r="J187" s="241"/>
      <c r="K187" s="241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188</v>
      </c>
      <c r="AU187" s="251" t="s">
        <v>87</v>
      </c>
      <c r="AV187" s="12" t="s">
        <v>87</v>
      </c>
      <c r="AW187" s="12" t="s">
        <v>32</v>
      </c>
      <c r="AX187" s="12" t="s">
        <v>77</v>
      </c>
      <c r="AY187" s="251" t="s">
        <v>134</v>
      </c>
    </row>
    <row r="188" spans="2:51" s="13" customFormat="1" ht="12">
      <c r="B188" s="252"/>
      <c r="C188" s="253"/>
      <c r="D188" s="242" t="s">
        <v>188</v>
      </c>
      <c r="E188" s="254" t="s">
        <v>1</v>
      </c>
      <c r="F188" s="255" t="s">
        <v>204</v>
      </c>
      <c r="G188" s="253"/>
      <c r="H188" s="256">
        <v>1976.438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AT188" s="262" t="s">
        <v>188</v>
      </c>
      <c r="AU188" s="262" t="s">
        <v>87</v>
      </c>
      <c r="AV188" s="13" t="s">
        <v>153</v>
      </c>
      <c r="AW188" s="13" t="s">
        <v>32</v>
      </c>
      <c r="AX188" s="13" t="s">
        <v>82</v>
      </c>
      <c r="AY188" s="262" t="s">
        <v>134</v>
      </c>
    </row>
    <row r="189" spans="2:65" s="1" customFormat="1" ht="36" customHeight="1">
      <c r="B189" s="38"/>
      <c r="C189" s="220" t="s">
        <v>280</v>
      </c>
      <c r="D189" s="220" t="s">
        <v>137</v>
      </c>
      <c r="E189" s="221" t="s">
        <v>713</v>
      </c>
      <c r="F189" s="222" t="s">
        <v>714</v>
      </c>
      <c r="G189" s="223" t="s">
        <v>186</v>
      </c>
      <c r="H189" s="224">
        <v>110</v>
      </c>
      <c r="I189" s="225"/>
      <c r="J189" s="226">
        <f>ROUND(I189*H189,2)</f>
        <v>0</v>
      </c>
      <c r="K189" s="222" t="s">
        <v>141</v>
      </c>
      <c r="L189" s="43"/>
      <c r="M189" s="227" t="s">
        <v>1</v>
      </c>
      <c r="N189" s="228" t="s">
        <v>42</v>
      </c>
      <c r="O189" s="86"/>
      <c r="P189" s="229">
        <f>O189*H189</f>
        <v>0</v>
      </c>
      <c r="Q189" s="229">
        <v>0.01575</v>
      </c>
      <c r="R189" s="229">
        <f>Q189*H189</f>
        <v>1.7325</v>
      </c>
      <c r="S189" s="229">
        <v>0</v>
      </c>
      <c r="T189" s="230">
        <f>S189*H189</f>
        <v>0</v>
      </c>
      <c r="AR189" s="231" t="s">
        <v>153</v>
      </c>
      <c r="AT189" s="231" t="s">
        <v>137</v>
      </c>
      <c r="AU189" s="231" t="s">
        <v>87</v>
      </c>
      <c r="AY189" s="17" t="s">
        <v>134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82</v>
      </c>
      <c r="BK189" s="232">
        <f>ROUND(I189*H189,2)</f>
        <v>0</v>
      </c>
      <c r="BL189" s="17" t="s">
        <v>153</v>
      </c>
      <c r="BM189" s="231" t="s">
        <v>715</v>
      </c>
    </row>
    <row r="190" spans="2:51" s="12" customFormat="1" ht="12">
      <c r="B190" s="240"/>
      <c r="C190" s="241"/>
      <c r="D190" s="242" t="s">
        <v>188</v>
      </c>
      <c r="E190" s="243" t="s">
        <v>1</v>
      </c>
      <c r="F190" s="244" t="s">
        <v>716</v>
      </c>
      <c r="G190" s="241"/>
      <c r="H190" s="245">
        <v>50</v>
      </c>
      <c r="I190" s="246"/>
      <c r="J190" s="241"/>
      <c r="K190" s="241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188</v>
      </c>
      <c r="AU190" s="251" t="s">
        <v>87</v>
      </c>
      <c r="AV190" s="12" t="s">
        <v>87</v>
      </c>
      <c r="AW190" s="12" t="s">
        <v>32</v>
      </c>
      <c r="AX190" s="12" t="s">
        <v>77</v>
      </c>
      <c r="AY190" s="251" t="s">
        <v>134</v>
      </c>
    </row>
    <row r="191" spans="2:51" s="12" customFormat="1" ht="12">
      <c r="B191" s="240"/>
      <c r="C191" s="241"/>
      <c r="D191" s="242" t="s">
        <v>188</v>
      </c>
      <c r="E191" s="243" t="s">
        <v>1</v>
      </c>
      <c r="F191" s="244" t="s">
        <v>717</v>
      </c>
      <c r="G191" s="241"/>
      <c r="H191" s="245">
        <v>60</v>
      </c>
      <c r="I191" s="246"/>
      <c r="J191" s="241"/>
      <c r="K191" s="241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188</v>
      </c>
      <c r="AU191" s="251" t="s">
        <v>87</v>
      </c>
      <c r="AV191" s="12" t="s">
        <v>87</v>
      </c>
      <c r="AW191" s="12" t="s">
        <v>32</v>
      </c>
      <c r="AX191" s="12" t="s">
        <v>77</v>
      </c>
      <c r="AY191" s="251" t="s">
        <v>134</v>
      </c>
    </row>
    <row r="192" spans="2:51" s="13" customFormat="1" ht="12">
      <c r="B192" s="252"/>
      <c r="C192" s="253"/>
      <c r="D192" s="242" t="s">
        <v>188</v>
      </c>
      <c r="E192" s="254" t="s">
        <v>1</v>
      </c>
      <c r="F192" s="255" t="s">
        <v>204</v>
      </c>
      <c r="G192" s="253"/>
      <c r="H192" s="256">
        <v>110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AT192" s="262" t="s">
        <v>188</v>
      </c>
      <c r="AU192" s="262" t="s">
        <v>87</v>
      </c>
      <c r="AV192" s="13" t="s">
        <v>153</v>
      </c>
      <c r="AW192" s="13" t="s">
        <v>32</v>
      </c>
      <c r="AX192" s="13" t="s">
        <v>82</v>
      </c>
      <c r="AY192" s="262" t="s">
        <v>134</v>
      </c>
    </row>
    <row r="193" spans="2:65" s="1" customFormat="1" ht="24" customHeight="1">
      <c r="B193" s="38"/>
      <c r="C193" s="220" t="s">
        <v>286</v>
      </c>
      <c r="D193" s="220" t="s">
        <v>137</v>
      </c>
      <c r="E193" s="221" t="s">
        <v>718</v>
      </c>
      <c r="F193" s="222" t="s">
        <v>719</v>
      </c>
      <c r="G193" s="223" t="s">
        <v>186</v>
      </c>
      <c r="H193" s="224">
        <v>90</v>
      </c>
      <c r="I193" s="225"/>
      <c r="J193" s="226">
        <f>ROUND(I193*H193,2)</f>
        <v>0</v>
      </c>
      <c r="K193" s="222" t="s">
        <v>141</v>
      </c>
      <c r="L193" s="43"/>
      <c r="M193" s="227" t="s">
        <v>1</v>
      </c>
      <c r="N193" s="228" t="s">
        <v>42</v>
      </c>
      <c r="O193" s="86"/>
      <c r="P193" s="229">
        <f>O193*H193</f>
        <v>0</v>
      </c>
      <c r="Q193" s="229">
        <v>0.0389</v>
      </c>
      <c r="R193" s="229">
        <f>Q193*H193</f>
        <v>3.501</v>
      </c>
      <c r="S193" s="229">
        <v>0</v>
      </c>
      <c r="T193" s="230">
        <f>S193*H193</f>
        <v>0</v>
      </c>
      <c r="AR193" s="231" t="s">
        <v>153</v>
      </c>
      <c r="AT193" s="231" t="s">
        <v>137</v>
      </c>
      <c r="AU193" s="231" t="s">
        <v>87</v>
      </c>
      <c r="AY193" s="17" t="s">
        <v>134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82</v>
      </c>
      <c r="BK193" s="232">
        <f>ROUND(I193*H193,2)</f>
        <v>0</v>
      </c>
      <c r="BL193" s="17" t="s">
        <v>153</v>
      </c>
      <c r="BM193" s="231" t="s">
        <v>720</v>
      </c>
    </row>
    <row r="194" spans="2:51" s="12" customFormat="1" ht="12">
      <c r="B194" s="240"/>
      <c r="C194" s="241"/>
      <c r="D194" s="242" t="s">
        <v>188</v>
      </c>
      <c r="E194" s="243" t="s">
        <v>1</v>
      </c>
      <c r="F194" s="244" t="s">
        <v>721</v>
      </c>
      <c r="G194" s="241"/>
      <c r="H194" s="245">
        <v>90</v>
      </c>
      <c r="I194" s="246"/>
      <c r="J194" s="241"/>
      <c r="K194" s="241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188</v>
      </c>
      <c r="AU194" s="251" t="s">
        <v>87</v>
      </c>
      <c r="AV194" s="12" t="s">
        <v>87</v>
      </c>
      <c r="AW194" s="12" t="s">
        <v>32</v>
      </c>
      <c r="AX194" s="12" t="s">
        <v>82</v>
      </c>
      <c r="AY194" s="251" t="s">
        <v>134</v>
      </c>
    </row>
    <row r="195" spans="2:65" s="1" customFormat="1" ht="36" customHeight="1">
      <c r="B195" s="38"/>
      <c r="C195" s="220" t="s">
        <v>291</v>
      </c>
      <c r="D195" s="220" t="s">
        <v>137</v>
      </c>
      <c r="E195" s="221" t="s">
        <v>722</v>
      </c>
      <c r="F195" s="222" t="s">
        <v>723</v>
      </c>
      <c r="G195" s="223" t="s">
        <v>186</v>
      </c>
      <c r="H195" s="224">
        <v>9.48</v>
      </c>
      <c r="I195" s="225"/>
      <c r="J195" s="226">
        <f>ROUND(I195*H195,2)</f>
        <v>0</v>
      </c>
      <c r="K195" s="222" t="s">
        <v>141</v>
      </c>
      <c r="L195" s="43"/>
      <c r="M195" s="227" t="s">
        <v>1</v>
      </c>
      <c r="N195" s="228" t="s">
        <v>42</v>
      </c>
      <c r="O195" s="86"/>
      <c r="P195" s="229">
        <f>O195*H195</f>
        <v>0</v>
      </c>
      <c r="Q195" s="229">
        <v>0.02625</v>
      </c>
      <c r="R195" s="229">
        <f>Q195*H195</f>
        <v>0.24885000000000002</v>
      </c>
      <c r="S195" s="229">
        <v>0</v>
      </c>
      <c r="T195" s="230">
        <f>S195*H195</f>
        <v>0</v>
      </c>
      <c r="AR195" s="231" t="s">
        <v>153</v>
      </c>
      <c r="AT195" s="231" t="s">
        <v>137</v>
      </c>
      <c r="AU195" s="231" t="s">
        <v>87</v>
      </c>
      <c r="AY195" s="17" t="s">
        <v>134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82</v>
      </c>
      <c r="BK195" s="232">
        <f>ROUND(I195*H195,2)</f>
        <v>0</v>
      </c>
      <c r="BL195" s="17" t="s">
        <v>153</v>
      </c>
      <c r="BM195" s="231" t="s">
        <v>724</v>
      </c>
    </row>
    <row r="196" spans="2:51" s="12" customFormat="1" ht="12">
      <c r="B196" s="240"/>
      <c r="C196" s="241"/>
      <c r="D196" s="242" t="s">
        <v>188</v>
      </c>
      <c r="E196" s="243" t="s">
        <v>1</v>
      </c>
      <c r="F196" s="244" t="s">
        <v>725</v>
      </c>
      <c r="G196" s="241"/>
      <c r="H196" s="245">
        <v>9.48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188</v>
      </c>
      <c r="AU196" s="251" t="s">
        <v>87</v>
      </c>
      <c r="AV196" s="12" t="s">
        <v>87</v>
      </c>
      <c r="AW196" s="12" t="s">
        <v>32</v>
      </c>
      <c r="AX196" s="12" t="s">
        <v>82</v>
      </c>
      <c r="AY196" s="251" t="s">
        <v>134</v>
      </c>
    </row>
    <row r="197" spans="2:65" s="1" customFormat="1" ht="24" customHeight="1">
      <c r="B197" s="38"/>
      <c r="C197" s="220" t="s">
        <v>7</v>
      </c>
      <c r="D197" s="220" t="s">
        <v>137</v>
      </c>
      <c r="E197" s="221" t="s">
        <v>726</v>
      </c>
      <c r="F197" s="222" t="s">
        <v>727</v>
      </c>
      <c r="G197" s="223" t="s">
        <v>222</v>
      </c>
      <c r="H197" s="224">
        <v>0.108</v>
      </c>
      <c r="I197" s="225"/>
      <c r="J197" s="226">
        <f>ROUND(I197*H197,2)</f>
        <v>0</v>
      </c>
      <c r="K197" s="222" t="s">
        <v>141</v>
      </c>
      <c r="L197" s="43"/>
      <c r="M197" s="227" t="s">
        <v>1</v>
      </c>
      <c r="N197" s="228" t="s">
        <v>42</v>
      </c>
      <c r="O197" s="86"/>
      <c r="P197" s="229">
        <f>O197*H197</f>
        <v>0</v>
      </c>
      <c r="Q197" s="229">
        <v>2.25634</v>
      </c>
      <c r="R197" s="229">
        <f>Q197*H197</f>
        <v>0.24368471999999997</v>
      </c>
      <c r="S197" s="229">
        <v>0</v>
      </c>
      <c r="T197" s="230">
        <f>S197*H197</f>
        <v>0</v>
      </c>
      <c r="AR197" s="231" t="s">
        <v>153</v>
      </c>
      <c r="AT197" s="231" t="s">
        <v>137</v>
      </c>
      <c r="AU197" s="231" t="s">
        <v>87</v>
      </c>
      <c r="AY197" s="17" t="s">
        <v>134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82</v>
      </c>
      <c r="BK197" s="232">
        <f>ROUND(I197*H197,2)</f>
        <v>0</v>
      </c>
      <c r="BL197" s="17" t="s">
        <v>153</v>
      </c>
      <c r="BM197" s="231" t="s">
        <v>728</v>
      </c>
    </row>
    <row r="198" spans="2:51" s="12" customFormat="1" ht="12">
      <c r="B198" s="240"/>
      <c r="C198" s="241"/>
      <c r="D198" s="242" t="s">
        <v>188</v>
      </c>
      <c r="E198" s="243" t="s">
        <v>1</v>
      </c>
      <c r="F198" s="244" t="s">
        <v>729</v>
      </c>
      <c r="G198" s="241"/>
      <c r="H198" s="245">
        <v>0.108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188</v>
      </c>
      <c r="AU198" s="251" t="s">
        <v>87</v>
      </c>
      <c r="AV198" s="12" t="s">
        <v>87</v>
      </c>
      <c r="AW198" s="12" t="s">
        <v>32</v>
      </c>
      <c r="AX198" s="12" t="s">
        <v>82</v>
      </c>
      <c r="AY198" s="251" t="s">
        <v>134</v>
      </c>
    </row>
    <row r="199" spans="2:65" s="1" customFormat="1" ht="24" customHeight="1">
      <c r="B199" s="38"/>
      <c r="C199" s="220" t="s">
        <v>303</v>
      </c>
      <c r="D199" s="220" t="s">
        <v>137</v>
      </c>
      <c r="E199" s="221" t="s">
        <v>730</v>
      </c>
      <c r="F199" s="222" t="s">
        <v>731</v>
      </c>
      <c r="G199" s="223" t="s">
        <v>186</v>
      </c>
      <c r="H199" s="224">
        <v>205.87</v>
      </c>
      <c r="I199" s="225"/>
      <c r="J199" s="226">
        <f>ROUND(I199*H199,2)</f>
        <v>0</v>
      </c>
      <c r="K199" s="222" t="s">
        <v>141</v>
      </c>
      <c r="L199" s="43"/>
      <c r="M199" s="227" t="s">
        <v>1</v>
      </c>
      <c r="N199" s="228" t="s">
        <v>42</v>
      </c>
      <c r="O199" s="86"/>
      <c r="P199" s="229">
        <f>O199*H199</f>
        <v>0</v>
      </c>
      <c r="Q199" s="229">
        <v>0.063</v>
      </c>
      <c r="R199" s="229">
        <f>Q199*H199</f>
        <v>12.96981</v>
      </c>
      <c r="S199" s="229">
        <v>0</v>
      </c>
      <c r="T199" s="230">
        <f>S199*H199</f>
        <v>0</v>
      </c>
      <c r="AR199" s="231" t="s">
        <v>153</v>
      </c>
      <c r="AT199" s="231" t="s">
        <v>137</v>
      </c>
      <c r="AU199" s="231" t="s">
        <v>87</v>
      </c>
      <c r="AY199" s="17" t="s">
        <v>134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82</v>
      </c>
      <c r="BK199" s="232">
        <f>ROUND(I199*H199,2)</f>
        <v>0</v>
      </c>
      <c r="BL199" s="17" t="s">
        <v>153</v>
      </c>
      <c r="BM199" s="231" t="s">
        <v>732</v>
      </c>
    </row>
    <row r="200" spans="2:51" s="12" customFormat="1" ht="12">
      <c r="B200" s="240"/>
      <c r="C200" s="241"/>
      <c r="D200" s="242" t="s">
        <v>188</v>
      </c>
      <c r="E200" s="243" t="s">
        <v>1</v>
      </c>
      <c r="F200" s="244" t="s">
        <v>733</v>
      </c>
      <c r="G200" s="241"/>
      <c r="H200" s="245">
        <v>156.7</v>
      </c>
      <c r="I200" s="246"/>
      <c r="J200" s="241"/>
      <c r="K200" s="241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188</v>
      </c>
      <c r="AU200" s="251" t="s">
        <v>87</v>
      </c>
      <c r="AV200" s="12" t="s">
        <v>87</v>
      </c>
      <c r="AW200" s="12" t="s">
        <v>32</v>
      </c>
      <c r="AX200" s="12" t="s">
        <v>77</v>
      </c>
      <c r="AY200" s="251" t="s">
        <v>134</v>
      </c>
    </row>
    <row r="201" spans="2:51" s="12" customFormat="1" ht="12">
      <c r="B201" s="240"/>
      <c r="C201" s="241"/>
      <c r="D201" s="242" t="s">
        <v>188</v>
      </c>
      <c r="E201" s="243" t="s">
        <v>1</v>
      </c>
      <c r="F201" s="244" t="s">
        <v>734</v>
      </c>
      <c r="G201" s="241"/>
      <c r="H201" s="245">
        <v>49.17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188</v>
      </c>
      <c r="AU201" s="251" t="s">
        <v>87</v>
      </c>
      <c r="AV201" s="12" t="s">
        <v>87</v>
      </c>
      <c r="AW201" s="12" t="s">
        <v>32</v>
      </c>
      <c r="AX201" s="12" t="s">
        <v>77</v>
      </c>
      <c r="AY201" s="251" t="s">
        <v>134</v>
      </c>
    </row>
    <row r="202" spans="2:51" s="13" customFormat="1" ht="12">
      <c r="B202" s="252"/>
      <c r="C202" s="253"/>
      <c r="D202" s="242" t="s">
        <v>188</v>
      </c>
      <c r="E202" s="254" t="s">
        <v>1</v>
      </c>
      <c r="F202" s="255" t="s">
        <v>204</v>
      </c>
      <c r="G202" s="253"/>
      <c r="H202" s="256">
        <v>205.87</v>
      </c>
      <c r="I202" s="257"/>
      <c r="J202" s="253"/>
      <c r="K202" s="253"/>
      <c r="L202" s="258"/>
      <c r="M202" s="259"/>
      <c r="N202" s="260"/>
      <c r="O202" s="260"/>
      <c r="P202" s="260"/>
      <c r="Q202" s="260"/>
      <c r="R202" s="260"/>
      <c r="S202" s="260"/>
      <c r="T202" s="261"/>
      <c r="AT202" s="262" t="s">
        <v>188</v>
      </c>
      <c r="AU202" s="262" t="s">
        <v>87</v>
      </c>
      <c r="AV202" s="13" t="s">
        <v>153</v>
      </c>
      <c r="AW202" s="13" t="s">
        <v>32</v>
      </c>
      <c r="AX202" s="13" t="s">
        <v>82</v>
      </c>
      <c r="AY202" s="262" t="s">
        <v>134</v>
      </c>
    </row>
    <row r="203" spans="2:65" s="1" customFormat="1" ht="36" customHeight="1">
      <c r="B203" s="38"/>
      <c r="C203" s="220" t="s">
        <v>308</v>
      </c>
      <c r="D203" s="220" t="s">
        <v>137</v>
      </c>
      <c r="E203" s="221" t="s">
        <v>735</v>
      </c>
      <c r="F203" s="222" t="s">
        <v>736</v>
      </c>
      <c r="G203" s="223" t="s">
        <v>222</v>
      </c>
      <c r="H203" s="224">
        <v>0.432</v>
      </c>
      <c r="I203" s="225"/>
      <c r="J203" s="226">
        <f>ROUND(I203*H203,2)</f>
        <v>0</v>
      </c>
      <c r="K203" s="222" t="s">
        <v>141</v>
      </c>
      <c r="L203" s="43"/>
      <c r="M203" s="227" t="s">
        <v>1</v>
      </c>
      <c r="N203" s="228" t="s">
        <v>42</v>
      </c>
      <c r="O203" s="86"/>
      <c r="P203" s="229">
        <f>O203*H203</f>
        <v>0</v>
      </c>
      <c r="Q203" s="229">
        <v>1.837</v>
      </c>
      <c r="R203" s="229">
        <f>Q203*H203</f>
        <v>0.793584</v>
      </c>
      <c r="S203" s="229">
        <v>0</v>
      </c>
      <c r="T203" s="230">
        <f>S203*H203</f>
        <v>0</v>
      </c>
      <c r="AR203" s="231" t="s">
        <v>153</v>
      </c>
      <c r="AT203" s="231" t="s">
        <v>137</v>
      </c>
      <c r="AU203" s="231" t="s">
        <v>87</v>
      </c>
      <c r="AY203" s="17" t="s">
        <v>134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82</v>
      </c>
      <c r="BK203" s="232">
        <f>ROUND(I203*H203,2)</f>
        <v>0</v>
      </c>
      <c r="BL203" s="17" t="s">
        <v>153</v>
      </c>
      <c r="BM203" s="231" t="s">
        <v>737</v>
      </c>
    </row>
    <row r="204" spans="2:51" s="12" customFormat="1" ht="12">
      <c r="B204" s="240"/>
      <c r="C204" s="241"/>
      <c r="D204" s="242" t="s">
        <v>188</v>
      </c>
      <c r="E204" s="243" t="s">
        <v>1</v>
      </c>
      <c r="F204" s="244" t="s">
        <v>738</v>
      </c>
      <c r="G204" s="241"/>
      <c r="H204" s="245">
        <v>0.432</v>
      </c>
      <c r="I204" s="246"/>
      <c r="J204" s="241"/>
      <c r="K204" s="241"/>
      <c r="L204" s="247"/>
      <c r="M204" s="248"/>
      <c r="N204" s="249"/>
      <c r="O204" s="249"/>
      <c r="P204" s="249"/>
      <c r="Q204" s="249"/>
      <c r="R204" s="249"/>
      <c r="S204" s="249"/>
      <c r="T204" s="250"/>
      <c r="AT204" s="251" t="s">
        <v>188</v>
      </c>
      <c r="AU204" s="251" t="s">
        <v>87</v>
      </c>
      <c r="AV204" s="12" t="s">
        <v>87</v>
      </c>
      <c r="AW204" s="12" t="s">
        <v>32</v>
      </c>
      <c r="AX204" s="12" t="s">
        <v>82</v>
      </c>
      <c r="AY204" s="251" t="s">
        <v>134</v>
      </c>
    </row>
    <row r="205" spans="2:65" s="1" customFormat="1" ht="24" customHeight="1">
      <c r="B205" s="38"/>
      <c r="C205" s="220" t="s">
        <v>316</v>
      </c>
      <c r="D205" s="220" t="s">
        <v>137</v>
      </c>
      <c r="E205" s="221" t="s">
        <v>739</v>
      </c>
      <c r="F205" s="222" t="s">
        <v>740</v>
      </c>
      <c r="G205" s="223" t="s">
        <v>294</v>
      </c>
      <c r="H205" s="224">
        <v>24</v>
      </c>
      <c r="I205" s="225"/>
      <c r="J205" s="226">
        <f>ROUND(I205*H205,2)</f>
        <v>0</v>
      </c>
      <c r="K205" s="222" t="s">
        <v>141</v>
      </c>
      <c r="L205" s="43"/>
      <c r="M205" s="227" t="s">
        <v>1</v>
      </c>
      <c r="N205" s="228" t="s">
        <v>42</v>
      </c>
      <c r="O205" s="86"/>
      <c r="P205" s="229">
        <f>O205*H205</f>
        <v>0</v>
      </c>
      <c r="Q205" s="229">
        <v>0.00077</v>
      </c>
      <c r="R205" s="229">
        <f>Q205*H205</f>
        <v>0.01848</v>
      </c>
      <c r="S205" s="229">
        <v>0</v>
      </c>
      <c r="T205" s="230">
        <f>S205*H205</f>
        <v>0</v>
      </c>
      <c r="AR205" s="231" t="s">
        <v>153</v>
      </c>
      <c r="AT205" s="231" t="s">
        <v>137</v>
      </c>
      <c r="AU205" s="231" t="s">
        <v>87</v>
      </c>
      <c r="AY205" s="17" t="s">
        <v>134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82</v>
      </c>
      <c r="BK205" s="232">
        <f>ROUND(I205*H205,2)</f>
        <v>0</v>
      </c>
      <c r="BL205" s="17" t="s">
        <v>153</v>
      </c>
      <c r="BM205" s="231" t="s">
        <v>741</v>
      </c>
    </row>
    <row r="206" spans="2:51" s="12" customFormat="1" ht="12">
      <c r="B206" s="240"/>
      <c r="C206" s="241"/>
      <c r="D206" s="242" t="s">
        <v>188</v>
      </c>
      <c r="E206" s="243" t="s">
        <v>1</v>
      </c>
      <c r="F206" s="244" t="s">
        <v>742</v>
      </c>
      <c r="G206" s="241"/>
      <c r="H206" s="245">
        <v>13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188</v>
      </c>
      <c r="AU206" s="251" t="s">
        <v>87</v>
      </c>
      <c r="AV206" s="12" t="s">
        <v>87</v>
      </c>
      <c r="AW206" s="12" t="s">
        <v>32</v>
      </c>
      <c r="AX206" s="12" t="s">
        <v>77</v>
      </c>
      <c r="AY206" s="251" t="s">
        <v>134</v>
      </c>
    </row>
    <row r="207" spans="2:51" s="12" customFormat="1" ht="12">
      <c r="B207" s="240"/>
      <c r="C207" s="241"/>
      <c r="D207" s="242" t="s">
        <v>188</v>
      </c>
      <c r="E207" s="243" t="s">
        <v>1</v>
      </c>
      <c r="F207" s="244" t="s">
        <v>743</v>
      </c>
      <c r="G207" s="241"/>
      <c r="H207" s="245">
        <v>11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188</v>
      </c>
      <c r="AU207" s="251" t="s">
        <v>87</v>
      </c>
      <c r="AV207" s="12" t="s">
        <v>87</v>
      </c>
      <c r="AW207" s="12" t="s">
        <v>32</v>
      </c>
      <c r="AX207" s="12" t="s">
        <v>77</v>
      </c>
      <c r="AY207" s="251" t="s">
        <v>134</v>
      </c>
    </row>
    <row r="208" spans="2:51" s="13" customFormat="1" ht="12">
      <c r="B208" s="252"/>
      <c r="C208" s="253"/>
      <c r="D208" s="242" t="s">
        <v>188</v>
      </c>
      <c r="E208" s="254" t="s">
        <v>1</v>
      </c>
      <c r="F208" s="255" t="s">
        <v>204</v>
      </c>
      <c r="G208" s="253"/>
      <c r="H208" s="256">
        <v>24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188</v>
      </c>
      <c r="AU208" s="262" t="s">
        <v>87</v>
      </c>
      <c r="AV208" s="13" t="s">
        <v>153</v>
      </c>
      <c r="AW208" s="13" t="s">
        <v>32</v>
      </c>
      <c r="AX208" s="13" t="s">
        <v>82</v>
      </c>
      <c r="AY208" s="262" t="s">
        <v>134</v>
      </c>
    </row>
    <row r="209" spans="2:65" s="1" customFormat="1" ht="36" customHeight="1">
      <c r="B209" s="38"/>
      <c r="C209" s="273" t="s">
        <v>321</v>
      </c>
      <c r="D209" s="273" t="s">
        <v>552</v>
      </c>
      <c r="E209" s="274" t="s">
        <v>744</v>
      </c>
      <c r="F209" s="275" t="s">
        <v>745</v>
      </c>
      <c r="G209" s="276" t="s">
        <v>294</v>
      </c>
      <c r="H209" s="277">
        <v>5</v>
      </c>
      <c r="I209" s="278"/>
      <c r="J209" s="279">
        <f>ROUND(I209*H209,2)</f>
        <v>0</v>
      </c>
      <c r="K209" s="275" t="s">
        <v>1</v>
      </c>
      <c r="L209" s="280"/>
      <c r="M209" s="281" t="s">
        <v>1</v>
      </c>
      <c r="N209" s="282" t="s">
        <v>42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1" t="s">
        <v>219</v>
      </c>
      <c r="AT209" s="231" t="s">
        <v>552</v>
      </c>
      <c r="AU209" s="231" t="s">
        <v>87</v>
      </c>
      <c r="AY209" s="17" t="s">
        <v>134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82</v>
      </c>
      <c r="BK209" s="232">
        <f>ROUND(I209*H209,2)</f>
        <v>0</v>
      </c>
      <c r="BL209" s="17" t="s">
        <v>153</v>
      </c>
      <c r="BM209" s="231" t="s">
        <v>746</v>
      </c>
    </row>
    <row r="210" spans="2:51" s="12" customFormat="1" ht="12">
      <c r="B210" s="240"/>
      <c r="C210" s="241"/>
      <c r="D210" s="242" t="s">
        <v>188</v>
      </c>
      <c r="E210" s="243" t="s">
        <v>1</v>
      </c>
      <c r="F210" s="244" t="s">
        <v>747</v>
      </c>
      <c r="G210" s="241"/>
      <c r="H210" s="245">
        <v>4</v>
      </c>
      <c r="I210" s="246"/>
      <c r="J210" s="241"/>
      <c r="K210" s="241"/>
      <c r="L210" s="247"/>
      <c r="M210" s="248"/>
      <c r="N210" s="249"/>
      <c r="O210" s="249"/>
      <c r="P210" s="249"/>
      <c r="Q210" s="249"/>
      <c r="R210" s="249"/>
      <c r="S210" s="249"/>
      <c r="T210" s="250"/>
      <c r="AT210" s="251" t="s">
        <v>188</v>
      </c>
      <c r="AU210" s="251" t="s">
        <v>87</v>
      </c>
      <c r="AV210" s="12" t="s">
        <v>87</v>
      </c>
      <c r="AW210" s="12" t="s">
        <v>32</v>
      </c>
      <c r="AX210" s="12" t="s">
        <v>77</v>
      </c>
      <c r="AY210" s="251" t="s">
        <v>134</v>
      </c>
    </row>
    <row r="211" spans="2:51" s="12" customFormat="1" ht="12">
      <c r="B211" s="240"/>
      <c r="C211" s="241"/>
      <c r="D211" s="242" t="s">
        <v>188</v>
      </c>
      <c r="E211" s="243" t="s">
        <v>1</v>
      </c>
      <c r="F211" s="244" t="s">
        <v>748</v>
      </c>
      <c r="G211" s="241"/>
      <c r="H211" s="245">
        <v>1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AT211" s="251" t="s">
        <v>188</v>
      </c>
      <c r="AU211" s="251" t="s">
        <v>87</v>
      </c>
      <c r="AV211" s="12" t="s">
        <v>87</v>
      </c>
      <c r="AW211" s="12" t="s">
        <v>32</v>
      </c>
      <c r="AX211" s="12" t="s">
        <v>77</v>
      </c>
      <c r="AY211" s="251" t="s">
        <v>134</v>
      </c>
    </row>
    <row r="212" spans="2:51" s="13" customFormat="1" ht="12">
      <c r="B212" s="252"/>
      <c r="C212" s="253"/>
      <c r="D212" s="242" t="s">
        <v>188</v>
      </c>
      <c r="E212" s="254" t="s">
        <v>1</v>
      </c>
      <c r="F212" s="255" t="s">
        <v>204</v>
      </c>
      <c r="G212" s="253"/>
      <c r="H212" s="256">
        <v>5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AT212" s="262" t="s">
        <v>188</v>
      </c>
      <c r="AU212" s="262" t="s">
        <v>87</v>
      </c>
      <c r="AV212" s="13" t="s">
        <v>153</v>
      </c>
      <c r="AW212" s="13" t="s">
        <v>32</v>
      </c>
      <c r="AX212" s="13" t="s">
        <v>82</v>
      </c>
      <c r="AY212" s="262" t="s">
        <v>134</v>
      </c>
    </row>
    <row r="213" spans="2:65" s="1" customFormat="1" ht="36" customHeight="1">
      <c r="B213" s="38"/>
      <c r="C213" s="273" t="s">
        <v>326</v>
      </c>
      <c r="D213" s="273" t="s">
        <v>552</v>
      </c>
      <c r="E213" s="274" t="s">
        <v>749</v>
      </c>
      <c r="F213" s="275" t="s">
        <v>750</v>
      </c>
      <c r="G213" s="276" t="s">
        <v>294</v>
      </c>
      <c r="H213" s="277">
        <v>8</v>
      </c>
      <c r="I213" s="278"/>
      <c r="J213" s="279">
        <f>ROUND(I213*H213,2)</f>
        <v>0</v>
      </c>
      <c r="K213" s="275" t="s">
        <v>1</v>
      </c>
      <c r="L213" s="280"/>
      <c r="M213" s="281" t="s">
        <v>1</v>
      </c>
      <c r="N213" s="282" t="s">
        <v>42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1" t="s">
        <v>219</v>
      </c>
      <c r="AT213" s="231" t="s">
        <v>552</v>
      </c>
      <c r="AU213" s="231" t="s">
        <v>87</v>
      </c>
      <c r="AY213" s="17" t="s">
        <v>134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82</v>
      </c>
      <c r="BK213" s="232">
        <f>ROUND(I213*H213,2)</f>
        <v>0</v>
      </c>
      <c r="BL213" s="17" t="s">
        <v>153</v>
      </c>
      <c r="BM213" s="231" t="s">
        <v>751</v>
      </c>
    </row>
    <row r="214" spans="2:51" s="12" customFormat="1" ht="12">
      <c r="B214" s="240"/>
      <c r="C214" s="241"/>
      <c r="D214" s="242" t="s">
        <v>188</v>
      </c>
      <c r="E214" s="243" t="s">
        <v>1</v>
      </c>
      <c r="F214" s="244" t="s">
        <v>752</v>
      </c>
      <c r="G214" s="241"/>
      <c r="H214" s="245">
        <v>8</v>
      </c>
      <c r="I214" s="246"/>
      <c r="J214" s="241"/>
      <c r="K214" s="241"/>
      <c r="L214" s="247"/>
      <c r="M214" s="248"/>
      <c r="N214" s="249"/>
      <c r="O214" s="249"/>
      <c r="P214" s="249"/>
      <c r="Q214" s="249"/>
      <c r="R214" s="249"/>
      <c r="S214" s="249"/>
      <c r="T214" s="250"/>
      <c r="AT214" s="251" t="s">
        <v>188</v>
      </c>
      <c r="AU214" s="251" t="s">
        <v>87</v>
      </c>
      <c r="AV214" s="12" t="s">
        <v>87</v>
      </c>
      <c r="AW214" s="12" t="s">
        <v>32</v>
      </c>
      <c r="AX214" s="12" t="s">
        <v>82</v>
      </c>
      <c r="AY214" s="251" t="s">
        <v>134</v>
      </c>
    </row>
    <row r="215" spans="2:65" s="1" customFormat="1" ht="36" customHeight="1">
      <c r="B215" s="38"/>
      <c r="C215" s="273" t="s">
        <v>331</v>
      </c>
      <c r="D215" s="273" t="s">
        <v>552</v>
      </c>
      <c r="E215" s="274" t="s">
        <v>753</v>
      </c>
      <c r="F215" s="275" t="s">
        <v>754</v>
      </c>
      <c r="G215" s="276" t="s">
        <v>294</v>
      </c>
      <c r="H215" s="277">
        <v>3</v>
      </c>
      <c r="I215" s="278"/>
      <c r="J215" s="279">
        <f>ROUND(I215*H215,2)</f>
        <v>0</v>
      </c>
      <c r="K215" s="275" t="s">
        <v>1</v>
      </c>
      <c r="L215" s="280"/>
      <c r="M215" s="281" t="s">
        <v>1</v>
      </c>
      <c r="N215" s="282" t="s">
        <v>42</v>
      </c>
      <c r="O215" s="8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AR215" s="231" t="s">
        <v>219</v>
      </c>
      <c r="AT215" s="231" t="s">
        <v>552</v>
      </c>
      <c r="AU215" s="231" t="s">
        <v>87</v>
      </c>
      <c r="AY215" s="17" t="s">
        <v>134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82</v>
      </c>
      <c r="BK215" s="232">
        <f>ROUND(I215*H215,2)</f>
        <v>0</v>
      </c>
      <c r="BL215" s="17" t="s">
        <v>153</v>
      </c>
      <c r="BM215" s="231" t="s">
        <v>755</v>
      </c>
    </row>
    <row r="216" spans="2:51" s="12" customFormat="1" ht="12">
      <c r="B216" s="240"/>
      <c r="C216" s="241"/>
      <c r="D216" s="242" t="s">
        <v>188</v>
      </c>
      <c r="E216" s="243" t="s">
        <v>1</v>
      </c>
      <c r="F216" s="244" t="s">
        <v>756</v>
      </c>
      <c r="G216" s="241"/>
      <c r="H216" s="245">
        <v>3</v>
      </c>
      <c r="I216" s="246"/>
      <c r="J216" s="241"/>
      <c r="K216" s="241"/>
      <c r="L216" s="247"/>
      <c r="M216" s="248"/>
      <c r="N216" s="249"/>
      <c r="O216" s="249"/>
      <c r="P216" s="249"/>
      <c r="Q216" s="249"/>
      <c r="R216" s="249"/>
      <c r="S216" s="249"/>
      <c r="T216" s="250"/>
      <c r="AT216" s="251" t="s">
        <v>188</v>
      </c>
      <c r="AU216" s="251" t="s">
        <v>87</v>
      </c>
      <c r="AV216" s="12" t="s">
        <v>87</v>
      </c>
      <c r="AW216" s="12" t="s">
        <v>32</v>
      </c>
      <c r="AX216" s="12" t="s">
        <v>82</v>
      </c>
      <c r="AY216" s="251" t="s">
        <v>134</v>
      </c>
    </row>
    <row r="217" spans="2:65" s="1" customFormat="1" ht="36" customHeight="1">
      <c r="B217" s="38"/>
      <c r="C217" s="273" t="s">
        <v>336</v>
      </c>
      <c r="D217" s="273" t="s">
        <v>552</v>
      </c>
      <c r="E217" s="274" t="s">
        <v>757</v>
      </c>
      <c r="F217" s="275" t="s">
        <v>758</v>
      </c>
      <c r="G217" s="276" t="s">
        <v>294</v>
      </c>
      <c r="H217" s="277">
        <v>2</v>
      </c>
      <c r="I217" s="278"/>
      <c r="J217" s="279">
        <f>ROUND(I217*H217,2)</f>
        <v>0</v>
      </c>
      <c r="K217" s="275" t="s">
        <v>1</v>
      </c>
      <c r="L217" s="280"/>
      <c r="M217" s="281" t="s">
        <v>1</v>
      </c>
      <c r="N217" s="282" t="s">
        <v>42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AR217" s="231" t="s">
        <v>219</v>
      </c>
      <c r="AT217" s="231" t="s">
        <v>552</v>
      </c>
      <c r="AU217" s="231" t="s">
        <v>87</v>
      </c>
      <c r="AY217" s="17" t="s">
        <v>134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82</v>
      </c>
      <c r="BK217" s="232">
        <f>ROUND(I217*H217,2)</f>
        <v>0</v>
      </c>
      <c r="BL217" s="17" t="s">
        <v>153</v>
      </c>
      <c r="BM217" s="231" t="s">
        <v>759</v>
      </c>
    </row>
    <row r="218" spans="2:51" s="12" customFormat="1" ht="12">
      <c r="B218" s="240"/>
      <c r="C218" s="241"/>
      <c r="D218" s="242" t="s">
        <v>188</v>
      </c>
      <c r="E218" s="243" t="s">
        <v>1</v>
      </c>
      <c r="F218" s="244" t="s">
        <v>760</v>
      </c>
      <c r="G218" s="241"/>
      <c r="H218" s="245">
        <v>2</v>
      </c>
      <c r="I218" s="246"/>
      <c r="J218" s="241"/>
      <c r="K218" s="241"/>
      <c r="L218" s="247"/>
      <c r="M218" s="248"/>
      <c r="N218" s="249"/>
      <c r="O218" s="249"/>
      <c r="P218" s="249"/>
      <c r="Q218" s="249"/>
      <c r="R218" s="249"/>
      <c r="S218" s="249"/>
      <c r="T218" s="250"/>
      <c r="AT218" s="251" t="s">
        <v>188</v>
      </c>
      <c r="AU218" s="251" t="s">
        <v>87</v>
      </c>
      <c r="AV218" s="12" t="s">
        <v>87</v>
      </c>
      <c r="AW218" s="12" t="s">
        <v>32</v>
      </c>
      <c r="AX218" s="12" t="s">
        <v>82</v>
      </c>
      <c r="AY218" s="251" t="s">
        <v>134</v>
      </c>
    </row>
    <row r="219" spans="2:65" s="1" customFormat="1" ht="36" customHeight="1">
      <c r="B219" s="38"/>
      <c r="C219" s="273" t="s">
        <v>342</v>
      </c>
      <c r="D219" s="273" t="s">
        <v>552</v>
      </c>
      <c r="E219" s="274" t="s">
        <v>761</v>
      </c>
      <c r="F219" s="275" t="s">
        <v>762</v>
      </c>
      <c r="G219" s="276" t="s">
        <v>294</v>
      </c>
      <c r="H219" s="277">
        <v>1</v>
      </c>
      <c r="I219" s="278"/>
      <c r="J219" s="279">
        <f>ROUND(I219*H219,2)</f>
        <v>0</v>
      </c>
      <c r="K219" s="275" t="s">
        <v>1</v>
      </c>
      <c r="L219" s="280"/>
      <c r="M219" s="281" t="s">
        <v>1</v>
      </c>
      <c r="N219" s="282" t="s">
        <v>42</v>
      </c>
      <c r="O219" s="8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AR219" s="231" t="s">
        <v>219</v>
      </c>
      <c r="AT219" s="231" t="s">
        <v>552</v>
      </c>
      <c r="AU219" s="231" t="s">
        <v>87</v>
      </c>
      <c r="AY219" s="17" t="s">
        <v>134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82</v>
      </c>
      <c r="BK219" s="232">
        <f>ROUND(I219*H219,2)</f>
        <v>0</v>
      </c>
      <c r="BL219" s="17" t="s">
        <v>153</v>
      </c>
      <c r="BM219" s="231" t="s">
        <v>763</v>
      </c>
    </row>
    <row r="220" spans="2:51" s="12" customFormat="1" ht="12">
      <c r="B220" s="240"/>
      <c r="C220" s="241"/>
      <c r="D220" s="242" t="s">
        <v>188</v>
      </c>
      <c r="E220" s="243" t="s">
        <v>1</v>
      </c>
      <c r="F220" s="244" t="s">
        <v>764</v>
      </c>
      <c r="G220" s="241"/>
      <c r="H220" s="245">
        <v>1</v>
      </c>
      <c r="I220" s="246"/>
      <c r="J220" s="241"/>
      <c r="K220" s="241"/>
      <c r="L220" s="247"/>
      <c r="M220" s="248"/>
      <c r="N220" s="249"/>
      <c r="O220" s="249"/>
      <c r="P220" s="249"/>
      <c r="Q220" s="249"/>
      <c r="R220" s="249"/>
      <c r="S220" s="249"/>
      <c r="T220" s="250"/>
      <c r="AT220" s="251" t="s">
        <v>188</v>
      </c>
      <c r="AU220" s="251" t="s">
        <v>87</v>
      </c>
      <c r="AV220" s="12" t="s">
        <v>87</v>
      </c>
      <c r="AW220" s="12" t="s">
        <v>32</v>
      </c>
      <c r="AX220" s="12" t="s">
        <v>82</v>
      </c>
      <c r="AY220" s="251" t="s">
        <v>134</v>
      </c>
    </row>
    <row r="221" spans="2:65" s="1" customFormat="1" ht="36" customHeight="1">
      <c r="B221" s="38"/>
      <c r="C221" s="273" t="s">
        <v>346</v>
      </c>
      <c r="D221" s="273" t="s">
        <v>552</v>
      </c>
      <c r="E221" s="274" t="s">
        <v>765</v>
      </c>
      <c r="F221" s="275" t="s">
        <v>766</v>
      </c>
      <c r="G221" s="276" t="s">
        <v>294</v>
      </c>
      <c r="H221" s="277">
        <v>1</v>
      </c>
      <c r="I221" s="278"/>
      <c r="J221" s="279">
        <f>ROUND(I221*H221,2)</f>
        <v>0</v>
      </c>
      <c r="K221" s="275" t="s">
        <v>1</v>
      </c>
      <c r="L221" s="280"/>
      <c r="M221" s="281" t="s">
        <v>1</v>
      </c>
      <c r="N221" s="282" t="s">
        <v>42</v>
      </c>
      <c r="O221" s="8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AR221" s="231" t="s">
        <v>219</v>
      </c>
      <c r="AT221" s="231" t="s">
        <v>552</v>
      </c>
      <c r="AU221" s="231" t="s">
        <v>87</v>
      </c>
      <c r="AY221" s="17" t="s">
        <v>134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82</v>
      </c>
      <c r="BK221" s="232">
        <f>ROUND(I221*H221,2)</f>
        <v>0</v>
      </c>
      <c r="BL221" s="17" t="s">
        <v>153</v>
      </c>
      <c r="BM221" s="231" t="s">
        <v>767</v>
      </c>
    </row>
    <row r="222" spans="2:51" s="12" customFormat="1" ht="12">
      <c r="B222" s="240"/>
      <c r="C222" s="241"/>
      <c r="D222" s="242" t="s">
        <v>188</v>
      </c>
      <c r="E222" s="243" t="s">
        <v>1</v>
      </c>
      <c r="F222" s="244" t="s">
        <v>768</v>
      </c>
      <c r="G222" s="241"/>
      <c r="H222" s="245">
        <v>1</v>
      </c>
      <c r="I222" s="246"/>
      <c r="J222" s="241"/>
      <c r="K222" s="241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188</v>
      </c>
      <c r="AU222" s="251" t="s">
        <v>87</v>
      </c>
      <c r="AV222" s="12" t="s">
        <v>87</v>
      </c>
      <c r="AW222" s="12" t="s">
        <v>32</v>
      </c>
      <c r="AX222" s="12" t="s">
        <v>82</v>
      </c>
      <c r="AY222" s="251" t="s">
        <v>134</v>
      </c>
    </row>
    <row r="223" spans="2:65" s="1" customFormat="1" ht="36" customHeight="1">
      <c r="B223" s="38"/>
      <c r="C223" s="273" t="s">
        <v>351</v>
      </c>
      <c r="D223" s="273" t="s">
        <v>552</v>
      </c>
      <c r="E223" s="274" t="s">
        <v>769</v>
      </c>
      <c r="F223" s="275" t="s">
        <v>770</v>
      </c>
      <c r="G223" s="276" t="s">
        <v>294</v>
      </c>
      <c r="H223" s="277">
        <v>3</v>
      </c>
      <c r="I223" s="278"/>
      <c r="J223" s="279">
        <f>ROUND(I223*H223,2)</f>
        <v>0</v>
      </c>
      <c r="K223" s="275" t="s">
        <v>1</v>
      </c>
      <c r="L223" s="280"/>
      <c r="M223" s="281" t="s">
        <v>1</v>
      </c>
      <c r="N223" s="282" t="s">
        <v>42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AR223" s="231" t="s">
        <v>219</v>
      </c>
      <c r="AT223" s="231" t="s">
        <v>552</v>
      </c>
      <c r="AU223" s="231" t="s">
        <v>87</v>
      </c>
      <c r="AY223" s="17" t="s">
        <v>134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82</v>
      </c>
      <c r="BK223" s="232">
        <f>ROUND(I223*H223,2)</f>
        <v>0</v>
      </c>
      <c r="BL223" s="17" t="s">
        <v>153</v>
      </c>
      <c r="BM223" s="231" t="s">
        <v>771</v>
      </c>
    </row>
    <row r="224" spans="2:51" s="12" customFormat="1" ht="12">
      <c r="B224" s="240"/>
      <c r="C224" s="241"/>
      <c r="D224" s="242" t="s">
        <v>188</v>
      </c>
      <c r="E224" s="243" t="s">
        <v>1</v>
      </c>
      <c r="F224" s="244" t="s">
        <v>772</v>
      </c>
      <c r="G224" s="241"/>
      <c r="H224" s="245">
        <v>3</v>
      </c>
      <c r="I224" s="246"/>
      <c r="J224" s="241"/>
      <c r="K224" s="241"/>
      <c r="L224" s="247"/>
      <c r="M224" s="248"/>
      <c r="N224" s="249"/>
      <c r="O224" s="249"/>
      <c r="P224" s="249"/>
      <c r="Q224" s="249"/>
      <c r="R224" s="249"/>
      <c r="S224" s="249"/>
      <c r="T224" s="250"/>
      <c r="AT224" s="251" t="s">
        <v>188</v>
      </c>
      <c r="AU224" s="251" t="s">
        <v>87</v>
      </c>
      <c r="AV224" s="12" t="s">
        <v>87</v>
      </c>
      <c r="AW224" s="12" t="s">
        <v>32</v>
      </c>
      <c r="AX224" s="12" t="s">
        <v>82</v>
      </c>
      <c r="AY224" s="251" t="s">
        <v>134</v>
      </c>
    </row>
    <row r="225" spans="2:65" s="1" customFormat="1" ht="36" customHeight="1">
      <c r="B225" s="38"/>
      <c r="C225" s="273" t="s">
        <v>359</v>
      </c>
      <c r="D225" s="273" t="s">
        <v>552</v>
      </c>
      <c r="E225" s="274" t="s">
        <v>773</v>
      </c>
      <c r="F225" s="275" t="s">
        <v>774</v>
      </c>
      <c r="G225" s="276" t="s">
        <v>294</v>
      </c>
      <c r="H225" s="277">
        <v>1</v>
      </c>
      <c r="I225" s="278"/>
      <c r="J225" s="279">
        <f>ROUND(I225*H225,2)</f>
        <v>0</v>
      </c>
      <c r="K225" s="275" t="s">
        <v>1</v>
      </c>
      <c r="L225" s="280"/>
      <c r="M225" s="281" t="s">
        <v>1</v>
      </c>
      <c r="N225" s="282" t="s">
        <v>42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AR225" s="231" t="s">
        <v>219</v>
      </c>
      <c r="AT225" s="231" t="s">
        <v>552</v>
      </c>
      <c r="AU225" s="231" t="s">
        <v>87</v>
      </c>
      <c r="AY225" s="17" t="s">
        <v>134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82</v>
      </c>
      <c r="BK225" s="232">
        <f>ROUND(I225*H225,2)</f>
        <v>0</v>
      </c>
      <c r="BL225" s="17" t="s">
        <v>153</v>
      </c>
      <c r="BM225" s="231" t="s">
        <v>775</v>
      </c>
    </row>
    <row r="226" spans="2:51" s="12" customFormat="1" ht="12">
      <c r="B226" s="240"/>
      <c r="C226" s="241"/>
      <c r="D226" s="242" t="s">
        <v>188</v>
      </c>
      <c r="E226" s="243" t="s">
        <v>1</v>
      </c>
      <c r="F226" s="244" t="s">
        <v>776</v>
      </c>
      <c r="G226" s="241"/>
      <c r="H226" s="245">
        <v>1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AT226" s="251" t="s">
        <v>188</v>
      </c>
      <c r="AU226" s="251" t="s">
        <v>87</v>
      </c>
      <c r="AV226" s="12" t="s">
        <v>87</v>
      </c>
      <c r="AW226" s="12" t="s">
        <v>32</v>
      </c>
      <c r="AX226" s="12" t="s">
        <v>82</v>
      </c>
      <c r="AY226" s="251" t="s">
        <v>134</v>
      </c>
    </row>
    <row r="227" spans="2:63" s="11" customFormat="1" ht="22.8" customHeight="1">
      <c r="B227" s="204"/>
      <c r="C227" s="205"/>
      <c r="D227" s="206" t="s">
        <v>76</v>
      </c>
      <c r="E227" s="218" t="s">
        <v>197</v>
      </c>
      <c r="F227" s="218" t="s">
        <v>198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SUM(P228:P248)</f>
        <v>0</v>
      </c>
      <c r="Q227" s="212"/>
      <c r="R227" s="213">
        <f>SUM(R228:R248)</f>
        <v>0.008</v>
      </c>
      <c r="S227" s="212"/>
      <c r="T227" s="214">
        <f>SUM(T228:T248)</f>
        <v>0.372</v>
      </c>
      <c r="AR227" s="215" t="s">
        <v>82</v>
      </c>
      <c r="AT227" s="216" t="s">
        <v>76</v>
      </c>
      <c r="AU227" s="216" t="s">
        <v>82</v>
      </c>
      <c r="AY227" s="215" t="s">
        <v>134</v>
      </c>
      <c r="BK227" s="217">
        <f>SUM(BK228:BK248)</f>
        <v>0</v>
      </c>
    </row>
    <row r="228" spans="2:65" s="1" customFormat="1" ht="16.5" customHeight="1">
      <c r="B228" s="38"/>
      <c r="C228" s="220" t="s">
        <v>364</v>
      </c>
      <c r="D228" s="220" t="s">
        <v>137</v>
      </c>
      <c r="E228" s="221" t="s">
        <v>777</v>
      </c>
      <c r="F228" s="222" t="s">
        <v>778</v>
      </c>
      <c r="G228" s="223" t="s">
        <v>186</v>
      </c>
      <c r="H228" s="224">
        <v>20.736</v>
      </c>
      <c r="I228" s="225"/>
      <c r="J228" s="226">
        <f>ROUND(I228*H228,2)</f>
        <v>0</v>
      </c>
      <c r="K228" s="222" t="s">
        <v>1</v>
      </c>
      <c r="L228" s="43"/>
      <c r="M228" s="227" t="s">
        <v>1</v>
      </c>
      <c r="N228" s="228" t="s">
        <v>42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1" t="s">
        <v>153</v>
      </c>
      <c r="AT228" s="231" t="s">
        <v>137</v>
      </c>
      <c r="AU228" s="231" t="s">
        <v>87</v>
      </c>
      <c r="AY228" s="17" t="s">
        <v>134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82</v>
      </c>
      <c r="BK228" s="232">
        <f>ROUND(I228*H228,2)</f>
        <v>0</v>
      </c>
      <c r="BL228" s="17" t="s">
        <v>153</v>
      </c>
      <c r="BM228" s="231" t="s">
        <v>779</v>
      </c>
    </row>
    <row r="229" spans="2:51" s="12" customFormat="1" ht="12">
      <c r="B229" s="240"/>
      <c r="C229" s="241"/>
      <c r="D229" s="242" t="s">
        <v>188</v>
      </c>
      <c r="E229" s="243" t="s">
        <v>1</v>
      </c>
      <c r="F229" s="244" t="s">
        <v>780</v>
      </c>
      <c r="G229" s="241"/>
      <c r="H229" s="245">
        <v>1.44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188</v>
      </c>
      <c r="AU229" s="251" t="s">
        <v>87</v>
      </c>
      <c r="AV229" s="12" t="s">
        <v>87</v>
      </c>
      <c r="AW229" s="12" t="s">
        <v>32</v>
      </c>
      <c r="AX229" s="12" t="s">
        <v>77</v>
      </c>
      <c r="AY229" s="251" t="s">
        <v>134</v>
      </c>
    </row>
    <row r="230" spans="2:51" s="12" customFormat="1" ht="12">
      <c r="B230" s="240"/>
      <c r="C230" s="241"/>
      <c r="D230" s="242" t="s">
        <v>188</v>
      </c>
      <c r="E230" s="243" t="s">
        <v>1</v>
      </c>
      <c r="F230" s="244" t="s">
        <v>781</v>
      </c>
      <c r="G230" s="241"/>
      <c r="H230" s="245">
        <v>1.44</v>
      </c>
      <c r="I230" s="246"/>
      <c r="J230" s="241"/>
      <c r="K230" s="241"/>
      <c r="L230" s="247"/>
      <c r="M230" s="248"/>
      <c r="N230" s="249"/>
      <c r="O230" s="249"/>
      <c r="P230" s="249"/>
      <c r="Q230" s="249"/>
      <c r="R230" s="249"/>
      <c r="S230" s="249"/>
      <c r="T230" s="250"/>
      <c r="AT230" s="251" t="s">
        <v>188</v>
      </c>
      <c r="AU230" s="251" t="s">
        <v>87</v>
      </c>
      <c r="AV230" s="12" t="s">
        <v>87</v>
      </c>
      <c r="AW230" s="12" t="s">
        <v>32</v>
      </c>
      <c r="AX230" s="12" t="s">
        <v>77</v>
      </c>
      <c r="AY230" s="251" t="s">
        <v>134</v>
      </c>
    </row>
    <row r="231" spans="2:51" s="12" customFormat="1" ht="12">
      <c r="B231" s="240"/>
      <c r="C231" s="241"/>
      <c r="D231" s="242" t="s">
        <v>188</v>
      </c>
      <c r="E231" s="243" t="s">
        <v>1</v>
      </c>
      <c r="F231" s="244" t="s">
        <v>782</v>
      </c>
      <c r="G231" s="241"/>
      <c r="H231" s="245">
        <v>1.776</v>
      </c>
      <c r="I231" s="246"/>
      <c r="J231" s="241"/>
      <c r="K231" s="241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188</v>
      </c>
      <c r="AU231" s="251" t="s">
        <v>87</v>
      </c>
      <c r="AV231" s="12" t="s">
        <v>87</v>
      </c>
      <c r="AW231" s="12" t="s">
        <v>32</v>
      </c>
      <c r="AX231" s="12" t="s">
        <v>77</v>
      </c>
      <c r="AY231" s="251" t="s">
        <v>134</v>
      </c>
    </row>
    <row r="232" spans="2:51" s="12" customFormat="1" ht="12">
      <c r="B232" s="240"/>
      <c r="C232" s="241"/>
      <c r="D232" s="242" t="s">
        <v>188</v>
      </c>
      <c r="E232" s="243" t="s">
        <v>1</v>
      </c>
      <c r="F232" s="244" t="s">
        <v>783</v>
      </c>
      <c r="G232" s="241"/>
      <c r="H232" s="245">
        <v>3.384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AT232" s="251" t="s">
        <v>188</v>
      </c>
      <c r="AU232" s="251" t="s">
        <v>87</v>
      </c>
      <c r="AV232" s="12" t="s">
        <v>87</v>
      </c>
      <c r="AW232" s="12" t="s">
        <v>32</v>
      </c>
      <c r="AX232" s="12" t="s">
        <v>77</v>
      </c>
      <c r="AY232" s="251" t="s">
        <v>134</v>
      </c>
    </row>
    <row r="233" spans="2:51" s="12" customFormat="1" ht="12">
      <c r="B233" s="240"/>
      <c r="C233" s="241"/>
      <c r="D233" s="242" t="s">
        <v>188</v>
      </c>
      <c r="E233" s="243" t="s">
        <v>1</v>
      </c>
      <c r="F233" s="244" t="s">
        <v>784</v>
      </c>
      <c r="G233" s="241"/>
      <c r="H233" s="245">
        <v>1.44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188</v>
      </c>
      <c r="AU233" s="251" t="s">
        <v>87</v>
      </c>
      <c r="AV233" s="12" t="s">
        <v>87</v>
      </c>
      <c r="AW233" s="12" t="s">
        <v>32</v>
      </c>
      <c r="AX233" s="12" t="s">
        <v>77</v>
      </c>
      <c r="AY233" s="251" t="s">
        <v>134</v>
      </c>
    </row>
    <row r="234" spans="2:51" s="12" customFormat="1" ht="12">
      <c r="B234" s="240"/>
      <c r="C234" s="241"/>
      <c r="D234" s="242" t="s">
        <v>188</v>
      </c>
      <c r="E234" s="243" t="s">
        <v>1</v>
      </c>
      <c r="F234" s="244" t="s">
        <v>785</v>
      </c>
      <c r="G234" s="241"/>
      <c r="H234" s="245">
        <v>1.776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AT234" s="251" t="s">
        <v>188</v>
      </c>
      <c r="AU234" s="251" t="s">
        <v>87</v>
      </c>
      <c r="AV234" s="12" t="s">
        <v>87</v>
      </c>
      <c r="AW234" s="12" t="s">
        <v>32</v>
      </c>
      <c r="AX234" s="12" t="s">
        <v>77</v>
      </c>
      <c r="AY234" s="251" t="s">
        <v>134</v>
      </c>
    </row>
    <row r="235" spans="2:51" s="12" customFormat="1" ht="12">
      <c r="B235" s="240"/>
      <c r="C235" s="241"/>
      <c r="D235" s="242" t="s">
        <v>188</v>
      </c>
      <c r="E235" s="243" t="s">
        <v>1</v>
      </c>
      <c r="F235" s="244" t="s">
        <v>786</v>
      </c>
      <c r="G235" s="241"/>
      <c r="H235" s="245">
        <v>1.44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188</v>
      </c>
      <c r="AU235" s="251" t="s">
        <v>87</v>
      </c>
      <c r="AV235" s="12" t="s">
        <v>87</v>
      </c>
      <c r="AW235" s="12" t="s">
        <v>32</v>
      </c>
      <c r="AX235" s="12" t="s">
        <v>77</v>
      </c>
      <c r="AY235" s="251" t="s">
        <v>134</v>
      </c>
    </row>
    <row r="236" spans="2:51" s="12" customFormat="1" ht="12">
      <c r="B236" s="240"/>
      <c r="C236" s="241"/>
      <c r="D236" s="242" t="s">
        <v>188</v>
      </c>
      <c r="E236" s="243" t="s">
        <v>1</v>
      </c>
      <c r="F236" s="244" t="s">
        <v>787</v>
      </c>
      <c r="G236" s="241"/>
      <c r="H236" s="245">
        <v>1.44</v>
      </c>
      <c r="I236" s="246"/>
      <c r="J236" s="241"/>
      <c r="K236" s="241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188</v>
      </c>
      <c r="AU236" s="251" t="s">
        <v>87</v>
      </c>
      <c r="AV236" s="12" t="s">
        <v>87</v>
      </c>
      <c r="AW236" s="12" t="s">
        <v>32</v>
      </c>
      <c r="AX236" s="12" t="s">
        <v>77</v>
      </c>
      <c r="AY236" s="251" t="s">
        <v>134</v>
      </c>
    </row>
    <row r="237" spans="2:51" s="12" customFormat="1" ht="12">
      <c r="B237" s="240"/>
      <c r="C237" s="241"/>
      <c r="D237" s="242" t="s">
        <v>188</v>
      </c>
      <c r="E237" s="243" t="s">
        <v>1</v>
      </c>
      <c r="F237" s="244" t="s">
        <v>788</v>
      </c>
      <c r="G237" s="241"/>
      <c r="H237" s="245">
        <v>1.44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188</v>
      </c>
      <c r="AU237" s="251" t="s">
        <v>87</v>
      </c>
      <c r="AV237" s="12" t="s">
        <v>87</v>
      </c>
      <c r="AW237" s="12" t="s">
        <v>32</v>
      </c>
      <c r="AX237" s="12" t="s">
        <v>77</v>
      </c>
      <c r="AY237" s="251" t="s">
        <v>134</v>
      </c>
    </row>
    <row r="238" spans="2:51" s="12" customFormat="1" ht="12">
      <c r="B238" s="240"/>
      <c r="C238" s="241"/>
      <c r="D238" s="242" t="s">
        <v>188</v>
      </c>
      <c r="E238" s="243" t="s">
        <v>1</v>
      </c>
      <c r="F238" s="244" t="s">
        <v>789</v>
      </c>
      <c r="G238" s="241"/>
      <c r="H238" s="245">
        <v>1.944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188</v>
      </c>
      <c r="AU238" s="251" t="s">
        <v>87</v>
      </c>
      <c r="AV238" s="12" t="s">
        <v>87</v>
      </c>
      <c r="AW238" s="12" t="s">
        <v>32</v>
      </c>
      <c r="AX238" s="12" t="s">
        <v>77</v>
      </c>
      <c r="AY238" s="251" t="s">
        <v>134</v>
      </c>
    </row>
    <row r="239" spans="2:51" s="12" customFormat="1" ht="12">
      <c r="B239" s="240"/>
      <c r="C239" s="241"/>
      <c r="D239" s="242" t="s">
        <v>188</v>
      </c>
      <c r="E239" s="243" t="s">
        <v>1</v>
      </c>
      <c r="F239" s="244" t="s">
        <v>790</v>
      </c>
      <c r="G239" s="241"/>
      <c r="H239" s="245">
        <v>1.44</v>
      </c>
      <c r="I239" s="246"/>
      <c r="J239" s="241"/>
      <c r="K239" s="241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188</v>
      </c>
      <c r="AU239" s="251" t="s">
        <v>87</v>
      </c>
      <c r="AV239" s="12" t="s">
        <v>87</v>
      </c>
      <c r="AW239" s="12" t="s">
        <v>32</v>
      </c>
      <c r="AX239" s="12" t="s">
        <v>77</v>
      </c>
      <c r="AY239" s="251" t="s">
        <v>134</v>
      </c>
    </row>
    <row r="240" spans="2:51" s="12" customFormat="1" ht="12">
      <c r="B240" s="240"/>
      <c r="C240" s="241"/>
      <c r="D240" s="242" t="s">
        <v>188</v>
      </c>
      <c r="E240" s="243" t="s">
        <v>1</v>
      </c>
      <c r="F240" s="244" t="s">
        <v>791</v>
      </c>
      <c r="G240" s="241"/>
      <c r="H240" s="245">
        <v>1.776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AT240" s="251" t="s">
        <v>188</v>
      </c>
      <c r="AU240" s="251" t="s">
        <v>87</v>
      </c>
      <c r="AV240" s="12" t="s">
        <v>87</v>
      </c>
      <c r="AW240" s="12" t="s">
        <v>32</v>
      </c>
      <c r="AX240" s="12" t="s">
        <v>77</v>
      </c>
      <c r="AY240" s="251" t="s">
        <v>134</v>
      </c>
    </row>
    <row r="241" spans="2:51" s="13" customFormat="1" ht="12">
      <c r="B241" s="252"/>
      <c r="C241" s="253"/>
      <c r="D241" s="242" t="s">
        <v>188</v>
      </c>
      <c r="E241" s="254" t="s">
        <v>1</v>
      </c>
      <c r="F241" s="255" t="s">
        <v>204</v>
      </c>
      <c r="G241" s="253"/>
      <c r="H241" s="256">
        <v>20.736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AT241" s="262" t="s">
        <v>188</v>
      </c>
      <c r="AU241" s="262" t="s">
        <v>87</v>
      </c>
      <c r="AV241" s="13" t="s">
        <v>153</v>
      </c>
      <c r="AW241" s="13" t="s">
        <v>32</v>
      </c>
      <c r="AX241" s="13" t="s">
        <v>82</v>
      </c>
      <c r="AY241" s="262" t="s">
        <v>134</v>
      </c>
    </row>
    <row r="242" spans="2:65" s="1" customFormat="1" ht="36" customHeight="1">
      <c r="B242" s="38"/>
      <c r="C242" s="220" t="s">
        <v>368</v>
      </c>
      <c r="D242" s="220" t="s">
        <v>137</v>
      </c>
      <c r="E242" s="221" t="s">
        <v>792</v>
      </c>
      <c r="F242" s="222" t="s">
        <v>793</v>
      </c>
      <c r="G242" s="223" t="s">
        <v>186</v>
      </c>
      <c r="H242" s="224">
        <v>200</v>
      </c>
      <c r="I242" s="225"/>
      <c r="J242" s="226">
        <f>ROUND(I242*H242,2)</f>
        <v>0</v>
      </c>
      <c r="K242" s="222" t="s">
        <v>141</v>
      </c>
      <c r="L242" s="43"/>
      <c r="M242" s="227" t="s">
        <v>1</v>
      </c>
      <c r="N242" s="228" t="s">
        <v>42</v>
      </c>
      <c r="O242" s="86"/>
      <c r="P242" s="229">
        <f>O242*H242</f>
        <v>0</v>
      </c>
      <c r="Q242" s="229">
        <v>4E-05</v>
      </c>
      <c r="R242" s="229">
        <f>Q242*H242</f>
        <v>0.008</v>
      </c>
      <c r="S242" s="229">
        <v>0</v>
      </c>
      <c r="T242" s="230">
        <f>S242*H242</f>
        <v>0</v>
      </c>
      <c r="AR242" s="231" t="s">
        <v>153</v>
      </c>
      <c r="AT242" s="231" t="s">
        <v>137</v>
      </c>
      <c r="AU242" s="231" t="s">
        <v>87</v>
      </c>
      <c r="AY242" s="17" t="s">
        <v>134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82</v>
      </c>
      <c r="BK242" s="232">
        <f>ROUND(I242*H242,2)</f>
        <v>0</v>
      </c>
      <c r="BL242" s="17" t="s">
        <v>153</v>
      </c>
      <c r="BM242" s="231" t="s">
        <v>794</v>
      </c>
    </row>
    <row r="243" spans="2:51" s="12" customFormat="1" ht="12">
      <c r="B243" s="240"/>
      <c r="C243" s="241"/>
      <c r="D243" s="242" t="s">
        <v>188</v>
      </c>
      <c r="E243" s="243" t="s">
        <v>1</v>
      </c>
      <c r="F243" s="244" t="s">
        <v>795</v>
      </c>
      <c r="G243" s="241"/>
      <c r="H243" s="245">
        <v>200</v>
      </c>
      <c r="I243" s="246"/>
      <c r="J243" s="241"/>
      <c r="K243" s="241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188</v>
      </c>
      <c r="AU243" s="251" t="s">
        <v>87</v>
      </c>
      <c r="AV243" s="12" t="s">
        <v>87</v>
      </c>
      <c r="AW243" s="12" t="s">
        <v>32</v>
      </c>
      <c r="AX243" s="12" t="s">
        <v>82</v>
      </c>
      <c r="AY243" s="251" t="s">
        <v>134</v>
      </c>
    </row>
    <row r="244" spans="2:65" s="1" customFormat="1" ht="36" customHeight="1">
      <c r="B244" s="38"/>
      <c r="C244" s="220" t="s">
        <v>372</v>
      </c>
      <c r="D244" s="220" t="s">
        <v>137</v>
      </c>
      <c r="E244" s="221" t="s">
        <v>796</v>
      </c>
      <c r="F244" s="222" t="s">
        <v>797</v>
      </c>
      <c r="G244" s="223" t="s">
        <v>247</v>
      </c>
      <c r="H244" s="224">
        <v>115.05</v>
      </c>
      <c r="I244" s="225"/>
      <c r="J244" s="226">
        <f>ROUND(I244*H244,2)</f>
        <v>0</v>
      </c>
      <c r="K244" s="222" t="s">
        <v>141</v>
      </c>
      <c r="L244" s="43"/>
      <c r="M244" s="227" t="s">
        <v>1</v>
      </c>
      <c r="N244" s="228" t="s">
        <v>42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AR244" s="231" t="s">
        <v>153</v>
      </c>
      <c r="AT244" s="231" t="s">
        <v>137</v>
      </c>
      <c r="AU244" s="231" t="s">
        <v>87</v>
      </c>
      <c r="AY244" s="17" t="s">
        <v>134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7" t="s">
        <v>82</v>
      </c>
      <c r="BK244" s="232">
        <f>ROUND(I244*H244,2)</f>
        <v>0</v>
      </c>
      <c r="BL244" s="17" t="s">
        <v>153</v>
      </c>
      <c r="BM244" s="231" t="s">
        <v>798</v>
      </c>
    </row>
    <row r="245" spans="2:51" s="12" customFormat="1" ht="12">
      <c r="B245" s="240"/>
      <c r="C245" s="241"/>
      <c r="D245" s="242" t="s">
        <v>188</v>
      </c>
      <c r="E245" s="243" t="s">
        <v>1</v>
      </c>
      <c r="F245" s="244" t="s">
        <v>799</v>
      </c>
      <c r="G245" s="241"/>
      <c r="H245" s="245">
        <v>115.05</v>
      </c>
      <c r="I245" s="246"/>
      <c r="J245" s="241"/>
      <c r="K245" s="241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188</v>
      </c>
      <c r="AU245" s="251" t="s">
        <v>87</v>
      </c>
      <c r="AV245" s="12" t="s">
        <v>87</v>
      </c>
      <c r="AW245" s="12" t="s">
        <v>32</v>
      </c>
      <c r="AX245" s="12" t="s">
        <v>82</v>
      </c>
      <c r="AY245" s="251" t="s">
        <v>134</v>
      </c>
    </row>
    <row r="246" spans="2:65" s="1" customFormat="1" ht="16.5" customHeight="1">
      <c r="B246" s="38"/>
      <c r="C246" s="273" t="s">
        <v>377</v>
      </c>
      <c r="D246" s="273" t="s">
        <v>552</v>
      </c>
      <c r="E246" s="274" t="s">
        <v>800</v>
      </c>
      <c r="F246" s="275" t="s">
        <v>801</v>
      </c>
      <c r="G246" s="276" t="s">
        <v>247</v>
      </c>
      <c r="H246" s="277">
        <v>115.05</v>
      </c>
      <c r="I246" s="278"/>
      <c r="J246" s="279">
        <f>ROUND(I246*H246,2)</f>
        <v>0</v>
      </c>
      <c r="K246" s="275" t="s">
        <v>1</v>
      </c>
      <c r="L246" s="280"/>
      <c r="M246" s="281" t="s">
        <v>1</v>
      </c>
      <c r="N246" s="282" t="s">
        <v>42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AR246" s="231" t="s">
        <v>219</v>
      </c>
      <c r="AT246" s="231" t="s">
        <v>552</v>
      </c>
      <c r="AU246" s="231" t="s">
        <v>87</v>
      </c>
      <c r="AY246" s="17" t="s">
        <v>134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82</v>
      </c>
      <c r="BK246" s="232">
        <f>ROUND(I246*H246,2)</f>
        <v>0</v>
      </c>
      <c r="BL246" s="17" t="s">
        <v>153</v>
      </c>
      <c r="BM246" s="231" t="s">
        <v>802</v>
      </c>
    </row>
    <row r="247" spans="2:65" s="1" customFormat="1" ht="36" customHeight="1">
      <c r="B247" s="38"/>
      <c r="C247" s="220" t="s">
        <v>381</v>
      </c>
      <c r="D247" s="220" t="s">
        <v>137</v>
      </c>
      <c r="E247" s="221" t="s">
        <v>803</v>
      </c>
      <c r="F247" s="222" t="s">
        <v>804</v>
      </c>
      <c r="G247" s="223" t="s">
        <v>294</v>
      </c>
      <c r="H247" s="224">
        <v>12</v>
      </c>
      <c r="I247" s="225"/>
      <c r="J247" s="226">
        <f>ROUND(I247*H247,2)</f>
        <v>0</v>
      </c>
      <c r="K247" s="222" t="s">
        <v>141</v>
      </c>
      <c r="L247" s="43"/>
      <c r="M247" s="227" t="s">
        <v>1</v>
      </c>
      <c r="N247" s="228" t="s">
        <v>42</v>
      </c>
      <c r="O247" s="86"/>
      <c r="P247" s="229">
        <f>O247*H247</f>
        <v>0</v>
      </c>
      <c r="Q247" s="229">
        <v>0</v>
      </c>
      <c r="R247" s="229">
        <f>Q247*H247</f>
        <v>0</v>
      </c>
      <c r="S247" s="229">
        <v>0.031</v>
      </c>
      <c r="T247" s="230">
        <f>S247*H247</f>
        <v>0.372</v>
      </c>
      <c r="AR247" s="231" t="s">
        <v>153</v>
      </c>
      <c r="AT247" s="231" t="s">
        <v>137</v>
      </c>
      <c r="AU247" s="231" t="s">
        <v>87</v>
      </c>
      <c r="AY247" s="17" t="s">
        <v>134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82</v>
      </c>
      <c r="BK247" s="232">
        <f>ROUND(I247*H247,2)</f>
        <v>0</v>
      </c>
      <c r="BL247" s="17" t="s">
        <v>153</v>
      </c>
      <c r="BM247" s="231" t="s">
        <v>805</v>
      </c>
    </row>
    <row r="248" spans="2:51" s="12" customFormat="1" ht="12">
      <c r="B248" s="240"/>
      <c r="C248" s="241"/>
      <c r="D248" s="242" t="s">
        <v>188</v>
      </c>
      <c r="E248" s="243" t="s">
        <v>1</v>
      </c>
      <c r="F248" s="244" t="s">
        <v>806</v>
      </c>
      <c r="G248" s="241"/>
      <c r="H248" s="245">
        <v>12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188</v>
      </c>
      <c r="AU248" s="251" t="s">
        <v>87</v>
      </c>
      <c r="AV248" s="12" t="s">
        <v>87</v>
      </c>
      <c r="AW248" s="12" t="s">
        <v>32</v>
      </c>
      <c r="AX248" s="12" t="s">
        <v>82</v>
      </c>
      <c r="AY248" s="251" t="s">
        <v>134</v>
      </c>
    </row>
    <row r="249" spans="2:63" s="11" customFormat="1" ht="25.9" customHeight="1">
      <c r="B249" s="204"/>
      <c r="C249" s="205"/>
      <c r="D249" s="206" t="s">
        <v>76</v>
      </c>
      <c r="E249" s="207" t="s">
        <v>403</v>
      </c>
      <c r="F249" s="207" t="s">
        <v>404</v>
      </c>
      <c r="G249" s="205"/>
      <c r="H249" s="205"/>
      <c r="I249" s="208"/>
      <c r="J249" s="209">
        <f>BK249</f>
        <v>0</v>
      </c>
      <c r="K249" s="205"/>
      <c r="L249" s="210"/>
      <c r="M249" s="211"/>
      <c r="N249" s="212"/>
      <c r="O249" s="212"/>
      <c r="P249" s="213">
        <f>P250+P257+P259+P270+P310+P338+P360+P387+P391+P429+P445+P453</f>
        <v>0</v>
      </c>
      <c r="Q249" s="212"/>
      <c r="R249" s="213">
        <f>R250+R257+R259+R270+R310+R338+R360+R387+R391+R429+R445+R453</f>
        <v>26.219394819999994</v>
      </c>
      <c r="S249" s="212"/>
      <c r="T249" s="214">
        <f>T250+T257+T259+T270+T310+T338+T360+T387+T391+T429+T445+T453</f>
        <v>0.6953800000000001</v>
      </c>
      <c r="AR249" s="215" t="s">
        <v>87</v>
      </c>
      <c r="AT249" s="216" t="s">
        <v>76</v>
      </c>
      <c r="AU249" s="216" t="s">
        <v>77</v>
      </c>
      <c r="AY249" s="215" t="s">
        <v>134</v>
      </c>
      <c r="BK249" s="217">
        <f>BK250+BK257+BK259+BK270+BK310+BK338+BK360+BK387+BK391+BK429+BK445+BK453</f>
        <v>0</v>
      </c>
    </row>
    <row r="250" spans="2:63" s="11" customFormat="1" ht="22.8" customHeight="1">
      <c r="B250" s="204"/>
      <c r="C250" s="205"/>
      <c r="D250" s="206" t="s">
        <v>76</v>
      </c>
      <c r="E250" s="218" t="s">
        <v>807</v>
      </c>
      <c r="F250" s="218" t="s">
        <v>808</v>
      </c>
      <c r="G250" s="205"/>
      <c r="H250" s="205"/>
      <c r="I250" s="208"/>
      <c r="J250" s="219">
        <f>BK250</f>
        <v>0</v>
      </c>
      <c r="K250" s="205"/>
      <c r="L250" s="210"/>
      <c r="M250" s="211"/>
      <c r="N250" s="212"/>
      <c r="O250" s="212"/>
      <c r="P250" s="213">
        <f>SUM(P251:P256)</f>
        <v>0</v>
      </c>
      <c r="Q250" s="212"/>
      <c r="R250" s="213">
        <f>SUM(R251:R256)</f>
        <v>0.028420000000000004</v>
      </c>
      <c r="S250" s="212"/>
      <c r="T250" s="214">
        <f>SUM(T251:T256)</f>
        <v>0</v>
      </c>
      <c r="AR250" s="215" t="s">
        <v>87</v>
      </c>
      <c r="AT250" s="216" t="s">
        <v>76</v>
      </c>
      <c r="AU250" s="216" t="s">
        <v>82</v>
      </c>
      <c r="AY250" s="215" t="s">
        <v>134</v>
      </c>
      <c r="BK250" s="217">
        <f>SUM(BK251:BK256)</f>
        <v>0</v>
      </c>
    </row>
    <row r="251" spans="2:65" s="1" customFormat="1" ht="48" customHeight="1">
      <c r="B251" s="38"/>
      <c r="C251" s="220" t="s">
        <v>385</v>
      </c>
      <c r="D251" s="220" t="s">
        <v>137</v>
      </c>
      <c r="E251" s="221" t="s">
        <v>809</v>
      </c>
      <c r="F251" s="222" t="s">
        <v>810</v>
      </c>
      <c r="G251" s="223" t="s">
        <v>294</v>
      </c>
      <c r="H251" s="224">
        <v>14</v>
      </c>
      <c r="I251" s="225"/>
      <c r="J251" s="226">
        <f>ROUND(I251*H251,2)</f>
        <v>0</v>
      </c>
      <c r="K251" s="222" t="s">
        <v>1</v>
      </c>
      <c r="L251" s="43"/>
      <c r="M251" s="227" t="s">
        <v>1</v>
      </c>
      <c r="N251" s="228" t="s">
        <v>42</v>
      </c>
      <c r="O251" s="86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AR251" s="231" t="s">
        <v>248</v>
      </c>
      <c r="AT251" s="231" t="s">
        <v>137</v>
      </c>
      <c r="AU251" s="231" t="s">
        <v>87</v>
      </c>
      <c r="AY251" s="17" t="s">
        <v>134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82</v>
      </c>
      <c r="BK251" s="232">
        <f>ROUND(I251*H251,2)</f>
        <v>0</v>
      </c>
      <c r="BL251" s="17" t="s">
        <v>248</v>
      </c>
      <c r="BM251" s="231" t="s">
        <v>811</v>
      </c>
    </row>
    <row r="252" spans="2:51" s="12" customFormat="1" ht="12">
      <c r="B252" s="240"/>
      <c r="C252" s="241"/>
      <c r="D252" s="242" t="s">
        <v>188</v>
      </c>
      <c r="E252" s="243" t="s">
        <v>1</v>
      </c>
      <c r="F252" s="244" t="s">
        <v>812</v>
      </c>
      <c r="G252" s="241"/>
      <c r="H252" s="245">
        <v>14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188</v>
      </c>
      <c r="AU252" s="251" t="s">
        <v>87</v>
      </c>
      <c r="AV252" s="12" t="s">
        <v>87</v>
      </c>
      <c r="AW252" s="12" t="s">
        <v>32</v>
      </c>
      <c r="AX252" s="12" t="s">
        <v>82</v>
      </c>
      <c r="AY252" s="251" t="s">
        <v>134</v>
      </c>
    </row>
    <row r="253" spans="2:65" s="1" customFormat="1" ht="24" customHeight="1">
      <c r="B253" s="38"/>
      <c r="C253" s="220" t="s">
        <v>389</v>
      </c>
      <c r="D253" s="220" t="s">
        <v>137</v>
      </c>
      <c r="E253" s="221" t="s">
        <v>813</v>
      </c>
      <c r="F253" s="222" t="s">
        <v>814</v>
      </c>
      <c r="G253" s="223" t="s">
        <v>186</v>
      </c>
      <c r="H253" s="224">
        <v>14</v>
      </c>
      <c r="I253" s="225"/>
      <c r="J253" s="226">
        <f>ROUND(I253*H253,2)</f>
        <v>0</v>
      </c>
      <c r="K253" s="222" t="s">
        <v>141</v>
      </c>
      <c r="L253" s="43"/>
      <c r="M253" s="227" t="s">
        <v>1</v>
      </c>
      <c r="N253" s="228" t="s">
        <v>42</v>
      </c>
      <c r="O253" s="86"/>
      <c r="P253" s="229">
        <f>O253*H253</f>
        <v>0</v>
      </c>
      <c r="Q253" s="229">
        <v>0.00088</v>
      </c>
      <c r="R253" s="229">
        <f>Q253*H253</f>
        <v>0.012320000000000001</v>
      </c>
      <c r="S253" s="229">
        <v>0</v>
      </c>
      <c r="T253" s="230">
        <f>S253*H253</f>
        <v>0</v>
      </c>
      <c r="AR253" s="231" t="s">
        <v>248</v>
      </c>
      <c r="AT253" s="231" t="s">
        <v>137</v>
      </c>
      <c r="AU253" s="231" t="s">
        <v>87</v>
      </c>
      <c r="AY253" s="17" t="s">
        <v>134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82</v>
      </c>
      <c r="BK253" s="232">
        <f>ROUND(I253*H253,2)</f>
        <v>0</v>
      </c>
      <c r="BL253" s="17" t="s">
        <v>248</v>
      </c>
      <c r="BM253" s="231" t="s">
        <v>815</v>
      </c>
    </row>
    <row r="254" spans="2:51" s="12" customFormat="1" ht="12">
      <c r="B254" s="240"/>
      <c r="C254" s="241"/>
      <c r="D254" s="242" t="s">
        <v>188</v>
      </c>
      <c r="E254" s="243" t="s">
        <v>1</v>
      </c>
      <c r="F254" s="244" t="s">
        <v>816</v>
      </c>
      <c r="G254" s="241"/>
      <c r="H254" s="245">
        <v>14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188</v>
      </c>
      <c r="AU254" s="251" t="s">
        <v>87</v>
      </c>
      <c r="AV254" s="12" t="s">
        <v>87</v>
      </c>
      <c r="AW254" s="12" t="s">
        <v>32</v>
      </c>
      <c r="AX254" s="12" t="s">
        <v>82</v>
      </c>
      <c r="AY254" s="251" t="s">
        <v>134</v>
      </c>
    </row>
    <row r="255" spans="2:65" s="1" customFormat="1" ht="36" customHeight="1">
      <c r="B255" s="38"/>
      <c r="C255" s="273" t="s">
        <v>393</v>
      </c>
      <c r="D255" s="273" t="s">
        <v>552</v>
      </c>
      <c r="E255" s="274" t="s">
        <v>817</v>
      </c>
      <c r="F255" s="275" t="s">
        <v>818</v>
      </c>
      <c r="G255" s="276" t="s">
        <v>186</v>
      </c>
      <c r="H255" s="277">
        <v>16.1</v>
      </c>
      <c r="I255" s="278"/>
      <c r="J255" s="279">
        <f>ROUND(I255*H255,2)</f>
        <v>0</v>
      </c>
      <c r="K255" s="275" t="s">
        <v>141</v>
      </c>
      <c r="L255" s="280"/>
      <c r="M255" s="281" t="s">
        <v>1</v>
      </c>
      <c r="N255" s="282" t="s">
        <v>42</v>
      </c>
      <c r="O255" s="86"/>
      <c r="P255" s="229">
        <f>O255*H255</f>
        <v>0</v>
      </c>
      <c r="Q255" s="229">
        <v>0.001</v>
      </c>
      <c r="R255" s="229">
        <f>Q255*H255</f>
        <v>0.016100000000000003</v>
      </c>
      <c r="S255" s="229">
        <v>0</v>
      </c>
      <c r="T255" s="230">
        <f>S255*H255</f>
        <v>0</v>
      </c>
      <c r="AR255" s="231" t="s">
        <v>359</v>
      </c>
      <c r="AT255" s="231" t="s">
        <v>552</v>
      </c>
      <c r="AU255" s="231" t="s">
        <v>87</v>
      </c>
      <c r="AY255" s="17" t="s">
        <v>134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82</v>
      </c>
      <c r="BK255" s="232">
        <f>ROUND(I255*H255,2)</f>
        <v>0</v>
      </c>
      <c r="BL255" s="17" t="s">
        <v>248</v>
      </c>
      <c r="BM255" s="231" t="s">
        <v>819</v>
      </c>
    </row>
    <row r="256" spans="2:51" s="12" customFormat="1" ht="12">
      <c r="B256" s="240"/>
      <c r="C256" s="241"/>
      <c r="D256" s="242" t="s">
        <v>188</v>
      </c>
      <c r="E256" s="241"/>
      <c r="F256" s="244" t="s">
        <v>820</v>
      </c>
      <c r="G256" s="241"/>
      <c r="H256" s="245">
        <v>16.1</v>
      </c>
      <c r="I256" s="246"/>
      <c r="J256" s="241"/>
      <c r="K256" s="241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188</v>
      </c>
      <c r="AU256" s="251" t="s">
        <v>87</v>
      </c>
      <c r="AV256" s="12" t="s">
        <v>87</v>
      </c>
      <c r="AW256" s="12" t="s">
        <v>4</v>
      </c>
      <c r="AX256" s="12" t="s">
        <v>82</v>
      </c>
      <c r="AY256" s="251" t="s">
        <v>134</v>
      </c>
    </row>
    <row r="257" spans="2:63" s="11" customFormat="1" ht="22.8" customHeight="1">
      <c r="B257" s="204"/>
      <c r="C257" s="205"/>
      <c r="D257" s="206" t="s">
        <v>76</v>
      </c>
      <c r="E257" s="218" t="s">
        <v>821</v>
      </c>
      <c r="F257" s="218" t="s">
        <v>95</v>
      </c>
      <c r="G257" s="205"/>
      <c r="H257" s="205"/>
      <c r="I257" s="208"/>
      <c r="J257" s="219">
        <f>BK257</f>
        <v>0</v>
      </c>
      <c r="K257" s="205"/>
      <c r="L257" s="210"/>
      <c r="M257" s="211"/>
      <c r="N257" s="212"/>
      <c r="O257" s="212"/>
      <c r="P257" s="213">
        <f>P258</f>
        <v>0</v>
      </c>
      <c r="Q257" s="212"/>
      <c r="R257" s="213">
        <f>R258</f>
        <v>0</v>
      </c>
      <c r="S257" s="212"/>
      <c r="T257" s="214">
        <f>T258</f>
        <v>0</v>
      </c>
      <c r="AR257" s="215" t="s">
        <v>87</v>
      </c>
      <c r="AT257" s="216" t="s">
        <v>76</v>
      </c>
      <c r="AU257" s="216" t="s">
        <v>82</v>
      </c>
      <c r="AY257" s="215" t="s">
        <v>134</v>
      </c>
      <c r="BK257" s="217">
        <f>BK258</f>
        <v>0</v>
      </c>
    </row>
    <row r="258" spans="2:65" s="1" customFormat="1" ht="24" customHeight="1">
      <c r="B258" s="38"/>
      <c r="C258" s="273" t="s">
        <v>399</v>
      </c>
      <c r="D258" s="273" t="s">
        <v>552</v>
      </c>
      <c r="E258" s="274" t="s">
        <v>822</v>
      </c>
      <c r="F258" s="275" t="s">
        <v>823</v>
      </c>
      <c r="G258" s="276" t="s">
        <v>247</v>
      </c>
      <c r="H258" s="277">
        <v>5.5</v>
      </c>
      <c r="I258" s="278"/>
      <c r="J258" s="279">
        <f>ROUND(I258*H258,2)</f>
        <v>0</v>
      </c>
      <c r="K258" s="275" t="s">
        <v>1</v>
      </c>
      <c r="L258" s="280"/>
      <c r="M258" s="281" t="s">
        <v>1</v>
      </c>
      <c r="N258" s="282" t="s">
        <v>42</v>
      </c>
      <c r="O258" s="86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AR258" s="231" t="s">
        <v>359</v>
      </c>
      <c r="AT258" s="231" t="s">
        <v>552</v>
      </c>
      <c r="AU258" s="231" t="s">
        <v>87</v>
      </c>
      <c r="AY258" s="17" t="s">
        <v>134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82</v>
      </c>
      <c r="BK258" s="232">
        <f>ROUND(I258*H258,2)</f>
        <v>0</v>
      </c>
      <c r="BL258" s="17" t="s">
        <v>248</v>
      </c>
      <c r="BM258" s="231" t="s">
        <v>824</v>
      </c>
    </row>
    <row r="259" spans="2:63" s="11" customFormat="1" ht="22.8" customHeight="1">
      <c r="B259" s="204"/>
      <c r="C259" s="205"/>
      <c r="D259" s="206" t="s">
        <v>76</v>
      </c>
      <c r="E259" s="218" t="s">
        <v>825</v>
      </c>
      <c r="F259" s="218" t="s">
        <v>826</v>
      </c>
      <c r="G259" s="205"/>
      <c r="H259" s="205"/>
      <c r="I259" s="208"/>
      <c r="J259" s="219">
        <f>BK259</f>
        <v>0</v>
      </c>
      <c r="K259" s="205"/>
      <c r="L259" s="210"/>
      <c r="M259" s="211"/>
      <c r="N259" s="212"/>
      <c r="O259" s="212"/>
      <c r="P259" s="213">
        <f>SUM(P260:P269)</f>
        <v>0</v>
      </c>
      <c r="Q259" s="212"/>
      <c r="R259" s="213">
        <f>SUM(R260:R269)</f>
        <v>0.132</v>
      </c>
      <c r="S259" s="212"/>
      <c r="T259" s="214">
        <f>SUM(T260:T269)</f>
        <v>0.045</v>
      </c>
      <c r="AR259" s="215" t="s">
        <v>87</v>
      </c>
      <c r="AT259" s="216" t="s">
        <v>76</v>
      </c>
      <c r="AU259" s="216" t="s">
        <v>82</v>
      </c>
      <c r="AY259" s="215" t="s">
        <v>134</v>
      </c>
      <c r="BK259" s="217">
        <f>SUM(BK260:BK269)</f>
        <v>0</v>
      </c>
    </row>
    <row r="260" spans="2:65" s="1" customFormat="1" ht="48" customHeight="1">
      <c r="B260" s="38"/>
      <c r="C260" s="220" t="s">
        <v>407</v>
      </c>
      <c r="D260" s="220" t="s">
        <v>137</v>
      </c>
      <c r="E260" s="221" t="s">
        <v>827</v>
      </c>
      <c r="F260" s="222" t="s">
        <v>828</v>
      </c>
      <c r="G260" s="223" t="s">
        <v>186</v>
      </c>
      <c r="H260" s="224">
        <v>3</v>
      </c>
      <c r="I260" s="225"/>
      <c r="J260" s="226">
        <f>ROUND(I260*H260,2)</f>
        <v>0</v>
      </c>
      <c r="K260" s="222" t="s">
        <v>141</v>
      </c>
      <c r="L260" s="43"/>
      <c r="M260" s="227" t="s">
        <v>1</v>
      </c>
      <c r="N260" s="228" t="s">
        <v>42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0.015</v>
      </c>
      <c r="T260" s="230">
        <f>S260*H260</f>
        <v>0.045</v>
      </c>
      <c r="AR260" s="231" t="s">
        <v>248</v>
      </c>
      <c r="AT260" s="231" t="s">
        <v>137</v>
      </c>
      <c r="AU260" s="231" t="s">
        <v>87</v>
      </c>
      <c r="AY260" s="17" t="s">
        <v>134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82</v>
      </c>
      <c r="BK260" s="232">
        <f>ROUND(I260*H260,2)</f>
        <v>0</v>
      </c>
      <c r="BL260" s="17" t="s">
        <v>248</v>
      </c>
      <c r="BM260" s="231" t="s">
        <v>829</v>
      </c>
    </row>
    <row r="261" spans="2:51" s="12" customFormat="1" ht="12">
      <c r="B261" s="240"/>
      <c r="C261" s="241"/>
      <c r="D261" s="242" t="s">
        <v>188</v>
      </c>
      <c r="E261" s="243" t="s">
        <v>1</v>
      </c>
      <c r="F261" s="244" t="s">
        <v>830</v>
      </c>
      <c r="G261" s="241"/>
      <c r="H261" s="245">
        <v>3</v>
      </c>
      <c r="I261" s="246"/>
      <c r="J261" s="241"/>
      <c r="K261" s="241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188</v>
      </c>
      <c r="AU261" s="251" t="s">
        <v>87</v>
      </c>
      <c r="AV261" s="12" t="s">
        <v>87</v>
      </c>
      <c r="AW261" s="12" t="s">
        <v>32</v>
      </c>
      <c r="AX261" s="12" t="s">
        <v>82</v>
      </c>
      <c r="AY261" s="251" t="s">
        <v>134</v>
      </c>
    </row>
    <row r="262" spans="2:65" s="1" customFormat="1" ht="36" customHeight="1">
      <c r="B262" s="38"/>
      <c r="C262" s="220" t="s">
        <v>411</v>
      </c>
      <c r="D262" s="220" t="s">
        <v>137</v>
      </c>
      <c r="E262" s="221" t="s">
        <v>831</v>
      </c>
      <c r="F262" s="222" t="s">
        <v>832</v>
      </c>
      <c r="G262" s="223" t="s">
        <v>247</v>
      </c>
      <c r="H262" s="224">
        <v>26.52</v>
      </c>
      <c r="I262" s="225"/>
      <c r="J262" s="226">
        <f>ROUND(I262*H262,2)</f>
        <v>0</v>
      </c>
      <c r="K262" s="222" t="s">
        <v>141</v>
      </c>
      <c r="L262" s="43"/>
      <c r="M262" s="227" t="s">
        <v>1</v>
      </c>
      <c r="N262" s="228" t="s">
        <v>42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AR262" s="231" t="s">
        <v>248</v>
      </c>
      <c r="AT262" s="231" t="s">
        <v>137</v>
      </c>
      <c r="AU262" s="231" t="s">
        <v>87</v>
      </c>
      <c r="AY262" s="17" t="s">
        <v>134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82</v>
      </c>
      <c r="BK262" s="232">
        <f>ROUND(I262*H262,2)</f>
        <v>0</v>
      </c>
      <c r="BL262" s="17" t="s">
        <v>248</v>
      </c>
      <c r="BM262" s="231" t="s">
        <v>833</v>
      </c>
    </row>
    <row r="263" spans="2:51" s="12" customFormat="1" ht="12">
      <c r="B263" s="240"/>
      <c r="C263" s="241"/>
      <c r="D263" s="242" t="s">
        <v>188</v>
      </c>
      <c r="E263" s="243" t="s">
        <v>1</v>
      </c>
      <c r="F263" s="244" t="s">
        <v>834</v>
      </c>
      <c r="G263" s="241"/>
      <c r="H263" s="245">
        <v>12.9</v>
      </c>
      <c r="I263" s="246"/>
      <c r="J263" s="241"/>
      <c r="K263" s="241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188</v>
      </c>
      <c r="AU263" s="251" t="s">
        <v>87</v>
      </c>
      <c r="AV263" s="12" t="s">
        <v>87</v>
      </c>
      <c r="AW263" s="12" t="s">
        <v>32</v>
      </c>
      <c r="AX263" s="12" t="s">
        <v>77</v>
      </c>
      <c r="AY263" s="251" t="s">
        <v>134</v>
      </c>
    </row>
    <row r="264" spans="2:51" s="12" customFormat="1" ht="12">
      <c r="B264" s="240"/>
      <c r="C264" s="241"/>
      <c r="D264" s="242" t="s">
        <v>188</v>
      </c>
      <c r="E264" s="243" t="s">
        <v>1</v>
      </c>
      <c r="F264" s="244" t="s">
        <v>835</v>
      </c>
      <c r="G264" s="241"/>
      <c r="H264" s="245">
        <v>13.62</v>
      </c>
      <c r="I264" s="246"/>
      <c r="J264" s="241"/>
      <c r="K264" s="241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188</v>
      </c>
      <c r="AU264" s="251" t="s">
        <v>87</v>
      </c>
      <c r="AV264" s="12" t="s">
        <v>87</v>
      </c>
      <c r="AW264" s="12" t="s">
        <v>32</v>
      </c>
      <c r="AX264" s="12" t="s">
        <v>77</v>
      </c>
      <c r="AY264" s="251" t="s">
        <v>134</v>
      </c>
    </row>
    <row r="265" spans="2:51" s="13" customFormat="1" ht="12">
      <c r="B265" s="252"/>
      <c r="C265" s="253"/>
      <c r="D265" s="242" t="s">
        <v>188</v>
      </c>
      <c r="E265" s="254" t="s">
        <v>1</v>
      </c>
      <c r="F265" s="255" t="s">
        <v>204</v>
      </c>
      <c r="G265" s="253"/>
      <c r="H265" s="256">
        <v>26.52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AT265" s="262" t="s">
        <v>188</v>
      </c>
      <c r="AU265" s="262" t="s">
        <v>87</v>
      </c>
      <c r="AV265" s="13" t="s">
        <v>153</v>
      </c>
      <c r="AW265" s="13" t="s">
        <v>32</v>
      </c>
      <c r="AX265" s="13" t="s">
        <v>82</v>
      </c>
      <c r="AY265" s="262" t="s">
        <v>134</v>
      </c>
    </row>
    <row r="266" spans="2:65" s="1" customFormat="1" ht="16.5" customHeight="1">
      <c r="B266" s="38"/>
      <c r="C266" s="273" t="s">
        <v>415</v>
      </c>
      <c r="D266" s="273" t="s">
        <v>552</v>
      </c>
      <c r="E266" s="274" t="s">
        <v>836</v>
      </c>
      <c r="F266" s="275" t="s">
        <v>837</v>
      </c>
      <c r="G266" s="276" t="s">
        <v>222</v>
      </c>
      <c r="H266" s="277">
        <v>0.3</v>
      </c>
      <c r="I266" s="278"/>
      <c r="J266" s="279">
        <f>ROUND(I266*H266,2)</f>
        <v>0</v>
      </c>
      <c r="K266" s="275" t="s">
        <v>141</v>
      </c>
      <c r="L266" s="280"/>
      <c r="M266" s="281" t="s">
        <v>1</v>
      </c>
      <c r="N266" s="282" t="s">
        <v>42</v>
      </c>
      <c r="O266" s="86"/>
      <c r="P266" s="229">
        <f>O266*H266</f>
        <v>0</v>
      </c>
      <c r="Q266" s="229">
        <v>0.44</v>
      </c>
      <c r="R266" s="229">
        <f>Q266*H266</f>
        <v>0.132</v>
      </c>
      <c r="S266" s="229">
        <v>0</v>
      </c>
      <c r="T266" s="230">
        <f>S266*H266</f>
        <v>0</v>
      </c>
      <c r="AR266" s="231" t="s">
        <v>359</v>
      </c>
      <c r="AT266" s="231" t="s">
        <v>552</v>
      </c>
      <c r="AU266" s="231" t="s">
        <v>87</v>
      </c>
      <c r="AY266" s="17" t="s">
        <v>134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7" t="s">
        <v>82</v>
      </c>
      <c r="BK266" s="232">
        <f>ROUND(I266*H266,2)</f>
        <v>0</v>
      </c>
      <c r="BL266" s="17" t="s">
        <v>248</v>
      </c>
      <c r="BM266" s="231" t="s">
        <v>838</v>
      </c>
    </row>
    <row r="267" spans="2:51" s="12" customFormat="1" ht="12">
      <c r="B267" s="240"/>
      <c r="C267" s="241"/>
      <c r="D267" s="242" t="s">
        <v>188</v>
      </c>
      <c r="E267" s="243" t="s">
        <v>1</v>
      </c>
      <c r="F267" s="244" t="s">
        <v>839</v>
      </c>
      <c r="G267" s="241"/>
      <c r="H267" s="245">
        <v>0.3</v>
      </c>
      <c r="I267" s="246"/>
      <c r="J267" s="241"/>
      <c r="K267" s="241"/>
      <c r="L267" s="247"/>
      <c r="M267" s="248"/>
      <c r="N267" s="249"/>
      <c r="O267" s="249"/>
      <c r="P267" s="249"/>
      <c r="Q267" s="249"/>
      <c r="R267" s="249"/>
      <c r="S267" s="249"/>
      <c r="T267" s="250"/>
      <c r="AT267" s="251" t="s">
        <v>188</v>
      </c>
      <c r="AU267" s="251" t="s">
        <v>87</v>
      </c>
      <c r="AV267" s="12" t="s">
        <v>87</v>
      </c>
      <c r="AW267" s="12" t="s">
        <v>32</v>
      </c>
      <c r="AX267" s="12" t="s">
        <v>82</v>
      </c>
      <c r="AY267" s="251" t="s">
        <v>134</v>
      </c>
    </row>
    <row r="268" spans="2:65" s="1" customFormat="1" ht="24" customHeight="1">
      <c r="B268" s="38"/>
      <c r="C268" s="220" t="s">
        <v>419</v>
      </c>
      <c r="D268" s="220" t="s">
        <v>137</v>
      </c>
      <c r="E268" s="221" t="s">
        <v>840</v>
      </c>
      <c r="F268" s="222" t="s">
        <v>841</v>
      </c>
      <c r="G268" s="223" t="s">
        <v>294</v>
      </c>
      <c r="H268" s="224">
        <v>6</v>
      </c>
      <c r="I268" s="225"/>
      <c r="J268" s="226">
        <f>ROUND(I268*H268,2)</f>
        <v>0</v>
      </c>
      <c r="K268" s="222" t="s">
        <v>1</v>
      </c>
      <c r="L268" s="43"/>
      <c r="M268" s="227" t="s">
        <v>1</v>
      </c>
      <c r="N268" s="228" t="s">
        <v>42</v>
      </c>
      <c r="O268" s="8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AR268" s="231" t="s">
        <v>248</v>
      </c>
      <c r="AT268" s="231" t="s">
        <v>137</v>
      </c>
      <c r="AU268" s="231" t="s">
        <v>87</v>
      </c>
      <c r="AY268" s="17" t="s">
        <v>134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7" t="s">
        <v>82</v>
      </c>
      <c r="BK268" s="232">
        <f>ROUND(I268*H268,2)</f>
        <v>0</v>
      </c>
      <c r="BL268" s="17" t="s">
        <v>248</v>
      </c>
      <c r="BM268" s="231" t="s">
        <v>842</v>
      </c>
    </row>
    <row r="269" spans="2:51" s="12" customFormat="1" ht="12">
      <c r="B269" s="240"/>
      <c r="C269" s="241"/>
      <c r="D269" s="242" t="s">
        <v>188</v>
      </c>
      <c r="E269" s="243" t="s">
        <v>1</v>
      </c>
      <c r="F269" s="244" t="s">
        <v>843</v>
      </c>
      <c r="G269" s="241"/>
      <c r="H269" s="245">
        <v>6</v>
      </c>
      <c r="I269" s="246"/>
      <c r="J269" s="241"/>
      <c r="K269" s="241"/>
      <c r="L269" s="247"/>
      <c r="M269" s="248"/>
      <c r="N269" s="249"/>
      <c r="O269" s="249"/>
      <c r="P269" s="249"/>
      <c r="Q269" s="249"/>
      <c r="R269" s="249"/>
      <c r="S269" s="249"/>
      <c r="T269" s="250"/>
      <c r="AT269" s="251" t="s">
        <v>188</v>
      </c>
      <c r="AU269" s="251" t="s">
        <v>87</v>
      </c>
      <c r="AV269" s="12" t="s">
        <v>87</v>
      </c>
      <c r="AW269" s="12" t="s">
        <v>32</v>
      </c>
      <c r="AX269" s="12" t="s">
        <v>82</v>
      </c>
      <c r="AY269" s="251" t="s">
        <v>134</v>
      </c>
    </row>
    <row r="270" spans="2:63" s="11" customFormat="1" ht="22.8" customHeight="1">
      <c r="B270" s="204"/>
      <c r="C270" s="205"/>
      <c r="D270" s="206" t="s">
        <v>76</v>
      </c>
      <c r="E270" s="218" t="s">
        <v>844</v>
      </c>
      <c r="F270" s="218" t="s">
        <v>845</v>
      </c>
      <c r="G270" s="205"/>
      <c r="H270" s="205"/>
      <c r="I270" s="208"/>
      <c r="J270" s="219">
        <f>BK270</f>
        <v>0</v>
      </c>
      <c r="K270" s="205"/>
      <c r="L270" s="210"/>
      <c r="M270" s="211"/>
      <c r="N270" s="212"/>
      <c r="O270" s="212"/>
      <c r="P270" s="213">
        <f>SUM(P271:P309)</f>
        <v>0</v>
      </c>
      <c r="Q270" s="212"/>
      <c r="R270" s="213">
        <f>SUM(R271:R309)</f>
        <v>11.670325269999998</v>
      </c>
      <c r="S270" s="212"/>
      <c r="T270" s="214">
        <f>SUM(T271:T309)</f>
        <v>0</v>
      </c>
      <c r="AR270" s="215" t="s">
        <v>87</v>
      </c>
      <c r="AT270" s="216" t="s">
        <v>76</v>
      </c>
      <c r="AU270" s="216" t="s">
        <v>82</v>
      </c>
      <c r="AY270" s="215" t="s">
        <v>134</v>
      </c>
      <c r="BK270" s="217">
        <f>SUM(BK271:BK309)</f>
        <v>0</v>
      </c>
    </row>
    <row r="271" spans="2:65" s="1" customFormat="1" ht="60" customHeight="1">
      <c r="B271" s="38"/>
      <c r="C271" s="220" t="s">
        <v>425</v>
      </c>
      <c r="D271" s="220" t="s">
        <v>137</v>
      </c>
      <c r="E271" s="221" t="s">
        <v>846</v>
      </c>
      <c r="F271" s="222" t="s">
        <v>847</v>
      </c>
      <c r="G271" s="223" t="s">
        <v>186</v>
      </c>
      <c r="H271" s="224">
        <v>41.632</v>
      </c>
      <c r="I271" s="225"/>
      <c r="J271" s="226">
        <f>ROUND(I271*H271,2)</f>
        <v>0</v>
      </c>
      <c r="K271" s="222" t="s">
        <v>141</v>
      </c>
      <c r="L271" s="43"/>
      <c r="M271" s="227" t="s">
        <v>1</v>
      </c>
      <c r="N271" s="228" t="s">
        <v>42</v>
      </c>
      <c r="O271" s="86"/>
      <c r="P271" s="229">
        <f>O271*H271</f>
        <v>0</v>
      </c>
      <c r="Q271" s="229">
        <v>0.0462</v>
      </c>
      <c r="R271" s="229">
        <f>Q271*H271</f>
        <v>1.9233983999999997</v>
      </c>
      <c r="S271" s="229">
        <v>0</v>
      </c>
      <c r="T271" s="230">
        <f>S271*H271</f>
        <v>0</v>
      </c>
      <c r="AR271" s="231" t="s">
        <v>248</v>
      </c>
      <c r="AT271" s="231" t="s">
        <v>137</v>
      </c>
      <c r="AU271" s="231" t="s">
        <v>87</v>
      </c>
      <c r="AY271" s="17" t="s">
        <v>134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82</v>
      </c>
      <c r="BK271" s="232">
        <f>ROUND(I271*H271,2)</f>
        <v>0</v>
      </c>
      <c r="BL271" s="17" t="s">
        <v>248</v>
      </c>
      <c r="BM271" s="231" t="s">
        <v>848</v>
      </c>
    </row>
    <row r="272" spans="2:51" s="12" customFormat="1" ht="12">
      <c r="B272" s="240"/>
      <c r="C272" s="241"/>
      <c r="D272" s="242" t="s">
        <v>188</v>
      </c>
      <c r="E272" s="243" t="s">
        <v>1</v>
      </c>
      <c r="F272" s="244" t="s">
        <v>849</v>
      </c>
      <c r="G272" s="241"/>
      <c r="H272" s="245">
        <v>22.278</v>
      </c>
      <c r="I272" s="246"/>
      <c r="J272" s="241"/>
      <c r="K272" s="241"/>
      <c r="L272" s="247"/>
      <c r="M272" s="248"/>
      <c r="N272" s="249"/>
      <c r="O272" s="249"/>
      <c r="P272" s="249"/>
      <c r="Q272" s="249"/>
      <c r="R272" s="249"/>
      <c r="S272" s="249"/>
      <c r="T272" s="250"/>
      <c r="AT272" s="251" t="s">
        <v>188</v>
      </c>
      <c r="AU272" s="251" t="s">
        <v>87</v>
      </c>
      <c r="AV272" s="12" t="s">
        <v>87</v>
      </c>
      <c r="AW272" s="12" t="s">
        <v>32</v>
      </c>
      <c r="AX272" s="12" t="s">
        <v>77</v>
      </c>
      <c r="AY272" s="251" t="s">
        <v>134</v>
      </c>
    </row>
    <row r="273" spans="2:51" s="12" customFormat="1" ht="12">
      <c r="B273" s="240"/>
      <c r="C273" s="241"/>
      <c r="D273" s="242" t="s">
        <v>188</v>
      </c>
      <c r="E273" s="243" t="s">
        <v>1</v>
      </c>
      <c r="F273" s="244" t="s">
        <v>850</v>
      </c>
      <c r="G273" s="241"/>
      <c r="H273" s="245">
        <v>11.75</v>
      </c>
      <c r="I273" s="246"/>
      <c r="J273" s="241"/>
      <c r="K273" s="241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188</v>
      </c>
      <c r="AU273" s="251" t="s">
        <v>87</v>
      </c>
      <c r="AV273" s="12" t="s">
        <v>87</v>
      </c>
      <c r="AW273" s="12" t="s">
        <v>32</v>
      </c>
      <c r="AX273" s="12" t="s">
        <v>77</v>
      </c>
      <c r="AY273" s="251" t="s">
        <v>134</v>
      </c>
    </row>
    <row r="274" spans="2:51" s="12" customFormat="1" ht="12">
      <c r="B274" s="240"/>
      <c r="C274" s="241"/>
      <c r="D274" s="242" t="s">
        <v>188</v>
      </c>
      <c r="E274" s="243" t="s">
        <v>1</v>
      </c>
      <c r="F274" s="244" t="s">
        <v>851</v>
      </c>
      <c r="G274" s="241"/>
      <c r="H274" s="245">
        <v>7.604</v>
      </c>
      <c r="I274" s="246"/>
      <c r="J274" s="241"/>
      <c r="K274" s="241"/>
      <c r="L274" s="247"/>
      <c r="M274" s="248"/>
      <c r="N274" s="249"/>
      <c r="O274" s="249"/>
      <c r="P274" s="249"/>
      <c r="Q274" s="249"/>
      <c r="R274" s="249"/>
      <c r="S274" s="249"/>
      <c r="T274" s="250"/>
      <c r="AT274" s="251" t="s">
        <v>188</v>
      </c>
      <c r="AU274" s="251" t="s">
        <v>87</v>
      </c>
      <c r="AV274" s="12" t="s">
        <v>87</v>
      </c>
      <c r="AW274" s="12" t="s">
        <v>32</v>
      </c>
      <c r="AX274" s="12" t="s">
        <v>77</v>
      </c>
      <c r="AY274" s="251" t="s">
        <v>134</v>
      </c>
    </row>
    <row r="275" spans="2:51" s="13" customFormat="1" ht="12">
      <c r="B275" s="252"/>
      <c r="C275" s="253"/>
      <c r="D275" s="242" t="s">
        <v>188</v>
      </c>
      <c r="E275" s="254" t="s">
        <v>1</v>
      </c>
      <c r="F275" s="255" t="s">
        <v>204</v>
      </c>
      <c r="G275" s="253"/>
      <c r="H275" s="256">
        <v>41.632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AT275" s="262" t="s">
        <v>188</v>
      </c>
      <c r="AU275" s="262" t="s">
        <v>87</v>
      </c>
      <c r="AV275" s="13" t="s">
        <v>153</v>
      </c>
      <c r="AW275" s="13" t="s">
        <v>32</v>
      </c>
      <c r="AX275" s="13" t="s">
        <v>82</v>
      </c>
      <c r="AY275" s="262" t="s">
        <v>134</v>
      </c>
    </row>
    <row r="276" spans="2:65" s="1" customFormat="1" ht="60" customHeight="1">
      <c r="B276" s="38"/>
      <c r="C276" s="220" t="s">
        <v>432</v>
      </c>
      <c r="D276" s="220" t="s">
        <v>137</v>
      </c>
      <c r="E276" s="221" t="s">
        <v>852</v>
      </c>
      <c r="F276" s="222" t="s">
        <v>853</v>
      </c>
      <c r="G276" s="223" t="s">
        <v>186</v>
      </c>
      <c r="H276" s="224">
        <v>11.562</v>
      </c>
      <c r="I276" s="225"/>
      <c r="J276" s="226">
        <f>ROUND(I276*H276,2)</f>
        <v>0</v>
      </c>
      <c r="K276" s="222" t="s">
        <v>141</v>
      </c>
      <c r="L276" s="43"/>
      <c r="M276" s="227" t="s">
        <v>1</v>
      </c>
      <c r="N276" s="228" t="s">
        <v>42</v>
      </c>
      <c r="O276" s="86"/>
      <c r="P276" s="229">
        <f>O276*H276</f>
        <v>0</v>
      </c>
      <c r="Q276" s="229">
        <v>0.01574</v>
      </c>
      <c r="R276" s="229">
        <f>Q276*H276</f>
        <v>0.18198588</v>
      </c>
      <c r="S276" s="229">
        <v>0</v>
      </c>
      <c r="T276" s="230">
        <f>S276*H276</f>
        <v>0</v>
      </c>
      <c r="AR276" s="231" t="s">
        <v>248</v>
      </c>
      <c r="AT276" s="231" t="s">
        <v>137</v>
      </c>
      <c r="AU276" s="231" t="s">
        <v>87</v>
      </c>
      <c r="AY276" s="17" t="s">
        <v>134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82</v>
      </c>
      <c r="BK276" s="232">
        <f>ROUND(I276*H276,2)</f>
        <v>0</v>
      </c>
      <c r="BL276" s="17" t="s">
        <v>248</v>
      </c>
      <c r="BM276" s="231" t="s">
        <v>854</v>
      </c>
    </row>
    <row r="277" spans="2:51" s="12" customFormat="1" ht="12">
      <c r="B277" s="240"/>
      <c r="C277" s="241"/>
      <c r="D277" s="242" t="s">
        <v>188</v>
      </c>
      <c r="E277" s="243" t="s">
        <v>1</v>
      </c>
      <c r="F277" s="244" t="s">
        <v>855</v>
      </c>
      <c r="G277" s="241"/>
      <c r="H277" s="245">
        <v>6.392</v>
      </c>
      <c r="I277" s="246"/>
      <c r="J277" s="241"/>
      <c r="K277" s="241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188</v>
      </c>
      <c r="AU277" s="251" t="s">
        <v>87</v>
      </c>
      <c r="AV277" s="12" t="s">
        <v>87</v>
      </c>
      <c r="AW277" s="12" t="s">
        <v>32</v>
      </c>
      <c r="AX277" s="12" t="s">
        <v>77</v>
      </c>
      <c r="AY277" s="251" t="s">
        <v>134</v>
      </c>
    </row>
    <row r="278" spans="2:51" s="12" customFormat="1" ht="12">
      <c r="B278" s="240"/>
      <c r="C278" s="241"/>
      <c r="D278" s="242" t="s">
        <v>188</v>
      </c>
      <c r="E278" s="243" t="s">
        <v>1</v>
      </c>
      <c r="F278" s="244" t="s">
        <v>856</v>
      </c>
      <c r="G278" s="241"/>
      <c r="H278" s="245">
        <v>5.17</v>
      </c>
      <c r="I278" s="246"/>
      <c r="J278" s="241"/>
      <c r="K278" s="241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188</v>
      </c>
      <c r="AU278" s="251" t="s">
        <v>87</v>
      </c>
      <c r="AV278" s="12" t="s">
        <v>87</v>
      </c>
      <c r="AW278" s="12" t="s">
        <v>32</v>
      </c>
      <c r="AX278" s="12" t="s">
        <v>77</v>
      </c>
      <c r="AY278" s="251" t="s">
        <v>134</v>
      </c>
    </row>
    <row r="279" spans="2:51" s="13" customFormat="1" ht="12">
      <c r="B279" s="252"/>
      <c r="C279" s="253"/>
      <c r="D279" s="242" t="s">
        <v>188</v>
      </c>
      <c r="E279" s="254" t="s">
        <v>1</v>
      </c>
      <c r="F279" s="255" t="s">
        <v>204</v>
      </c>
      <c r="G279" s="253"/>
      <c r="H279" s="256">
        <v>11.562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AT279" s="262" t="s">
        <v>188</v>
      </c>
      <c r="AU279" s="262" t="s">
        <v>87</v>
      </c>
      <c r="AV279" s="13" t="s">
        <v>153</v>
      </c>
      <c r="AW279" s="13" t="s">
        <v>32</v>
      </c>
      <c r="AX279" s="13" t="s">
        <v>82</v>
      </c>
      <c r="AY279" s="262" t="s">
        <v>134</v>
      </c>
    </row>
    <row r="280" spans="2:65" s="1" customFormat="1" ht="60" customHeight="1">
      <c r="B280" s="38"/>
      <c r="C280" s="220" t="s">
        <v>438</v>
      </c>
      <c r="D280" s="220" t="s">
        <v>137</v>
      </c>
      <c r="E280" s="221" t="s">
        <v>857</v>
      </c>
      <c r="F280" s="222" t="s">
        <v>858</v>
      </c>
      <c r="G280" s="223" t="s">
        <v>186</v>
      </c>
      <c r="H280" s="224">
        <v>5.84</v>
      </c>
      <c r="I280" s="225"/>
      <c r="J280" s="226">
        <f>ROUND(I280*H280,2)</f>
        <v>0</v>
      </c>
      <c r="K280" s="222" t="s">
        <v>141</v>
      </c>
      <c r="L280" s="43"/>
      <c r="M280" s="227" t="s">
        <v>1</v>
      </c>
      <c r="N280" s="228" t="s">
        <v>42</v>
      </c>
      <c r="O280" s="86"/>
      <c r="P280" s="229">
        <f>O280*H280</f>
        <v>0</v>
      </c>
      <c r="Q280" s="229">
        <v>0.01903</v>
      </c>
      <c r="R280" s="229">
        <f>Q280*H280</f>
        <v>0.11113519999999999</v>
      </c>
      <c r="S280" s="229">
        <v>0</v>
      </c>
      <c r="T280" s="230">
        <f>S280*H280</f>
        <v>0</v>
      </c>
      <c r="AR280" s="231" t="s">
        <v>248</v>
      </c>
      <c r="AT280" s="231" t="s">
        <v>137</v>
      </c>
      <c r="AU280" s="231" t="s">
        <v>87</v>
      </c>
      <c r="AY280" s="17" t="s">
        <v>134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82</v>
      </c>
      <c r="BK280" s="232">
        <f>ROUND(I280*H280,2)</f>
        <v>0</v>
      </c>
      <c r="BL280" s="17" t="s">
        <v>248</v>
      </c>
      <c r="BM280" s="231" t="s">
        <v>859</v>
      </c>
    </row>
    <row r="281" spans="2:51" s="12" customFormat="1" ht="12">
      <c r="B281" s="240"/>
      <c r="C281" s="241"/>
      <c r="D281" s="242" t="s">
        <v>188</v>
      </c>
      <c r="E281" s="243" t="s">
        <v>1</v>
      </c>
      <c r="F281" s="244" t="s">
        <v>860</v>
      </c>
      <c r="G281" s="241"/>
      <c r="H281" s="245">
        <v>5.84</v>
      </c>
      <c r="I281" s="246"/>
      <c r="J281" s="241"/>
      <c r="K281" s="241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188</v>
      </c>
      <c r="AU281" s="251" t="s">
        <v>87</v>
      </c>
      <c r="AV281" s="12" t="s">
        <v>87</v>
      </c>
      <c r="AW281" s="12" t="s">
        <v>32</v>
      </c>
      <c r="AX281" s="12" t="s">
        <v>82</v>
      </c>
      <c r="AY281" s="251" t="s">
        <v>134</v>
      </c>
    </row>
    <row r="282" spans="2:65" s="1" customFormat="1" ht="60" customHeight="1">
      <c r="B282" s="38"/>
      <c r="C282" s="220" t="s">
        <v>443</v>
      </c>
      <c r="D282" s="220" t="s">
        <v>137</v>
      </c>
      <c r="E282" s="221" t="s">
        <v>861</v>
      </c>
      <c r="F282" s="222" t="s">
        <v>862</v>
      </c>
      <c r="G282" s="223" t="s">
        <v>186</v>
      </c>
      <c r="H282" s="224">
        <v>46</v>
      </c>
      <c r="I282" s="225"/>
      <c r="J282" s="226">
        <f>ROUND(I282*H282,2)</f>
        <v>0</v>
      </c>
      <c r="K282" s="222" t="s">
        <v>141</v>
      </c>
      <c r="L282" s="43"/>
      <c r="M282" s="227" t="s">
        <v>1</v>
      </c>
      <c r="N282" s="228" t="s">
        <v>42</v>
      </c>
      <c r="O282" s="86"/>
      <c r="P282" s="229">
        <f>O282*H282</f>
        <v>0</v>
      </c>
      <c r="Q282" s="229">
        <v>0.02869</v>
      </c>
      <c r="R282" s="229">
        <f>Q282*H282</f>
        <v>1.31974</v>
      </c>
      <c r="S282" s="229">
        <v>0</v>
      </c>
      <c r="T282" s="230">
        <f>S282*H282</f>
        <v>0</v>
      </c>
      <c r="AR282" s="231" t="s">
        <v>248</v>
      </c>
      <c r="AT282" s="231" t="s">
        <v>137</v>
      </c>
      <c r="AU282" s="231" t="s">
        <v>87</v>
      </c>
      <c r="AY282" s="17" t="s">
        <v>134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82</v>
      </c>
      <c r="BK282" s="232">
        <f>ROUND(I282*H282,2)</f>
        <v>0</v>
      </c>
      <c r="BL282" s="17" t="s">
        <v>248</v>
      </c>
      <c r="BM282" s="231" t="s">
        <v>863</v>
      </c>
    </row>
    <row r="283" spans="2:65" s="1" customFormat="1" ht="48" customHeight="1">
      <c r="B283" s="38"/>
      <c r="C283" s="220" t="s">
        <v>447</v>
      </c>
      <c r="D283" s="220" t="s">
        <v>137</v>
      </c>
      <c r="E283" s="221" t="s">
        <v>864</v>
      </c>
      <c r="F283" s="222" t="s">
        <v>865</v>
      </c>
      <c r="G283" s="223" t="s">
        <v>186</v>
      </c>
      <c r="H283" s="224">
        <v>61.17</v>
      </c>
      <c r="I283" s="225"/>
      <c r="J283" s="226">
        <f>ROUND(I283*H283,2)</f>
        <v>0</v>
      </c>
      <c r="K283" s="222" t="s">
        <v>141</v>
      </c>
      <c r="L283" s="43"/>
      <c r="M283" s="227" t="s">
        <v>1</v>
      </c>
      <c r="N283" s="228" t="s">
        <v>42</v>
      </c>
      <c r="O283" s="86"/>
      <c r="P283" s="229">
        <f>O283*H283</f>
        <v>0</v>
      </c>
      <c r="Q283" s="229">
        <v>0.01223</v>
      </c>
      <c r="R283" s="229">
        <f>Q283*H283</f>
        <v>0.7481091</v>
      </c>
      <c r="S283" s="229">
        <v>0</v>
      </c>
      <c r="T283" s="230">
        <f>S283*H283</f>
        <v>0</v>
      </c>
      <c r="AR283" s="231" t="s">
        <v>248</v>
      </c>
      <c r="AT283" s="231" t="s">
        <v>137</v>
      </c>
      <c r="AU283" s="231" t="s">
        <v>87</v>
      </c>
      <c r="AY283" s="17" t="s">
        <v>134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82</v>
      </c>
      <c r="BK283" s="232">
        <f>ROUND(I283*H283,2)</f>
        <v>0</v>
      </c>
      <c r="BL283" s="17" t="s">
        <v>248</v>
      </c>
      <c r="BM283" s="231" t="s">
        <v>866</v>
      </c>
    </row>
    <row r="284" spans="2:51" s="12" customFormat="1" ht="12">
      <c r="B284" s="240"/>
      <c r="C284" s="241"/>
      <c r="D284" s="242" t="s">
        <v>188</v>
      </c>
      <c r="E284" s="243" t="s">
        <v>1</v>
      </c>
      <c r="F284" s="244" t="s">
        <v>867</v>
      </c>
      <c r="G284" s="241"/>
      <c r="H284" s="245">
        <v>40.65</v>
      </c>
      <c r="I284" s="246"/>
      <c r="J284" s="241"/>
      <c r="K284" s="241"/>
      <c r="L284" s="247"/>
      <c r="M284" s="248"/>
      <c r="N284" s="249"/>
      <c r="O284" s="249"/>
      <c r="P284" s="249"/>
      <c r="Q284" s="249"/>
      <c r="R284" s="249"/>
      <c r="S284" s="249"/>
      <c r="T284" s="250"/>
      <c r="AT284" s="251" t="s">
        <v>188</v>
      </c>
      <c r="AU284" s="251" t="s">
        <v>87</v>
      </c>
      <c r="AV284" s="12" t="s">
        <v>87</v>
      </c>
      <c r="AW284" s="12" t="s">
        <v>32</v>
      </c>
      <c r="AX284" s="12" t="s">
        <v>77</v>
      </c>
      <c r="AY284" s="251" t="s">
        <v>134</v>
      </c>
    </row>
    <row r="285" spans="2:51" s="12" customFormat="1" ht="12">
      <c r="B285" s="240"/>
      <c r="C285" s="241"/>
      <c r="D285" s="242" t="s">
        <v>188</v>
      </c>
      <c r="E285" s="243" t="s">
        <v>1</v>
      </c>
      <c r="F285" s="244" t="s">
        <v>868</v>
      </c>
      <c r="G285" s="241"/>
      <c r="H285" s="245">
        <v>20.52</v>
      </c>
      <c r="I285" s="246"/>
      <c r="J285" s="241"/>
      <c r="K285" s="241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188</v>
      </c>
      <c r="AU285" s="251" t="s">
        <v>87</v>
      </c>
      <c r="AV285" s="12" t="s">
        <v>87</v>
      </c>
      <c r="AW285" s="12" t="s">
        <v>32</v>
      </c>
      <c r="AX285" s="12" t="s">
        <v>77</v>
      </c>
      <c r="AY285" s="251" t="s">
        <v>134</v>
      </c>
    </row>
    <row r="286" spans="2:51" s="13" customFormat="1" ht="12">
      <c r="B286" s="252"/>
      <c r="C286" s="253"/>
      <c r="D286" s="242" t="s">
        <v>188</v>
      </c>
      <c r="E286" s="254" t="s">
        <v>1</v>
      </c>
      <c r="F286" s="255" t="s">
        <v>204</v>
      </c>
      <c r="G286" s="253"/>
      <c r="H286" s="256">
        <v>61.17</v>
      </c>
      <c r="I286" s="257"/>
      <c r="J286" s="253"/>
      <c r="K286" s="253"/>
      <c r="L286" s="258"/>
      <c r="M286" s="259"/>
      <c r="N286" s="260"/>
      <c r="O286" s="260"/>
      <c r="P286" s="260"/>
      <c r="Q286" s="260"/>
      <c r="R286" s="260"/>
      <c r="S286" s="260"/>
      <c r="T286" s="261"/>
      <c r="AT286" s="262" t="s">
        <v>188</v>
      </c>
      <c r="AU286" s="262" t="s">
        <v>87</v>
      </c>
      <c r="AV286" s="13" t="s">
        <v>153</v>
      </c>
      <c r="AW286" s="13" t="s">
        <v>32</v>
      </c>
      <c r="AX286" s="13" t="s">
        <v>82</v>
      </c>
      <c r="AY286" s="262" t="s">
        <v>134</v>
      </c>
    </row>
    <row r="287" spans="2:65" s="1" customFormat="1" ht="48" customHeight="1">
      <c r="B287" s="38"/>
      <c r="C287" s="220" t="s">
        <v>453</v>
      </c>
      <c r="D287" s="220" t="s">
        <v>137</v>
      </c>
      <c r="E287" s="221" t="s">
        <v>869</v>
      </c>
      <c r="F287" s="222" t="s">
        <v>870</v>
      </c>
      <c r="G287" s="223" t="s">
        <v>186</v>
      </c>
      <c r="H287" s="224">
        <v>11.711</v>
      </c>
      <c r="I287" s="225"/>
      <c r="J287" s="226">
        <f>ROUND(I287*H287,2)</f>
        <v>0</v>
      </c>
      <c r="K287" s="222" t="s">
        <v>141</v>
      </c>
      <c r="L287" s="43"/>
      <c r="M287" s="227" t="s">
        <v>1</v>
      </c>
      <c r="N287" s="228" t="s">
        <v>42</v>
      </c>
      <c r="O287" s="86"/>
      <c r="P287" s="229">
        <f>O287*H287</f>
        <v>0</v>
      </c>
      <c r="Q287" s="229">
        <v>0.01379</v>
      </c>
      <c r="R287" s="229">
        <f>Q287*H287</f>
        <v>0.16149469</v>
      </c>
      <c r="S287" s="229">
        <v>0</v>
      </c>
      <c r="T287" s="230">
        <f>S287*H287</f>
        <v>0</v>
      </c>
      <c r="AR287" s="231" t="s">
        <v>248</v>
      </c>
      <c r="AT287" s="231" t="s">
        <v>137</v>
      </c>
      <c r="AU287" s="231" t="s">
        <v>87</v>
      </c>
      <c r="AY287" s="17" t="s">
        <v>134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82</v>
      </c>
      <c r="BK287" s="232">
        <f>ROUND(I287*H287,2)</f>
        <v>0</v>
      </c>
      <c r="BL287" s="17" t="s">
        <v>248</v>
      </c>
      <c r="BM287" s="231" t="s">
        <v>871</v>
      </c>
    </row>
    <row r="288" spans="2:51" s="12" customFormat="1" ht="12">
      <c r="B288" s="240"/>
      <c r="C288" s="241"/>
      <c r="D288" s="242" t="s">
        <v>188</v>
      </c>
      <c r="E288" s="243" t="s">
        <v>1</v>
      </c>
      <c r="F288" s="244" t="s">
        <v>872</v>
      </c>
      <c r="G288" s="241"/>
      <c r="H288" s="245">
        <v>11.711</v>
      </c>
      <c r="I288" s="246"/>
      <c r="J288" s="241"/>
      <c r="K288" s="241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188</v>
      </c>
      <c r="AU288" s="251" t="s">
        <v>87</v>
      </c>
      <c r="AV288" s="12" t="s">
        <v>87</v>
      </c>
      <c r="AW288" s="12" t="s">
        <v>32</v>
      </c>
      <c r="AX288" s="12" t="s">
        <v>82</v>
      </c>
      <c r="AY288" s="251" t="s">
        <v>134</v>
      </c>
    </row>
    <row r="289" spans="2:65" s="1" customFormat="1" ht="48" customHeight="1">
      <c r="B289" s="38"/>
      <c r="C289" s="220" t="s">
        <v>457</v>
      </c>
      <c r="D289" s="220" t="s">
        <v>137</v>
      </c>
      <c r="E289" s="221" t="s">
        <v>873</v>
      </c>
      <c r="F289" s="222" t="s">
        <v>874</v>
      </c>
      <c r="G289" s="223" t="s">
        <v>186</v>
      </c>
      <c r="H289" s="224">
        <v>8.18</v>
      </c>
      <c r="I289" s="225"/>
      <c r="J289" s="226">
        <f>ROUND(I289*H289,2)</f>
        <v>0</v>
      </c>
      <c r="K289" s="222" t="s">
        <v>141</v>
      </c>
      <c r="L289" s="43"/>
      <c r="M289" s="227" t="s">
        <v>1</v>
      </c>
      <c r="N289" s="228" t="s">
        <v>42</v>
      </c>
      <c r="O289" s="86"/>
      <c r="P289" s="229">
        <f>O289*H289</f>
        <v>0</v>
      </c>
      <c r="Q289" s="229">
        <v>0.01254</v>
      </c>
      <c r="R289" s="229">
        <f>Q289*H289</f>
        <v>0.10257720000000001</v>
      </c>
      <c r="S289" s="229">
        <v>0</v>
      </c>
      <c r="T289" s="230">
        <f>S289*H289</f>
        <v>0</v>
      </c>
      <c r="AR289" s="231" t="s">
        <v>248</v>
      </c>
      <c r="AT289" s="231" t="s">
        <v>137</v>
      </c>
      <c r="AU289" s="231" t="s">
        <v>87</v>
      </c>
      <c r="AY289" s="17" t="s">
        <v>134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7" t="s">
        <v>82</v>
      </c>
      <c r="BK289" s="232">
        <f>ROUND(I289*H289,2)</f>
        <v>0</v>
      </c>
      <c r="BL289" s="17" t="s">
        <v>248</v>
      </c>
      <c r="BM289" s="231" t="s">
        <v>875</v>
      </c>
    </row>
    <row r="290" spans="2:51" s="12" customFormat="1" ht="12">
      <c r="B290" s="240"/>
      <c r="C290" s="241"/>
      <c r="D290" s="242" t="s">
        <v>188</v>
      </c>
      <c r="E290" s="243" t="s">
        <v>1</v>
      </c>
      <c r="F290" s="244" t="s">
        <v>876</v>
      </c>
      <c r="G290" s="241"/>
      <c r="H290" s="245">
        <v>4.09</v>
      </c>
      <c r="I290" s="246"/>
      <c r="J290" s="241"/>
      <c r="K290" s="241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188</v>
      </c>
      <c r="AU290" s="251" t="s">
        <v>87</v>
      </c>
      <c r="AV290" s="12" t="s">
        <v>87</v>
      </c>
      <c r="AW290" s="12" t="s">
        <v>32</v>
      </c>
      <c r="AX290" s="12" t="s">
        <v>77</v>
      </c>
      <c r="AY290" s="251" t="s">
        <v>134</v>
      </c>
    </row>
    <row r="291" spans="2:51" s="12" customFormat="1" ht="12">
      <c r="B291" s="240"/>
      <c r="C291" s="241"/>
      <c r="D291" s="242" t="s">
        <v>188</v>
      </c>
      <c r="E291" s="243" t="s">
        <v>1</v>
      </c>
      <c r="F291" s="244" t="s">
        <v>877</v>
      </c>
      <c r="G291" s="241"/>
      <c r="H291" s="245">
        <v>4.09</v>
      </c>
      <c r="I291" s="246"/>
      <c r="J291" s="241"/>
      <c r="K291" s="241"/>
      <c r="L291" s="247"/>
      <c r="M291" s="248"/>
      <c r="N291" s="249"/>
      <c r="O291" s="249"/>
      <c r="P291" s="249"/>
      <c r="Q291" s="249"/>
      <c r="R291" s="249"/>
      <c r="S291" s="249"/>
      <c r="T291" s="250"/>
      <c r="AT291" s="251" t="s">
        <v>188</v>
      </c>
      <c r="AU291" s="251" t="s">
        <v>87</v>
      </c>
      <c r="AV291" s="12" t="s">
        <v>87</v>
      </c>
      <c r="AW291" s="12" t="s">
        <v>32</v>
      </c>
      <c r="AX291" s="12" t="s">
        <v>77</v>
      </c>
      <c r="AY291" s="251" t="s">
        <v>134</v>
      </c>
    </row>
    <row r="292" spans="2:51" s="13" customFormat="1" ht="12">
      <c r="B292" s="252"/>
      <c r="C292" s="253"/>
      <c r="D292" s="242" t="s">
        <v>188</v>
      </c>
      <c r="E292" s="254" t="s">
        <v>1</v>
      </c>
      <c r="F292" s="255" t="s">
        <v>204</v>
      </c>
      <c r="G292" s="253"/>
      <c r="H292" s="256">
        <v>8.18</v>
      </c>
      <c r="I292" s="257"/>
      <c r="J292" s="253"/>
      <c r="K292" s="253"/>
      <c r="L292" s="258"/>
      <c r="M292" s="259"/>
      <c r="N292" s="260"/>
      <c r="O292" s="260"/>
      <c r="P292" s="260"/>
      <c r="Q292" s="260"/>
      <c r="R292" s="260"/>
      <c r="S292" s="260"/>
      <c r="T292" s="261"/>
      <c r="AT292" s="262" t="s">
        <v>188</v>
      </c>
      <c r="AU292" s="262" t="s">
        <v>87</v>
      </c>
      <c r="AV292" s="13" t="s">
        <v>153</v>
      </c>
      <c r="AW292" s="13" t="s">
        <v>32</v>
      </c>
      <c r="AX292" s="13" t="s">
        <v>82</v>
      </c>
      <c r="AY292" s="262" t="s">
        <v>134</v>
      </c>
    </row>
    <row r="293" spans="2:65" s="1" customFormat="1" ht="48" customHeight="1">
      <c r="B293" s="38"/>
      <c r="C293" s="220" t="s">
        <v>463</v>
      </c>
      <c r="D293" s="220" t="s">
        <v>137</v>
      </c>
      <c r="E293" s="221" t="s">
        <v>878</v>
      </c>
      <c r="F293" s="222" t="s">
        <v>879</v>
      </c>
      <c r="G293" s="223" t="s">
        <v>186</v>
      </c>
      <c r="H293" s="224">
        <v>41.72</v>
      </c>
      <c r="I293" s="225"/>
      <c r="J293" s="226">
        <f>ROUND(I293*H293,2)</f>
        <v>0</v>
      </c>
      <c r="K293" s="222" t="s">
        <v>141</v>
      </c>
      <c r="L293" s="43"/>
      <c r="M293" s="227" t="s">
        <v>1</v>
      </c>
      <c r="N293" s="228" t="s">
        <v>42</v>
      </c>
      <c r="O293" s="86"/>
      <c r="P293" s="229">
        <f>O293*H293</f>
        <v>0</v>
      </c>
      <c r="Q293" s="229">
        <v>0.01261</v>
      </c>
      <c r="R293" s="229">
        <f>Q293*H293</f>
        <v>0.5260891999999999</v>
      </c>
      <c r="S293" s="229">
        <v>0</v>
      </c>
      <c r="T293" s="230">
        <f>S293*H293</f>
        <v>0</v>
      </c>
      <c r="AR293" s="231" t="s">
        <v>248</v>
      </c>
      <c r="AT293" s="231" t="s">
        <v>137</v>
      </c>
      <c r="AU293" s="231" t="s">
        <v>87</v>
      </c>
      <c r="AY293" s="17" t="s">
        <v>134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82</v>
      </c>
      <c r="BK293" s="232">
        <f>ROUND(I293*H293,2)</f>
        <v>0</v>
      </c>
      <c r="BL293" s="17" t="s">
        <v>248</v>
      </c>
      <c r="BM293" s="231" t="s">
        <v>880</v>
      </c>
    </row>
    <row r="294" spans="2:51" s="12" customFormat="1" ht="12">
      <c r="B294" s="240"/>
      <c r="C294" s="241"/>
      <c r="D294" s="242" t="s">
        <v>188</v>
      </c>
      <c r="E294" s="243" t="s">
        <v>1</v>
      </c>
      <c r="F294" s="244" t="s">
        <v>881</v>
      </c>
      <c r="G294" s="241"/>
      <c r="H294" s="245">
        <v>20.52</v>
      </c>
      <c r="I294" s="246"/>
      <c r="J294" s="241"/>
      <c r="K294" s="241"/>
      <c r="L294" s="247"/>
      <c r="M294" s="248"/>
      <c r="N294" s="249"/>
      <c r="O294" s="249"/>
      <c r="P294" s="249"/>
      <c r="Q294" s="249"/>
      <c r="R294" s="249"/>
      <c r="S294" s="249"/>
      <c r="T294" s="250"/>
      <c r="AT294" s="251" t="s">
        <v>188</v>
      </c>
      <c r="AU294" s="251" t="s">
        <v>87</v>
      </c>
      <c r="AV294" s="12" t="s">
        <v>87</v>
      </c>
      <c r="AW294" s="12" t="s">
        <v>32</v>
      </c>
      <c r="AX294" s="12" t="s">
        <v>77</v>
      </c>
      <c r="AY294" s="251" t="s">
        <v>134</v>
      </c>
    </row>
    <row r="295" spans="2:51" s="12" customFormat="1" ht="12">
      <c r="B295" s="240"/>
      <c r="C295" s="241"/>
      <c r="D295" s="242" t="s">
        <v>188</v>
      </c>
      <c r="E295" s="243" t="s">
        <v>1</v>
      </c>
      <c r="F295" s="244" t="s">
        <v>882</v>
      </c>
      <c r="G295" s="241"/>
      <c r="H295" s="245">
        <v>21.2</v>
      </c>
      <c r="I295" s="246"/>
      <c r="J295" s="241"/>
      <c r="K295" s="241"/>
      <c r="L295" s="247"/>
      <c r="M295" s="248"/>
      <c r="N295" s="249"/>
      <c r="O295" s="249"/>
      <c r="P295" s="249"/>
      <c r="Q295" s="249"/>
      <c r="R295" s="249"/>
      <c r="S295" s="249"/>
      <c r="T295" s="250"/>
      <c r="AT295" s="251" t="s">
        <v>188</v>
      </c>
      <c r="AU295" s="251" t="s">
        <v>87</v>
      </c>
      <c r="AV295" s="12" t="s">
        <v>87</v>
      </c>
      <c r="AW295" s="12" t="s">
        <v>32</v>
      </c>
      <c r="AX295" s="12" t="s">
        <v>77</v>
      </c>
      <c r="AY295" s="251" t="s">
        <v>134</v>
      </c>
    </row>
    <row r="296" spans="2:51" s="13" customFormat="1" ht="12">
      <c r="B296" s="252"/>
      <c r="C296" s="253"/>
      <c r="D296" s="242" t="s">
        <v>188</v>
      </c>
      <c r="E296" s="254" t="s">
        <v>1</v>
      </c>
      <c r="F296" s="255" t="s">
        <v>204</v>
      </c>
      <c r="G296" s="253"/>
      <c r="H296" s="256">
        <v>41.72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AT296" s="262" t="s">
        <v>188</v>
      </c>
      <c r="AU296" s="262" t="s">
        <v>87</v>
      </c>
      <c r="AV296" s="13" t="s">
        <v>153</v>
      </c>
      <c r="AW296" s="13" t="s">
        <v>32</v>
      </c>
      <c r="AX296" s="13" t="s">
        <v>82</v>
      </c>
      <c r="AY296" s="262" t="s">
        <v>134</v>
      </c>
    </row>
    <row r="297" spans="2:65" s="1" customFormat="1" ht="36" customHeight="1">
      <c r="B297" s="38"/>
      <c r="C297" s="220" t="s">
        <v>469</v>
      </c>
      <c r="D297" s="220" t="s">
        <v>137</v>
      </c>
      <c r="E297" s="221" t="s">
        <v>883</v>
      </c>
      <c r="F297" s="222" t="s">
        <v>884</v>
      </c>
      <c r="G297" s="223" t="s">
        <v>186</v>
      </c>
      <c r="H297" s="224">
        <v>381.02</v>
      </c>
      <c r="I297" s="225"/>
      <c r="J297" s="226">
        <f>ROUND(I297*H297,2)</f>
        <v>0</v>
      </c>
      <c r="K297" s="222" t="s">
        <v>141</v>
      </c>
      <c r="L297" s="43"/>
      <c r="M297" s="227" t="s">
        <v>1</v>
      </c>
      <c r="N297" s="228" t="s">
        <v>42</v>
      </c>
      <c r="O297" s="86"/>
      <c r="P297" s="229">
        <f>O297*H297</f>
        <v>0</v>
      </c>
      <c r="Q297" s="229">
        <v>0.00139</v>
      </c>
      <c r="R297" s="229">
        <f>Q297*H297</f>
        <v>0.5296177999999999</v>
      </c>
      <c r="S297" s="229">
        <v>0</v>
      </c>
      <c r="T297" s="230">
        <f>S297*H297</f>
        <v>0</v>
      </c>
      <c r="AR297" s="231" t="s">
        <v>248</v>
      </c>
      <c r="AT297" s="231" t="s">
        <v>137</v>
      </c>
      <c r="AU297" s="231" t="s">
        <v>87</v>
      </c>
      <c r="AY297" s="17" t="s">
        <v>134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82</v>
      </c>
      <c r="BK297" s="232">
        <f>ROUND(I297*H297,2)</f>
        <v>0</v>
      </c>
      <c r="BL297" s="17" t="s">
        <v>248</v>
      </c>
      <c r="BM297" s="231" t="s">
        <v>885</v>
      </c>
    </row>
    <row r="298" spans="2:51" s="12" customFormat="1" ht="12">
      <c r="B298" s="240"/>
      <c r="C298" s="241"/>
      <c r="D298" s="242" t="s">
        <v>188</v>
      </c>
      <c r="E298" s="243" t="s">
        <v>1</v>
      </c>
      <c r="F298" s="244" t="s">
        <v>886</v>
      </c>
      <c r="G298" s="241"/>
      <c r="H298" s="245">
        <v>169.38</v>
      </c>
      <c r="I298" s="246"/>
      <c r="J298" s="241"/>
      <c r="K298" s="241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188</v>
      </c>
      <c r="AU298" s="251" t="s">
        <v>87</v>
      </c>
      <c r="AV298" s="12" t="s">
        <v>87</v>
      </c>
      <c r="AW298" s="12" t="s">
        <v>32</v>
      </c>
      <c r="AX298" s="12" t="s">
        <v>77</v>
      </c>
      <c r="AY298" s="251" t="s">
        <v>134</v>
      </c>
    </row>
    <row r="299" spans="2:51" s="12" customFormat="1" ht="12">
      <c r="B299" s="240"/>
      <c r="C299" s="241"/>
      <c r="D299" s="242" t="s">
        <v>188</v>
      </c>
      <c r="E299" s="243" t="s">
        <v>1</v>
      </c>
      <c r="F299" s="244" t="s">
        <v>887</v>
      </c>
      <c r="G299" s="241"/>
      <c r="H299" s="245">
        <v>211.64</v>
      </c>
      <c r="I299" s="246"/>
      <c r="J299" s="241"/>
      <c r="K299" s="241"/>
      <c r="L299" s="247"/>
      <c r="M299" s="248"/>
      <c r="N299" s="249"/>
      <c r="O299" s="249"/>
      <c r="P299" s="249"/>
      <c r="Q299" s="249"/>
      <c r="R299" s="249"/>
      <c r="S299" s="249"/>
      <c r="T299" s="250"/>
      <c r="AT299" s="251" t="s">
        <v>188</v>
      </c>
      <c r="AU299" s="251" t="s">
        <v>87</v>
      </c>
      <c r="AV299" s="12" t="s">
        <v>87</v>
      </c>
      <c r="AW299" s="12" t="s">
        <v>32</v>
      </c>
      <c r="AX299" s="12" t="s">
        <v>77</v>
      </c>
      <c r="AY299" s="251" t="s">
        <v>134</v>
      </c>
    </row>
    <row r="300" spans="2:51" s="13" customFormat="1" ht="12">
      <c r="B300" s="252"/>
      <c r="C300" s="253"/>
      <c r="D300" s="242" t="s">
        <v>188</v>
      </c>
      <c r="E300" s="254" t="s">
        <v>1</v>
      </c>
      <c r="F300" s="255" t="s">
        <v>204</v>
      </c>
      <c r="G300" s="253"/>
      <c r="H300" s="256">
        <v>381.02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AT300" s="262" t="s">
        <v>188</v>
      </c>
      <c r="AU300" s="262" t="s">
        <v>87</v>
      </c>
      <c r="AV300" s="13" t="s">
        <v>153</v>
      </c>
      <c r="AW300" s="13" t="s">
        <v>32</v>
      </c>
      <c r="AX300" s="13" t="s">
        <v>82</v>
      </c>
      <c r="AY300" s="262" t="s">
        <v>134</v>
      </c>
    </row>
    <row r="301" spans="2:65" s="1" customFormat="1" ht="24" customHeight="1">
      <c r="B301" s="38"/>
      <c r="C301" s="273" t="s">
        <v>475</v>
      </c>
      <c r="D301" s="273" t="s">
        <v>552</v>
      </c>
      <c r="E301" s="274" t="s">
        <v>888</v>
      </c>
      <c r="F301" s="275" t="s">
        <v>889</v>
      </c>
      <c r="G301" s="276" t="s">
        <v>186</v>
      </c>
      <c r="H301" s="277">
        <v>400.071</v>
      </c>
      <c r="I301" s="278"/>
      <c r="J301" s="279">
        <f>ROUND(I301*H301,2)</f>
        <v>0</v>
      </c>
      <c r="K301" s="275" t="s">
        <v>141</v>
      </c>
      <c r="L301" s="280"/>
      <c r="M301" s="281" t="s">
        <v>1</v>
      </c>
      <c r="N301" s="282" t="s">
        <v>42</v>
      </c>
      <c r="O301" s="86"/>
      <c r="P301" s="229">
        <f>O301*H301</f>
        <v>0</v>
      </c>
      <c r="Q301" s="229">
        <v>0.008</v>
      </c>
      <c r="R301" s="229">
        <f>Q301*H301</f>
        <v>3.200568</v>
      </c>
      <c r="S301" s="229">
        <v>0</v>
      </c>
      <c r="T301" s="230">
        <f>S301*H301</f>
        <v>0</v>
      </c>
      <c r="AR301" s="231" t="s">
        <v>359</v>
      </c>
      <c r="AT301" s="231" t="s">
        <v>552</v>
      </c>
      <c r="AU301" s="231" t="s">
        <v>87</v>
      </c>
      <c r="AY301" s="17" t="s">
        <v>134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7" t="s">
        <v>82</v>
      </c>
      <c r="BK301" s="232">
        <f>ROUND(I301*H301,2)</f>
        <v>0</v>
      </c>
      <c r="BL301" s="17" t="s">
        <v>248</v>
      </c>
      <c r="BM301" s="231" t="s">
        <v>890</v>
      </c>
    </row>
    <row r="302" spans="2:51" s="12" customFormat="1" ht="12">
      <c r="B302" s="240"/>
      <c r="C302" s="241"/>
      <c r="D302" s="242" t="s">
        <v>188</v>
      </c>
      <c r="E302" s="241"/>
      <c r="F302" s="244" t="s">
        <v>891</v>
      </c>
      <c r="G302" s="241"/>
      <c r="H302" s="245">
        <v>400.071</v>
      </c>
      <c r="I302" s="246"/>
      <c r="J302" s="241"/>
      <c r="K302" s="241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188</v>
      </c>
      <c r="AU302" s="251" t="s">
        <v>87</v>
      </c>
      <c r="AV302" s="12" t="s">
        <v>87</v>
      </c>
      <c r="AW302" s="12" t="s">
        <v>4</v>
      </c>
      <c r="AX302" s="12" t="s">
        <v>82</v>
      </c>
      <c r="AY302" s="251" t="s">
        <v>134</v>
      </c>
    </row>
    <row r="303" spans="2:65" s="1" customFormat="1" ht="36" customHeight="1">
      <c r="B303" s="38"/>
      <c r="C303" s="220" t="s">
        <v>892</v>
      </c>
      <c r="D303" s="220" t="s">
        <v>137</v>
      </c>
      <c r="E303" s="221" t="s">
        <v>893</v>
      </c>
      <c r="F303" s="222" t="s">
        <v>894</v>
      </c>
      <c r="G303" s="223" t="s">
        <v>186</v>
      </c>
      <c r="H303" s="224">
        <v>106.16</v>
      </c>
      <c r="I303" s="225"/>
      <c r="J303" s="226">
        <f>ROUND(I303*H303,2)</f>
        <v>0</v>
      </c>
      <c r="K303" s="222" t="s">
        <v>141</v>
      </c>
      <c r="L303" s="43"/>
      <c r="M303" s="227" t="s">
        <v>1</v>
      </c>
      <c r="N303" s="228" t="s">
        <v>42</v>
      </c>
      <c r="O303" s="86"/>
      <c r="P303" s="229">
        <f>O303*H303</f>
        <v>0</v>
      </c>
      <c r="Q303" s="229">
        <v>0.02483</v>
      </c>
      <c r="R303" s="229">
        <f>Q303*H303</f>
        <v>2.6359528</v>
      </c>
      <c r="S303" s="229">
        <v>0</v>
      </c>
      <c r="T303" s="230">
        <f>S303*H303</f>
        <v>0</v>
      </c>
      <c r="AR303" s="231" t="s">
        <v>248</v>
      </c>
      <c r="AT303" s="231" t="s">
        <v>137</v>
      </c>
      <c r="AU303" s="231" t="s">
        <v>87</v>
      </c>
      <c r="AY303" s="17" t="s">
        <v>134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7" t="s">
        <v>82</v>
      </c>
      <c r="BK303" s="232">
        <f>ROUND(I303*H303,2)</f>
        <v>0</v>
      </c>
      <c r="BL303" s="17" t="s">
        <v>248</v>
      </c>
      <c r="BM303" s="231" t="s">
        <v>895</v>
      </c>
    </row>
    <row r="304" spans="2:51" s="12" customFormat="1" ht="12">
      <c r="B304" s="240"/>
      <c r="C304" s="241"/>
      <c r="D304" s="242" t="s">
        <v>188</v>
      </c>
      <c r="E304" s="243" t="s">
        <v>1</v>
      </c>
      <c r="F304" s="244" t="s">
        <v>896</v>
      </c>
      <c r="G304" s="241"/>
      <c r="H304" s="245">
        <v>106.16</v>
      </c>
      <c r="I304" s="246"/>
      <c r="J304" s="241"/>
      <c r="K304" s="241"/>
      <c r="L304" s="247"/>
      <c r="M304" s="248"/>
      <c r="N304" s="249"/>
      <c r="O304" s="249"/>
      <c r="P304" s="249"/>
      <c r="Q304" s="249"/>
      <c r="R304" s="249"/>
      <c r="S304" s="249"/>
      <c r="T304" s="250"/>
      <c r="AT304" s="251" t="s">
        <v>188</v>
      </c>
      <c r="AU304" s="251" t="s">
        <v>87</v>
      </c>
      <c r="AV304" s="12" t="s">
        <v>87</v>
      </c>
      <c r="AW304" s="12" t="s">
        <v>32</v>
      </c>
      <c r="AX304" s="12" t="s">
        <v>82</v>
      </c>
      <c r="AY304" s="251" t="s">
        <v>134</v>
      </c>
    </row>
    <row r="305" spans="2:65" s="1" customFormat="1" ht="24" customHeight="1">
      <c r="B305" s="38"/>
      <c r="C305" s="220" t="s">
        <v>480</v>
      </c>
      <c r="D305" s="220" t="s">
        <v>137</v>
      </c>
      <c r="E305" s="221" t="s">
        <v>897</v>
      </c>
      <c r="F305" s="222" t="s">
        <v>898</v>
      </c>
      <c r="G305" s="223" t="s">
        <v>186</v>
      </c>
      <c r="H305" s="224">
        <v>17.9</v>
      </c>
      <c r="I305" s="225"/>
      <c r="J305" s="226">
        <f>ROUND(I305*H305,2)</f>
        <v>0</v>
      </c>
      <c r="K305" s="222" t="s">
        <v>141</v>
      </c>
      <c r="L305" s="43"/>
      <c r="M305" s="227" t="s">
        <v>1</v>
      </c>
      <c r="N305" s="228" t="s">
        <v>42</v>
      </c>
      <c r="O305" s="86"/>
      <c r="P305" s="229">
        <f>O305*H305</f>
        <v>0</v>
      </c>
      <c r="Q305" s="229">
        <v>0.01283</v>
      </c>
      <c r="R305" s="229">
        <f>Q305*H305</f>
        <v>0.22965699999999997</v>
      </c>
      <c r="S305" s="229">
        <v>0</v>
      </c>
      <c r="T305" s="230">
        <f>S305*H305</f>
        <v>0</v>
      </c>
      <c r="AR305" s="231" t="s">
        <v>248</v>
      </c>
      <c r="AT305" s="231" t="s">
        <v>137</v>
      </c>
      <c r="AU305" s="231" t="s">
        <v>87</v>
      </c>
      <c r="AY305" s="17" t="s">
        <v>134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82</v>
      </c>
      <c r="BK305" s="232">
        <f>ROUND(I305*H305,2)</f>
        <v>0</v>
      </c>
      <c r="BL305" s="17" t="s">
        <v>248</v>
      </c>
      <c r="BM305" s="231" t="s">
        <v>899</v>
      </c>
    </row>
    <row r="306" spans="2:51" s="12" customFormat="1" ht="12">
      <c r="B306" s="240"/>
      <c r="C306" s="241"/>
      <c r="D306" s="242" t="s">
        <v>188</v>
      </c>
      <c r="E306" s="243" t="s">
        <v>1</v>
      </c>
      <c r="F306" s="244" t="s">
        <v>900</v>
      </c>
      <c r="G306" s="241"/>
      <c r="H306" s="245">
        <v>7.3</v>
      </c>
      <c r="I306" s="246"/>
      <c r="J306" s="241"/>
      <c r="K306" s="241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188</v>
      </c>
      <c r="AU306" s="251" t="s">
        <v>87</v>
      </c>
      <c r="AV306" s="12" t="s">
        <v>87</v>
      </c>
      <c r="AW306" s="12" t="s">
        <v>32</v>
      </c>
      <c r="AX306" s="12" t="s">
        <v>77</v>
      </c>
      <c r="AY306" s="251" t="s">
        <v>134</v>
      </c>
    </row>
    <row r="307" spans="2:51" s="12" customFormat="1" ht="12">
      <c r="B307" s="240"/>
      <c r="C307" s="241"/>
      <c r="D307" s="242" t="s">
        <v>188</v>
      </c>
      <c r="E307" s="243" t="s">
        <v>1</v>
      </c>
      <c r="F307" s="244" t="s">
        <v>901</v>
      </c>
      <c r="G307" s="241"/>
      <c r="H307" s="245">
        <v>10.6</v>
      </c>
      <c r="I307" s="246"/>
      <c r="J307" s="241"/>
      <c r="K307" s="241"/>
      <c r="L307" s="247"/>
      <c r="M307" s="248"/>
      <c r="N307" s="249"/>
      <c r="O307" s="249"/>
      <c r="P307" s="249"/>
      <c r="Q307" s="249"/>
      <c r="R307" s="249"/>
      <c r="S307" s="249"/>
      <c r="T307" s="250"/>
      <c r="AT307" s="251" t="s">
        <v>188</v>
      </c>
      <c r="AU307" s="251" t="s">
        <v>87</v>
      </c>
      <c r="AV307" s="12" t="s">
        <v>87</v>
      </c>
      <c r="AW307" s="12" t="s">
        <v>32</v>
      </c>
      <c r="AX307" s="12" t="s">
        <v>77</v>
      </c>
      <c r="AY307" s="251" t="s">
        <v>134</v>
      </c>
    </row>
    <row r="308" spans="2:51" s="13" customFormat="1" ht="12">
      <c r="B308" s="252"/>
      <c r="C308" s="253"/>
      <c r="D308" s="242" t="s">
        <v>188</v>
      </c>
      <c r="E308" s="254" t="s">
        <v>1</v>
      </c>
      <c r="F308" s="255" t="s">
        <v>204</v>
      </c>
      <c r="G308" s="253"/>
      <c r="H308" s="256">
        <v>17.9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AT308" s="262" t="s">
        <v>188</v>
      </c>
      <c r="AU308" s="262" t="s">
        <v>87</v>
      </c>
      <c r="AV308" s="13" t="s">
        <v>153</v>
      </c>
      <c r="AW308" s="13" t="s">
        <v>32</v>
      </c>
      <c r="AX308" s="13" t="s">
        <v>82</v>
      </c>
      <c r="AY308" s="262" t="s">
        <v>134</v>
      </c>
    </row>
    <row r="309" spans="2:65" s="1" customFormat="1" ht="48" customHeight="1">
      <c r="B309" s="38"/>
      <c r="C309" s="220" t="s">
        <v>486</v>
      </c>
      <c r="D309" s="220" t="s">
        <v>137</v>
      </c>
      <c r="E309" s="221" t="s">
        <v>902</v>
      </c>
      <c r="F309" s="222" t="s">
        <v>903</v>
      </c>
      <c r="G309" s="223" t="s">
        <v>904</v>
      </c>
      <c r="H309" s="294"/>
      <c r="I309" s="225"/>
      <c r="J309" s="226">
        <f>ROUND(I309*H309,2)</f>
        <v>0</v>
      </c>
      <c r="K309" s="222" t="s">
        <v>141</v>
      </c>
      <c r="L309" s="43"/>
      <c r="M309" s="227" t="s">
        <v>1</v>
      </c>
      <c r="N309" s="228" t="s">
        <v>42</v>
      </c>
      <c r="O309" s="86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AR309" s="231" t="s">
        <v>248</v>
      </c>
      <c r="AT309" s="231" t="s">
        <v>137</v>
      </c>
      <c r="AU309" s="231" t="s">
        <v>87</v>
      </c>
      <c r="AY309" s="17" t="s">
        <v>134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7" t="s">
        <v>82</v>
      </c>
      <c r="BK309" s="232">
        <f>ROUND(I309*H309,2)</f>
        <v>0</v>
      </c>
      <c r="BL309" s="17" t="s">
        <v>248</v>
      </c>
      <c r="BM309" s="231" t="s">
        <v>905</v>
      </c>
    </row>
    <row r="310" spans="2:63" s="11" customFormat="1" ht="22.8" customHeight="1">
      <c r="B310" s="204"/>
      <c r="C310" s="205"/>
      <c r="D310" s="206" t="s">
        <v>76</v>
      </c>
      <c r="E310" s="218" t="s">
        <v>492</v>
      </c>
      <c r="F310" s="218" t="s">
        <v>493</v>
      </c>
      <c r="G310" s="205"/>
      <c r="H310" s="205"/>
      <c r="I310" s="208"/>
      <c r="J310" s="219">
        <f>BK310</f>
        <v>0</v>
      </c>
      <c r="K310" s="205"/>
      <c r="L310" s="210"/>
      <c r="M310" s="211"/>
      <c r="N310" s="212"/>
      <c r="O310" s="212"/>
      <c r="P310" s="213">
        <f>SUM(P311:P337)</f>
        <v>0</v>
      </c>
      <c r="Q310" s="212"/>
      <c r="R310" s="213">
        <f>SUM(R311:R337)</f>
        <v>0.35190000000000005</v>
      </c>
      <c r="S310" s="212"/>
      <c r="T310" s="214">
        <f>SUM(T311:T337)</f>
        <v>0</v>
      </c>
      <c r="AR310" s="215" t="s">
        <v>87</v>
      </c>
      <c r="AT310" s="216" t="s">
        <v>76</v>
      </c>
      <c r="AU310" s="216" t="s">
        <v>82</v>
      </c>
      <c r="AY310" s="215" t="s">
        <v>134</v>
      </c>
      <c r="BK310" s="217">
        <f>SUM(BK311:BK337)</f>
        <v>0</v>
      </c>
    </row>
    <row r="311" spans="2:65" s="1" customFormat="1" ht="16.5" customHeight="1">
      <c r="B311" s="38"/>
      <c r="C311" s="220" t="s">
        <v>494</v>
      </c>
      <c r="D311" s="220" t="s">
        <v>137</v>
      </c>
      <c r="E311" s="221" t="s">
        <v>906</v>
      </c>
      <c r="F311" s="222" t="s">
        <v>907</v>
      </c>
      <c r="G311" s="223" t="s">
        <v>294</v>
      </c>
      <c r="H311" s="224">
        <v>4</v>
      </c>
      <c r="I311" s="225"/>
      <c r="J311" s="226">
        <f>ROUND(I311*H311,2)</f>
        <v>0</v>
      </c>
      <c r="K311" s="222" t="s">
        <v>1</v>
      </c>
      <c r="L311" s="43"/>
      <c r="M311" s="227" t="s">
        <v>1</v>
      </c>
      <c r="N311" s="228" t="s">
        <v>42</v>
      </c>
      <c r="O311" s="86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AR311" s="231" t="s">
        <v>248</v>
      </c>
      <c r="AT311" s="231" t="s">
        <v>137</v>
      </c>
      <c r="AU311" s="231" t="s">
        <v>87</v>
      </c>
      <c r="AY311" s="17" t="s">
        <v>134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82</v>
      </c>
      <c r="BK311" s="232">
        <f>ROUND(I311*H311,2)</f>
        <v>0</v>
      </c>
      <c r="BL311" s="17" t="s">
        <v>248</v>
      </c>
      <c r="BM311" s="231" t="s">
        <v>908</v>
      </c>
    </row>
    <row r="312" spans="2:65" s="1" customFormat="1" ht="36" customHeight="1">
      <c r="B312" s="38"/>
      <c r="C312" s="220" t="s">
        <v>499</v>
      </c>
      <c r="D312" s="220" t="s">
        <v>137</v>
      </c>
      <c r="E312" s="221" t="s">
        <v>909</v>
      </c>
      <c r="F312" s="222" t="s">
        <v>910</v>
      </c>
      <c r="G312" s="223" t="s">
        <v>294</v>
      </c>
      <c r="H312" s="224">
        <v>23</v>
      </c>
      <c r="I312" s="225"/>
      <c r="J312" s="226">
        <f>ROUND(I312*H312,2)</f>
        <v>0</v>
      </c>
      <c r="K312" s="222" t="s">
        <v>141</v>
      </c>
      <c r="L312" s="43"/>
      <c r="M312" s="227" t="s">
        <v>1</v>
      </c>
      <c r="N312" s="228" t="s">
        <v>42</v>
      </c>
      <c r="O312" s="86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AR312" s="231" t="s">
        <v>248</v>
      </c>
      <c r="AT312" s="231" t="s">
        <v>137</v>
      </c>
      <c r="AU312" s="231" t="s">
        <v>87</v>
      </c>
      <c r="AY312" s="17" t="s">
        <v>134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82</v>
      </c>
      <c r="BK312" s="232">
        <f>ROUND(I312*H312,2)</f>
        <v>0</v>
      </c>
      <c r="BL312" s="17" t="s">
        <v>248</v>
      </c>
      <c r="BM312" s="231" t="s">
        <v>911</v>
      </c>
    </row>
    <row r="313" spans="2:51" s="12" customFormat="1" ht="12">
      <c r="B313" s="240"/>
      <c r="C313" s="241"/>
      <c r="D313" s="242" t="s">
        <v>188</v>
      </c>
      <c r="E313" s="243" t="s">
        <v>1</v>
      </c>
      <c r="F313" s="244" t="s">
        <v>912</v>
      </c>
      <c r="G313" s="241"/>
      <c r="H313" s="245">
        <v>23</v>
      </c>
      <c r="I313" s="246"/>
      <c r="J313" s="241"/>
      <c r="K313" s="241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188</v>
      </c>
      <c r="AU313" s="251" t="s">
        <v>87</v>
      </c>
      <c r="AV313" s="12" t="s">
        <v>87</v>
      </c>
      <c r="AW313" s="12" t="s">
        <v>32</v>
      </c>
      <c r="AX313" s="12" t="s">
        <v>82</v>
      </c>
      <c r="AY313" s="251" t="s">
        <v>134</v>
      </c>
    </row>
    <row r="314" spans="2:65" s="1" customFormat="1" ht="24" customHeight="1">
      <c r="B314" s="38"/>
      <c r="C314" s="273" t="s">
        <v>503</v>
      </c>
      <c r="D314" s="273" t="s">
        <v>552</v>
      </c>
      <c r="E314" s="274" t="s">
        <v>913</v>
      </c>
      <c r="F314" s="275" t="s">
        <v>914</v>
      </c>
      <c r="G314" s="276" t="s">
        <v>294</v>
      </c>
      <c r="H314" s="277">
        <v>13</v>
      </c>
      <c r="I314" s="278"/>
      <c r="J314" s="279">
        <f>ROUND(I314*H314,2)</f>
        <v>0</v>
      </c>
      <c r="K314" s="275" t="s">
        <v>1</v>
      </c>
      <c r="L314" s="280"/>
      <c r="M314" s="281" t="s">
        <v>1</v>
      </c>
      <c r="N314" s="282" t="s">
        <v>42</v>
      </c>
      <c r="O314" s="86"/>
      <c r="P314" s="229">
        <f>O314*H314</f>
        <v>0</v>
      </c>
      <c r="Q314" s="229">
        <v>0.016</v>
      </c>
      <c r="R314" s="229">
        <f>Q314*H314</f>
        <v>0.20800000000000002</v>
      </c>
      <c r="S314" s="229">
        <v>0</v>
      </c>
      <c r="T314" s="230">
        <f>S314*H314</f>
        <v>0</v>
      </c>
      <c r="AR314" s="231" t="s">
        <v>359</v>
      </c>
      <c r="AT314" s="231" t="s">
        <v>552</v>
      </c>
      <c r="AU314" s="231" t="s">
        <v>87</v>
      </c>
      <c r="AY314" s="17" t="s">
        <v>134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17" t="s">
        <v>82</v>
      </c>
      <c r="BK314" s="232">
        <f>ROUND(I314*H314,2)</f>
        <v>0</v>
      </c>
      <c r="BL314" s="17" t="s">
        <v>248</v>
      </c>
      <c r="BM314" s="231" t="s">
        <v>915</v>
      </c>
    </row>
    <row r="315" spans="2:51" s="12" customFormat="1" ht="12">
      <c r="B315" s="240"/>
      <c r="C315" s="241"/>
      <c r="D315" s="242" t="s">
        <v>188</v>
      </c>
      <c r="E315" s="243" t="s">
        <v>1</v>
      </c>
      <c r="F315" s="244" t="s">
        <v>916</v>
      </c>
      <c r="G315" s="241"/>
      <c r="H315" s="245">
        <v>13</v>
      </c>
      <c r="I315" s="246"/>
      <c r="J315" s="241"/>
      <c r="K315" s="241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188</v>
      </c>
      <c r="AU315" s="251" t="s">
        <v>87</v>
      </c>
      <c r="AV315" s="12" t="s">
        <v>87</v>
      </c>
      <c r="AW315" s="12" t="s">
        <v>32</v>
      </c>
      <c r="AX315" s="12" t="s">
        <v>82</v>
      </c>
      <c r="AY315" s="251" t="s">
        <v>134</v>
      </c>
    </row>
    <row r="316" spans="2:65" s="1" customFormat="1" ht="24" customHeight="1">
      <c r="B316" s="38"/>
      <c r="C316" s="273" t="s">
        <v>508</v>
      </c>
      <c r="D316" s="273" t="s">
        <v>552</v>
      </c>
      <c r="E316" s="274" t="s">
        <v>917</v>
      </c>
      <c r="F316" s="275" t="s">
        <v>918</v>
      </c>
      <c r="G316" s="276" t="s">
        <v>294</v>
      </c>
      <c r="H316" s="277">
        <v>10</v>
      </c>
      <c r="I316" s="278"/>
      <c r="J316" s="279">
        <f>ROUND(I316*H316,2)</f>
        <v>0</v>
      </c>
      <c r="K316" s="275" t="s">
        <v>1</v>
      </c>
      <c r="L316" s="280"/>
      <c r="M316" s="281" t="s">
        <v>1</v>
      </c>
      <c r="N316" s="282" t="s">
        <v>42</v>
      </c>
      <c r="O316" s="86"/>
      <c r="P316" s="229">
        <f>O316*H316</f>
        <v>0</v>
      </c>
      <c r="Q316" s="229">
        <v>0</v>
      </c>
      <c r="R316" s="229">
        <f>Q316*H316</f>
        <v>0</v>
      </c>
      <c r="S316" s="229">
        <v>0</v>
      </c>
      <c r="T316" s="230">
        <f>S316*H316</f>
        <v>0</v>
      </c>
      <c r="AR316" s="231" t="s">
        <v>359</v>
      </c>
      <c r="AT316" s="231" t="s">
        <v>552</v>
      </c>
      <c r="AU316" s="231" t="s">
        <v>87</v>
      </c>
      <c r="AY316" s="17" t="s">
        <v>134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17" t="s">
        <v>82</v>
      </c>
      <c r="BK316" s="232">
        <f>ROUND(I316*H316,2)</f>
        <v>0</v>
      </c>
      <c r="BL316" s="17" t="s">
        <v>248</v>
      </c>
      <c r="BM316" s="231" t="s">
        <v>919</v>
      </c>
    </row>
    <row r="317" spans="2:51" s="12" customFormat="1" ht="12">
      <c r="B317" s="240"/>
      <c r="C317" s="241"/>
      <c r="D317" s="242" t="s">
        <v>188</v>
      </c>
      <c r="E317" s="243" t="s">
        <v>1</v>
      </c>
      <c r="F317" s="244" t="s">
        <v>523</v>
      </c>
      <c r="G317" s="241"/>
      <c r="H317" s="245">
        <v>3</v>
      </c>
      <c r="I317" s="246"/>
      <c r="J317" s="241"/>
      <c r="K317" s="241"/>
      <c r="L317" s="247"/>
      <c r="M317" s="248"/>
      <c r="N317" s="249"/>
      <c r="O317" s="249"/>
      <c r="P317" s="249"/>
      <c r="Q317" s="249"/>
      <c r="R317" s="249"/>
      <c r="S317" s="249"/>
      <c r="T317" s="250"/>
      <c r="AT317" s="251" t="s">
        <v>188</v>
      </c>
      <c r="AU317" s="251" t="s">
        <v>87</v>
      </c>
      <c r="AV317" s="12" t="s">
        <v>87</v>
      </c>
      <c r="AW317" s="12" t="s">
        <v>32</v>
      </c>
      <c r="AX317" s="12" t="s">
        <v>77</v>
      </c>
      <c r="AY317" s="251" t="s">
        <v>134</v>
      </c>
    </row>
    <row r="318" spans="2:51" s="12" customFormat="1" ht="12">
      <c r="B318" s="240"/>
      <c r="C318" s="241"/>
      <c r="D318" s="242" t="s">
        <v>188</v>
      </c>
      <c r="E318" s="243" t="s">
        <v>1</v>
      </c>
      <c r="F318" s="244" t="s">
        <v>920</v>
      </c>
      <c r="G318" s="241"/>
      <c r="H318" s="245">
        <v>3</v>
      </c>
      <c r="I318" s="246"/>
      <c r="J318" s="241"/>
      <c r="K318" s="241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188</v>
      </c>
      <c r="AU318" s="251" t="s">
        <v>87</v>
      </c>
      <c r="AV318" s="12" t="s">
        <v>87</v>
      </c>
      <c r="AW318" s="12" t="s">
        <v>32</v>
      </c>
      <c r="AX318" s="12" t="s">
        <v>77</v>
      </c>
      <c r="AY318" s="251" t="s">
        <v>134</v>
      </c>
    </row>
    <row r="319" spans="2:51" s="12" customFormat="1" ht="12">
      <c r="B319" s="240"/>
      <c r="C319" s="241"/>
      <c r="D319" s="242" t="s">
        <v>188</v>
      </c>
      <c r="E319" s="243" t="s">
        <v>1</v>
      </c>
      <c r="F319" s="244" t="s">
        <v>921</v>
      </c>
      <c r="G319" s="241"/>
      <c r="H319" s="245">
        <v>4</v>
      </c>
      <c r="I319" s="246"/>
      <c r="J319" s="241"/>
      <c r="K319" s="241"/>
      <c r="L319" s="247"/>
      <c r="M319" s="248"/>
      <c r="N319" s="249"/>
      <c r="O319" s="249"/>
      <c r="P319" s="249"/>
      <c r="Q319" s="249"/>
      <c r="R319" s="249"/>
      <c r="S319" s="249"/>
      <c r="T319" s="250"/>
      <c r="AT319" s="251" t="s">
        <v>188</v>
      </c>
      <c r="AU319" s="251" t="s">
        <v>87</v>
      </c>
      <c r="AV319" s="12" t="s">
        <v>87</v>
      </c>
      <c r="AW319" s="12" t="s">
        <v>32</v>
      </c>
      <c r="AX319" s="12" t="s">
        <v>77</v>
      </c>
      <c r="AY319" s="251" t="s">
        <v>134</v>
      </c>
    </row>
    <row r="320" spans="2:51" s="13" customFormat="1" ht="12">
      <c r="B320" s="252"/>
      <c r="C320" s="253"/>
      <c r="D320" s="242" t="s">
        <v>188</v>
      </c>
      <c r="E320" s="254" t="s">
        <v>1</v>
      </c>
      <c r="F320" s="255" t="s">
        <v>204</v>
      </c>
      <c r="G320" s="253"/>
      <c r="H320" s="256">
        <v>10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AT320" s="262" t="s">
        <v>188</v>
      </c>
      <c r="AU320" s="262" t="s">
        <v>87</v>
      </c>
      <c r="AV320" s="13" t="s">
        <v>153</v>
      </c>
      <c r="AW320" s="13" t="s">
        <v>32</v>
      </c>
      <c r="AX320" s="13" t="s">
        <v>82</v>
      </c>
      <c r="AY320" s="262" t="s">
        <v>134</v>
      </c>
    </row>
    <row r="321" spans="2:65" s="1" customFormat="1" ht="36" customHeight="1">
      <c r="B321" s="38"/>
      <c r="C321" s="220" t="s">
        <v>514</v>
      </c>
      <c r="D321" s="220" t="s">
        <v>137</v>
      </c>
      <c r="E321" s="221" t="s">
        <v>922</v>
      </c>
      <c r="F321" s="222" t="s">
        <v>923</v>
      </c>
      <c r="G321" s="223" t="s">
        <v>294</v>
      </c>
      <c r="H321" s="224">
        <v>7</v>
      </c>
      <c r="I321" s="225"/>
      <c r="J321" s="226">
        <f>ROUND(I321*H321,2)</f>
        <v>0</v>
      </c>
      <c r="K321" s="222" t="s">
        <v>141</v>
      </c>
      <c r="L321" s="43"/>
      <c r="M321" s="227" t="s">
        <v>1</v>
      </c>
      <c r="N321" s="228" t="s">
        <v>42</v>
      </c>
      <c r="O321" s="86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AR321" s="231" t="s">
        <v>248</v>
      </c>
      <c r="AT321" s="231" t="s">
        <v>137</v>
      </c>
      <c r="AU321" s="231" t="s">
        <v>87</v>
      </c>
      <c r="AY321" s="17" t="s">
        <v>134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82</v>
      </c>
      <c r="BK321" s="232">
        <f>ROUND(I321*H321,2)</f>
        <v>0</v>
      </c>
      <c r="BL321" s="17" t="s">
        <v>248</v>
      </c>
      <c r="BM321" s="231" t="s">
        <v>924</v>
      </c>
    </row>
    <row r="322" spans="2:51" s="12" customFormat="1" ht="12">
      <c r="B322" s="240"/>
      <c r="C322" s="241"/>
      <c r="D322" s="242" t="s">
        <v>188</v>
      </c>
      <c r="E322" s="243" t="s">
        <v>1</v>
      </c>
      <c r="F322" s="244" t="s">
        <v>925</v>
      </c>
      <c r="G322" s="241"/>
      <c r="H322" s="245">
        <v>7</v>
      </c>
      <c r="I322" s="246"/>
      <c r="J322" s="241"/>
      <c r="K322" s="241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188</v>
      </c>
      <c r="AU322" s="251" t="s">
        <v>87</v>
      </c>
      <c r="AV322" s="12" t="s">
        <v>87</v>
      </c>
      <c r="AW322" s="12" t="s">
        <v>32</v>
      </c>
      <c r="AX322" s="12" t="s">
        <v>82</v>
      </c>
      <c r="AY322" s="251" t="s">
        <v>134</v>
      </c>
    </row>
    <row r="323" spans="2:65" s="1" customFormat="1" ht="24" customHeight="1">
      <c r="B323" s="38"/>
      <c r="C323" s="273" t="s">
        <v>519</v>
      </c>
      <c r="D323" s="273" t="s">
        <v>552</v>
      </c>
      <c r="E323" s="274" t="s">
        <v>926</v>
      </c>
      <c r="F323" s="275" t="s">
        <v>927</v>
      </c>
      <c r="G323" s="276" t="s">
        <v>294</v>
      </c>
      <c r="H323" s="277">
        <v>5</v>
      </c>
      <c r="I323" s="278"/>
      <c r="J323" s="279">
        <f>ROUND(I323*H323,2)</f>
        <v>0</v>
      </c>
      <c r="K323" s="275" t="s">
        <v>1</v>
      </c>
      <c r="L323" s="280"/>
      <c r="M323" s="281" t="s">
        <v>1</v>
      </c>
      <c r="N323" s="282" t="s">
        <v>42</v>
      </c>
      <c r="O323" s="86"/>
      <c r="P323" s="229">
        <f>O323*H323</f>
        <v>0</v>
      </c>
      <c r="Q323" s="229">
        <v>0.0275</v>
      </c>
      <c r="R323" s="229">
        <f>Q323*H323</f>
        <v>0.1375</v>
      </c>
      <c r="S323" s="229">
        <v>0</v>
      </c>
      <c r="T323" s="230">
        <f>S323*H323</f>
        <v>0</v>
      </c>
      <c r="AR323" s="231" t="s">
        <v>359</v>
      </c>
      <c r="AT323" s="231" t="s">
        <v>552</v>
      </c>
      <c r="AU323" s="231" t="s">
        <v>87</v>
      </c>
      <c r="AY323" s="17" t="s">
        <v>134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82</v>
      </c>
      <c r="BK323" s="232">
        <f>ROUND(I323*H323,2)</f>
        <v>0</v>
      </c>
      <c r="BL323" s="17" t="s">
        <v>248</v>
      </c>
      <c r="BM323" s="231" t="s">
        <v>928</v>
      </c>
    </row>
    <row r="324" spans="2:51" s="12" customFormat="1" ht="12">
      <c r="B324" s="240"/>
      <c r="C324" s="241"/>
      <c r="D324" s="242" t="s">
        <v>188</v>
      </c>
      <c r="E324" s="243" t="s">
        <v>1</v>
      </c>
      <c r="F324" s="244" t="s">
        <v>929</v>
      </c>
      <c r="G324" s="241"/>
      <c r="H324" s="245">
        <v>5</v>
      </c>
      <c r="I324" s="246"/>
      <c r="J324" s="241"/>
      <c r="K324" s="241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188</v>
      </c>
      <c r="AU324" s="251" t="s">
        <v>87</v>
      </c>
      <c r="AV324" s="12" t="s">
        <v>87</v>
      </c>
      <c r="AW324" s="12" t="s">
        <v>32</v>
      </c>
      <c r="AX324" s="12" t="s">
        <v>82</v>
      </c>
      <c r="AY324" s="251" t="s">
        <v>134</v>
      </c>
    </row>
    <row r="325" spans="2:65" s="1" customFormat="1" ht="24" customHeight="1">
      <c r="B325" s="38"/>
      <c r="C325" s="273" t="s">
        <v>526</v>
      </c>
      <c r="D325" s="273" t="s">
        <v>552</v>
      </c>
      <c r="E325" s="274" t="s">
        <v>930</v>
      </c>
      <c r="F325" s="275" t="s">
        <v>931</v>
      </c>
      <c r="G325" s="276" t="s">
        <v>294</v>
      </c>
      <c r="H325" s="277">
        <v>1</v>
      </c>
      <c r="I325" s="278"/>
      <c r="J325" s="279">
        <f>ROUND(I325*H325,2)</f>
        <v>0</v>
      </c>
      <c r="K325" s="275" t="s">
        <v>1</v>
      </c>
      <c r="L325" s="280"/>
      <c r="M325" s="281" t="s">
        <v>1</v>
      </c>
      <c r="N325" s="282" t="s">
        <v>42</v>
      </c>
      <c r="O325" s="86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AR325" s="231" t="s">
        <v>359</v>
      </c>
      <c r="AT325" s="231" t="s">
        <v>552</v>
      </c>
      <c r="AU325" s="231" t="s">
        <v>87</v>
      </c>
      <c r="AY325" s="17" t="s">
        <v>134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82</v>
      </c>
      <c r="BK325" s="232">
        <f>ROUND(I325*H325,2)</f>
        <v>0</v>
      </c>
      <c r="BL325" s="17" t="s">
        <v>248</v>
      </c>
      <c r="BM325" s="231" t="s">
        <v>932</v>
      </c>
    </row>
    <row r="326" spans="2:51" s="12" customFormat="1" ht="12">
      <c r="B326" s="240"/>
      <c r="C326" s="241"/>
      <c r="D326" s="242" t="s">
        <v>188</v>
      </c>
      <c r="E326" s="243" t="s">
        <v>1</v>
      </c>
      <c r="F326" s="244" t="s">
        <v>933</v>
      </c>
      <c r="G326" s="241"/>
      <c r="H326" s="245">
        <v>1</v>
      </c>
      <c r="I326" s="246"/>
      <c r="J326" s="241"/>
      <c r="K326" s="241"/>
      <c r="L326" s="247"/>
      <c r="M326" s="248"/>
      <c r="N326" s="249"/>
      <c r="O326" s="249"/>
      <c r="P326" s="249"/>
      <c r="Q326" s="249"/>
      <c r="R326" s="249"/>
      <c r="S326" s="249"/>
      <c r="T326" s="250"/>
      <c r="AT326" s="251" t="s">
        <v>188</v>
      </c>
      <c r="AU326" s="251" t="s">
        <v>87</v>
      </c>
      <c r="AV326" s="12" t="s">
        <v>87</v>
      </c>
      <c r="AW326" s="12" t="s">
        <v>32</v>
      </c>
      <c r="AX326" s="12" t="s">
        <v>82</v>
      </c>
      <c r="AY326" s="251" t="s">
        <v>134</v>
      </c>
    </row>
    <row r="327" spans="2:65" s="1" customFormat="1" ht="36" customHeight="1">
      <c r="B327" s="38"/>
      <c r="C327" s="220" t="s">
        <v>530</v>
      </c>
      <c r="D327" s="220" t="s">
        <v>137</v>
      </c>
      <c r="E327" s="221" t="s">
        <v>934</v>
      </c>
      <c r="F327" s="222" t="s">
        <v>935</v>
      </c>
      <c r="G327" s="223" t="s">
        <v>294</v>
      </c>
      <c r="H327" s="224">
        <v>4</v>
      </c>
      <c r="I327" s="225"/>
      <c r="J327" s="226">
        <f>ROUND(I327*H327,2)</f>
        <v>0</v>
      </c>
      <c r="K327" s="222" t="s">
        <v>141</v>
      </c>
      <c r="L327" s="43"/>
      <c r="M327" s="227" t="s">
        <v>1</v>
      </c>
      <c r="N327" s="228" t="s">
        <v>42</v>
      </c>
      <c r="O327" s="86"/>
      <c r="P327" s="229">
        <f>O327*H327</f>
        <v>0</v>
      </c>
      <c r="Q327" s="229">
        <v>0</v>
      </c>
      <c r="R327" s="229">
        <f>Q327*H327</f>
        <v>0</v>
      </c>
      <c r="S327" s="229">
        <v>0</v>
      </c>
      <c r="T327" s="230">
        <f>S327*H327</f>
        <v>0</v>
      </c>
      <c r="AR327" s="231" t="s">
        <v>153</v>
      </c>
      <c r="AT327" s="231" t="s">
        <v>137</v>
      </c>
      <c r="AU327" s="231" t="s">
        <v>87</v>
      </c>
      <c r="AY327" s="17" t="s">
        <v>134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82</v>
      </c>
      <c r="BK327" s="232">
        <f>ROUND(I327*H327,2)</f>
        <v>0</v>
      </c>
      <c r="BL327" s="17" t="s">
        <v>153</v>
      </c>
      <c r="BM327" s="231" t="s">
        <v>936</v>
      </c>
    </row>
    <row r="328" spans="2:51" s="12" customFormat="1" ht="12">
      <c r="B328" s="240"/>
      <c r="C328" s="241"/>
      <c r="D328" s="242" t="s">
        <v>188</v>
      </c>
      <c r="E328" s="243" t="s">
        <v>1</v>
      </c>
      <c r="F328" s="244" t="s">
        <v>937</v>
      </c>
      <c r="G328" s="241"/>
      <c r="H328" s="245">
        <v>2</v>
      </c>
      <c r="I328" s="246"/>
      <c r="J328" s="241"/>
      <c r="K328" s="241"/>
      <c r="L328" s="247"/>
      <c r="M328" s="248"/>
      <c r="N328" s="249"/>
      <c r="O328" s="249"/>
      <c r="P328" s="249"/>
      <c r="Q328" s="249"/>
      <c r="R328" s="249"/>
      <c r="S328" s="249"/>
      <c r="T328" s="250"/>
      <c r="AT328" s="251" t="s">
        <v>188</v>
      </c>
      <c r="AU328" s="251" t="s">
        <v>87</v>
      </c>
      <c r="AV328" s="12" t="s">
        <v>87</v>
      </c>
      <c r="AW328" s="12" t="s">
        <v>32</v>
      </c>
      <c r="AX328" s="12" t="s">
        <v>77</v>
      </c>
      <c r="AY328" s="251" t="s">
        <v>134</v>
      </c>
    </row>
    <row r="329" spans="2:51" s="12" customFormat="1" ht="12">
      <c r="B329" s="240"/>
      <c r="C329" s="241"/>
      <c r="D329" s="242" t="s">
        <v>188</v>
      </c>
      <c r="E329" s="243" t="s">
        <v>1</v>
      </c>
      <c r="F329" s="244" t="s">
        <v>938</v>
      </c>
      <c r="G329" s="241"/>
      <c r="H329" s="245">
        <v>2</v>
      </c>
      <c r="I329" s="246"/>
      <c r="J329" s="241"/>
      <c r="K329" s="241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188</v>
      </c>
      <c r="AU329" s="251" t="s">
        <v>87</v>
      </c>
      <c r="AV329" s="12" t="s">
        <v>87</v>
      </c>
      <c r="AW329" s="12" t="s">
        <v>32</v>
      </c>
      <c r="AX329" s="12" t="s">
        <v>77</v>
      </c>
      <c r="AY329" s="251" t="s">
        <v>134</v>
      </c>
    </row>
    <row r="330" spans="2:51" s="13" customFormat="1" ht="12">
      <c r="B330" s="252"/>
      <c r="C330" s="253"/>
      <c r="D330" s="242" t="s">
        <v>188</v>
      </c>
      <c r="E330" s="254" t="s">
        <v>1</v>
      </c>
      <c r="F330" s="255" t="s">
        <v>204</v>
      </c>
      <c r="G330" s="253"/>
      <c r="H330" s="256">
        <v>4</v>
      </c>
      <c r="I330" s="257"/>
      <c r="J330" s="253"/>
      <c r="K330" s="253"/>
      <c r="L330" s="258"/>
      <c r="M330" s="259"/>
      <c r="N330" s="260"/>
      <c r="O330" s="260"/>
      <c r="P330" s="260"/>
      <c r="Q330" s="260"/>
      <c r="R330" s="260"/>
      <c r="S330" s="260"/>
      <c r="T330" s="261"/>
      <c r="AT330" s="262" t="s">
        <v>188</v>
      </c>
      <c r="AU330" s="262" t="s">
        <v>87</v>
      </c>
      <c r="AV330" s="13" t="s">
        <v>153</v>
      </c>
      <c r="AW330" s="13" t="s">
        <v>32</v>
      </c>
      <c r="AX330" s="13" t="s">
        <v>82</v>
      </c>
      <c r="AY330" s="262" t="s">
        <v>134</v>
      </c>
    </row>
    <row r="331" spans="2:65" s="1" customFormat="1" ht="24" customHeight="1">
      <c r="B331" s="38"/>
      <c r="C331" s="273" t="s">
        <v>538</v>
      </c>
      <c r="D331" s="273" t="s">
        <v>552</v>
      </c>
      <c r="E331" s="274" t="s">
        <v>939</v>
      </c>
      <c r="F331" s="275" t="s">
        <v>940</v>
      </c>
      <c r="G331" s="276" t="s">
        <v>294</v>
      </c>
      <c r="H331" s="277">
        <v>4</v>
      </c>
      <c r="I331" s="278"/>
      <c r="J331" s="279">
        <f>ROUND(I331*H331,2)</f>
        <v>0</v>
      </c>
      <c r="K331" s="275" t="s">
        <v>141</v>
      </c>
      <c r="L331" s="280"/>
      <c r="M331" s="281" t="s">
        <v>1</v>
      </c>
      <c r="N331" s="282" t="s">
        <v>42</v>
      </c>
      <c r="O331" s="86"/>
      <c r="P331" s="229">
        <f>O331*H331</f>
        <v>0</v>
      </c>
      <c r="Q331" s="229">
        <v>0.0016</v>
      </c>
      <c r="R331" s="229">
        <f>Q331*H331</f>
        <v>0.0064</v>
      </c>
      <c r="S331" s="229">
        <v>0</v>
      </c>
      <c r="T331" s="230">
        <f>S331*H331</f>
        <v>0</v>
      </c>
      <c r="AR331" s="231" t="s">
        <v>219</v>
      </c>
      <c r="AT331" s="231" t="s">
        <v>552</v>
      </c>
      <c r="AU331" s="231" t="s">
        <v>87</v>
      </c>
      <c r="AY331" s="17" t="s">
        <v>134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17" t="s">
        <v>82</v>
      </c>
      <c r="BK331" s="232">
        <f>ROUND(I331*H331,2)</f>
        <v>0</v>
      </c>
      <c r="BL331" s="17" t="s">
        <v>153</v>
      </c>
      <c r="BM331" s="231" t="s">
        <v>941</v>
      </c>
    </row>
    <row r="332" spans="2:65" s="1" customFormat="1" ht="24" customHeight="1">
      <c r="B332" s="38"/>
      <c r="C332" s="220" t="s">
        <v>542</v>
      </c>
      <c r="D332" s="220" t="s">
        <v>137</v>
      </c>
      <c r="E332" s="221" t="s">
        <v>942</v>
      </c>
      <c r="F332" s="222" t="s">
        <v>943</v>
      </c>
      <c r="G332" s="223" t="s">
        <v>294</v>
      </c>
      <c r="H332" s="224">
        <v>7</v>
      </c>
      <c r="I332" s="225"/>
      <c r="J332" s="226">
        <f>ROUND(I332*H332,2)</f>
        <v>0</v>
      </c>
      <c r="K332" s="222" t="s">
        <v>141</v>
      </c>
      <c r="L332" s="43"/>
      <c r="M332" s="227" t="s">
        <v>1</v>
      </c>
      <c r="N332" s="228" t="s">
        <v>42</v>
      </c>
      <c r="O332" s="86"/>
      <c r="P332" s="229">
        <f>O332*H332</f>
        <v>0</v>
      </c>
      <c r="Q332" s="229">
        <v>0</v>
      </c>
      <c r="R332" s="229">
        <f>Q332*H332</f>
        <v>0</v>
      </c>
      <c r="S332" s="229">
        <v>0</v>
      </c>
      <c r="T332" s="230">
        <f>S332*H332</f>
        <v>0</v>
      </c>
      <c r="AR332" s="231" t="s">
        <v>248</v>
      </c>
      <c r="AT332" s="231" t="s">
        <v>137</v>
      </c>
      <c r="AU332" s="231" t="s">
        <v>87</v>
      </c>
      <c r="AY332" s="17" t="s">
        <v>134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17" t="s">
        <v>82</v>
      </c>
      <c r="BK332" s="232">
        <f>ROUND(I332*H332,2)</f>
        <v>0</v>
      </c>
      <c r="BL332" s="17" t="s">
        <v>248</v>
      </c>
      <c r="BM332" s="231" t="s">
        <v>944</v>
      </c>
    </row>
    <row r="333" spans="2:65" s="1" customFormat="1" ht="24" customHeight="1">
      <c r="B333" s="38"/>
      <c r="C333" s="273" t="s">
        <v>551</v>
      </c>
      <c r="D333" s="273" t="s">
        <v>552</v>
      </c>
      <c r="E333" s="274" t="s">
        <v>945</v>
      </c>
      <c r="F333" s="275" t="s">
        <v>946</v>
      </c>
      <c r="G333" s="276" t="s">
        <v>294</v>
      </c>
      <c r="H333" s="277">
        <v>1</v>
      </c>
      <c r="I333" s="278"/>
      <c r="J333" s="279">
        <f>ROUND(I333*H333,2)</f>
        <v>0</v>
      </c>
      <c r="K333" s="275" t="s">
        <v>1</v>
      </c>
      <c r="L333" s="280"/>
      <c r="M333" s="281" t="s">
        <v>1</v>
      </c>
      <c r="N333" s="282" t="s">
        <v>42</v>
      </c>
      <c r="O333" s="86"/>
      <c r="P333" s="229">
        <f>O333*H333</f>
        <v>0</v>
      </c>
      <c r="Q333" s="229">
        <v>0</v>
      </c>
      <c r="R333" s="229">
        <f>Q333*H333</f>
        <v>0</v>
      </c>
      <c r="S333" s="229">
        <v>0</v>
      </c>
      <c r="T333" s="230">
        <f>S333*H333</f>
        <v>0</v>
      </c>
      <c r="AR333" s="231" t="s">
        <v>359</v>
      </c>
      <c r="AT333" s="231" t="s">
        <v>552</v>
      </c>
      <c r="AU333" s="231" t="s">
        <v>87</v>
      </c>
      <c r="AY333" s="17" t="s">
        <v>134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82</v>
      </c>
      <c r="BK333" s="232">
        <f>ROUND(I333*H333,2)</f>
        <v>0</v>
      </c>
      <c r="BL333" s="17" t="s">
        <v>248</v>
      </c>
      <c r="BM333" s="231" t="s">
        <v>947</v>
      </c>
    </row>
    <row r="334" spans="2:65" s="1" customFormat="1" ht="16.5" customHeight="1">
      <c r="B334" s="38"/>
      <c r="C334" s="273" t="s">
        <v>558</v>
      </c>
      <c r="D334" s="273" t="s">
        <v>552</v>
      </c>
      <c r="E334" s="274" t="s">
        <v>948</v>
      </c>
      <c r="F334" s="275" t="s">
        <v>949</v>
      </c>
      <c r="G334" s="276" t="s">
        <v>294</v>
      </c>
      <c r="H334" s="277">
        <v>10</v>
      </c>
      <c r="I334" s="278"/>
      <c r="J334" s="279">
        <f>ROUND(I334*H334,2)</f>
        <v>0</v>
      </c>
      <c r="K334" s="275" t="s">
        <v>1</v>
      </c>
      <c r="L334" s="280"/>
      <c r="M334" s="281" t="s">
        <v>1</v>
      </c>
      <c r="N334" s="282" t="s">
        <v>42</v>
      </c>
      <c r="O334" s="86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AR334" s="231" t="s">
        <v>359</v>
      </c>
      <c r="AT334" s="231" t="s">
        <v>552</v>
      </c>
      <c r="AU334" s="231" t="s">
        <v>87</v>
      </c>
      <c r="AY334" s="17" t="s">
        <v>134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7" t="s">
        <v>82</v>
      </c>
      <c r="BK334" s="232">
        <f>ROUND(I334*H334,2)</f>
        <v>0</v>
      </c>
      <c r="BL334" s="17" t="s">
        <v>248</v>
      </c>
      <c r="BM334" s="231" t="s">
        <v>950</v>
      </c>
    </row>
    <row r="335" spans="2:51" s="12" customFormat="1" ht="12">
      <c r="B335" s="240"/>
      <c r="C335" s="241"/>
      <c r="D335" s="242" t="s">
        <v>188</v>
      </c>
      <c r="E335" s="243" t="s">
        <v>1</v>
      </c>
      <c r="F335" s="244" t="s">
        <v>951</v>
      </c>
      <c r="G335" s="241"/>
      <c r="H335" s="245">
        <v>5</v>
      </c>
      <c r="I335" s="246"/>
      <c r="J335" s="241"/>
      <c r="K335" s="241"/>
      <c r="L335" s="247"/>
      <c r="M335" s="248"/>
      <c r="N335" s="249"/>
      <c r="O335" s="249"/>
      <c r="P335" s="249"/>
      <c r="Q335" s="249"/>
      <c r="R335" s="249"/>
      <c r="S335" s="249"/>
      <c r="T335" s="250"/>
      <c r="AT335" s="251" t="s">
        <v>188</v>
      </c>
      <c r="AU335" s="251" t="s">
        <v>87</v>
      </c>
      <c r="AV335" s="12" t="s">
        <v>87</v>
      </c>
      <c r="AW335" s="12" t="s">
        <v>32</v>
      </c>
      <c r="AX335" s="12" t="s">
        <v>77</v>
      </c>
      <c r="AY335" s="251" t="s">
        <v>134</v>
      </c>
    </row>
    <row r="336" spans="2:51" s="12" customFormat="1" ht="12">
      <c r="B336" s="240"/>
      <c r="C336" s="241"/>
      <c r="D336" s="242" t="s">
        <v>188</v>
      </c>
      <c r="E336" s="243" t="s">
        <v>1</v>
      </c>
      <c r="F336" s="244" t="s">
        <v>952</v>
      </c>
      <c r="G336" s="241"/>
      <c r="H336" s="245">
        <v>5</v>
      </c>
      <c r="I336" s="246"/>
      <c r="J336" s="241"/>
      <c r="K336" s="241"/>
      <c r="L336" s="247"/>
      <c r="M336" s="248"/>
      <c r="N336" s="249"/>
      <c r="O336" s="249"/>
      <c r="P336" s="249"/>
      <c r="Q336" s="249"/>
      <c r="R336" s="249"/>
      <c r="S336" s="249"/>
      <c r="T336" s="250"/>
      <c r="AT336" s="251" t="s">
        <v>188</v>
      </c>
      <c r="AU336" s="251" t="s">
        <v>87</v>
      </c>
      <c r="AV336" s="12" t="s">
        <v>87</v>
      </c>
      <c r="AW336" s="12" t="s">
        <v>32</v>
      </c>
      <c r="AX336" s="12" t="s">
        <v>77</v>
      </c>
      <c r="AY336" s="251" t="s">
        <v>134</v>
      </c>
    </row>
    <row r="337" spans="2:51" s="13" customFormat="1" ht="12">
      <c r="B337" s="252"/>
      <c r="C337" s="253"/>
      <c r="D337" s="242" t="s">
        <v>188</v>
      </c>
      <c r="E337" s="254" t="s">
        <v>1</v>
      </c>
      <c r="F337" s="255" t="s">
        <v>204</v>
      </c>
      <c r="G337" s="253"/>
      <c r="H337" s="256">
        <v>10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AT337" s="262" t="s">
        <v>188</v>
      </c>
      <c r="AU337" s="262" t="s">
        <v>87</v>
      </c>
      <c r="AV337" s="13" t="s">
        <v>153</v>
      </c>
      <c r="AW337" s="13" t="s">
        <v>32</v>
      </c>
      <c r="AX337" s="13" t="s">
        <v>82</v>
      </c>
      <c r="AY337" s="262" t="s">
        <v>134</v>
      </c>
    </row>
    <row r="338" spans="2:63" s="11" customFormat="1" ht="22.8" customHeight="1">
      <c r="B338" s="204"/>
      <c r="C338" s="205"/>
      <c r="D338" s="206" t="s">
        <v>76</v>
      </c>
      <c r="E338" s="218" t="s">
        <v>524</v>
      </c>
      <c r="F338" s="218" t="s">
        <v>525</v>
      </c>
      <c r="G338" s="205"/>
      <c r="H338" s="205"/>
      <c r="I338" s="208"/>
      <c r="J338" s="219">
        <f>BK338</f>
        <v>0</v>
      </c>
      <c r="K338" s="205"/>
      <c r="L338" s="210"/>
      <c r="M338" s="211"/>
      <c r="N338" s="212"/>
      <c r="O338" s="212"/>
      <c r="P338" s="213">
        <f>SUM(P339:P359)</f>
        <v>0</v>
      </c>
      <c r="Q338" s="212"/>
      <c r="R338" s="213">
        <f>SUM(R339:R359)</f>
        <v>0.0851548</v>
      </c>
      <c r="S338" s="212"/>
      <c r="T338" s="214">
        <f>SUM(T339:T359)</f>
        <v>0</v>
      </c>
      <c r="AR338" s="215" t="s">
        <v>87</v>
      </c>
      <c r="AT338" s="216" t="s">
        <v>76</v>
      </c>
      <c r="AU338" s="216" t="s">
        <v>82</v>
      </c>
      <c r="AY338" s="215" t="s">
        <v>134</v>
      </c>
      <c r="BK338" s="217">
        <f>SUM(BK339:BK359)</f>
        <v>0</v>
      </c>
    </row>
    <row r="339" spans="2:65" s="1" customFormat="1" ht="16.5" customHeight="1">
      <c r="B339" s="38"/>
      <c r="C339" s="220" t="s">
        <v>563</v>
      </c>
      <c r="D339" s="220" t="s">
        <v>137</v>
      </c>
      <c r="E339" s="221" t="s">
        <v>953</v>
      </c>
      <c r="F339" s="222" t="s">
        <v>954</v>
      </c>
      <c r="G339" s="223" t="s">
        <v>428</v>
      </c>
      <c r="H339" s="224">
        <v>1</v>
      </c>
      <c r="I339" s="225"/>
      <c r="J339" s="226">
        <f>ROUND(I339*H339,2)</f>
        <v>0</v>
      </c>
      <c r="K339" s="222" t="s">
        <v>1</v>
      </c>
      <c r="L339" s="43"/>
      <c r="M339" s="227" t="s">
        <v>1</v>
      </c>
      <c r="N339" s="228" t="s">
        <v>42</v>
      </c>
      <c r="O339" s="86"/>
      <c r="P339" s="229">
        <f>O339*H339</f>
        <v>0</v>
      </c>
      <c r="Q339" s="229">
        <v>0</v>
      </c>
      <c r="R339" s="229">
        <f>Q339*H339</f>
        <v>0</v>
      </c>
      <c r="S339" s="229">
        <v>0</v>
      </c>
      <c r="T339" s="230">
        <f>S339*H339</f>
        <v>0</v>
      </c>
      <c r="AR339" s="231" t="s">
        <v>248</v>
      </c>
      <c r="AT339" s="231" t="s">
        <v>137</v>
      </c>
      <c r="AU339" s="231" t="s">
        <v>87</v>
      </c>
      <c r="AY339" s="17" t="s">
        <v>134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17" t="s">
        <v>82</v>
      </c>
      <c r="BK339" s="232">
        <f>ROUND(I339*H339,2)</f>
        <v>0</v>
      </c>
      <c r="BL339" s="17" t="s">
        <v>248</v>
      </c>
      <c r="BM339" s="231" t="s">
        <v>955</v>
      </c>
    </row>
    <row r="340" spans="2:65" s="1" customFormat="1" ht="16.5" customHeight="1">
      <c r="B340" s="38"/>
      <c r="C340" s="220" t="s">
        <v>571</v>
      </c>
      <c r="D340" s="220" t="s">
        <v>137</v>
      </c>
      <c r="E340" s="221" t="s">
        <v>956</v>
      </c>
      <c r="F340" s="222" t="s">
        <v>957</v>
      </c>
      <c r="G340" s="223" t="s">
        <v>247</v>
      </c>
      <c r="H340" s="224">
        <v>21.4</v>
      </c>
      <c r="I340" s="225"/>
      <c r="J340" s="226">
        <f>ROUND(I340*H340,2)</f>
        <v>0</v>
      </c>
      <c r="K340" s="222" t="s">
        <v>1</v>
      </c>
      <c r="L340" s="43"/>
      <c r="M340" s="227" t="s">
        <v>1</v>
      </c>
      <c r="N340" s="228" t="s">
        <v>42</v>
      </c>
      <c r="O340" s="86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AR340" s="231" t="s">
        <v>248</v>
      </c>
      <c r="AT340" s="231" t="s">
        <v>137</v>
      </c>
      <c r="AU340" s="231" t="s">
        <v>87</v>
      </c>
      <c r="AY340" s="17" t="s">
        <v>134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7" t="s">
        <v>82</v>
      </c>
      <c r="BK340" s="232">
        <f>ROUND(I340*H340,2)</f>
        <v>0</v>
      </c>
      <c r="BL340" s="17" t="s">
        <v>248</v>
      </c>
      <c r="BM340" s="231" t="s">
        <v>958</v>
      </c>
    </row>
    <row r="341" spans="2:51" s="12" customFormat="1" ht="12">
      <c r="B341" s="240"/>
      <c r="C341" s="241"/>
      <c r="D341" s="242" t="s">
        <v>188</v>
      </c>
      <c r="E341" s="243" t="s">
        <v>1</v>
      </c>
      <c r="F341" s="244" t="s">
        <v>959</v>
      </c>
      <c r="G341" s="241"/>
      <c r="H341" s="245">
        <v>21.4</v>
      </c>
      <c r="I341" s="246"/>
      <c r="J341" s="241"/>
      <c r="K341" s="241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188</v>
      </c>
      <c r="AU341" s="251" t="s">
        <v>87</v>
      </c>
      <c r="AV341" s="12" t="s">
        <v>87</v>
      </c>
      <c r="AW341" s="12" t="s">
        <v>32</v>
      </c>
      <c r="AX341" s="12" t="s">
        <v>82</v>
      </c>
      <c r="AY341" s="251" t="s">
        <v>134</v>
      </c>
    </row>
    <row r="342" spans="2:65" s="1" customFormat="1" ht="16.5" customHeight="1">
      <c r="B342" s="38"/>
      <c r="C342" s="220" t="s">
        <v>577</v>
      </c>
      <c r="D342" s="220" t="s">
        <v>137</v>
      </c>
      <c r="E342" s="221" t="s">
        <v>960</v>
      </c>
      <c r="F342" s="222" t="s">
        <v>961</v>
      </c>
      <c r="G342" s="223" t="s">
        <v>294</v>
      </c>
      <c r="H342" s="224">
        <v>1</v>
      </c>
      <c r="I342" s="225"/>
      <c r="J342" s="226">
        <f>ROUND(I342*H342,2)</f>
        <v>0</v>
      </c>
      <c r="K342" s="222" t="s">
        <v>1</v>
      </c>
      <c r="L342" s="43"/>
      <c r="M342" s="227" t="s">
        <v>1</v>
      </c>
      <c r="N342" s="228" t="s">
        <v>42</v>
      </c>
      <c r="O342" s="86"/>
      <c r="P342" s="229">
        <f>O342*H342</f>
        <v>0</v>
      </c>
      <c r="Q342" s="229">
        <v>0</v>
      </c>
      <c r="R342" s="229">
        <f>Q342*H342</f>
        <v>0</v>
      </c>
      <c r="S342" s="229">
        <v>0</v>
      </c>
      <c r="T342" s="230">
        <f>S342*H342</f>
        <v>0</v>
      </c>
      <c r="AR342" s="231" t="s">
        <v>248</v>
      </c>
      <c r="AT342" s="231" t="s">
        <v>137</v>
      </c>
      <c r="AU342" s="231" t="s">
        <v>87</v>
      </c>
      <c r="AY342" s="17" t="s">
        <v>134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17" t="s">
        <v>82</v>
      </c>
      <c r="BK342" s="232">
        <f>ROUND(I342*H342,2)</f>
        <v>0</v>
      </c>
      <c r="BL342" s="17" t="s">
        <v>248</v>
      </c>
      <c r="BM342" s="231" t="s">
        <v>962</v>
      </c>
    </row>
    <row r="343" spans="2:65" s="1" customFormat="1" ht="24" customHeight="1">
      <c r="B343" s="38"/>
      <c r="C343" s="220" t="s">
        <v>588</v>
      </c>
      <c r="D343" s="220" t="s">
        <v>137</v>
      </c>
      <c r="E343" s="221" t="s">
        <v>963</v>
      </c>
      <c r="F343" s="222" t="s">
        <v>964</v>
      </c>
      <c r="G343" s="223" t="s">
        <v>247</v>
      </c>
      <c r="H343" s="224">
        <v>5.24</v>
      </c>
      <c r="I343" s="225"/>
      <c r="J343" s="226">
        <f>ROUND(I343*H343,2)</f>
        <v>0</v>
      </c>
      <c r="K343" s="222" t="s">
        <v>141</v>
      </c>
      <c r="L343" s="43"/>
      <c r="M343" s="227" t="s">
        <v>1</v>
      </c>
      <c r="N343" s="228" t="s">
        <v>42</v>
      </c>
      <c r="O343" s="86"/>
      <c r="P343" s="229">
        <f>O343*H343</f>
        <v>0</v>
      </c>
      <c r="Q343" s="229">
        <v>0</v>
      </c>
      <c r="R343" s="229">
        <f>Q343*H343</f>
        <v>0</v>
      </c>
      <c r="S343" s="229">
        <v>0</v>
      </c>
      <c r="T343" s="230">
        <f>S343*H343</f>
        <v>0</v>
      </c>
      <c r="AR343" s="231" t="s">
        <v>248</v>
      </c>
      <c r="AT343" s="231" t="s">
        <v>137</v>
      </c>
      <c r="AU343" s="231" t="s">
        <v>87</v>
      </c>
      <c r="AY343" s="17" t="s">
        <v>134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17" t="s">
        <v>82</v>
      </c>
      <c r="BK343" s="232">
        <f>ROUND(I343*H343,2)</f>
        <v>0</v>
      </c>
      <c r="BL343" s="17" t="s">
        <v>248</v>
      </c>
      <c r="BM343" s="231" t="s">
        <v>965</v>
      </c>
    </row>
    <row r="344" spans="2:51" s="12" customFormat="1" ht="12">
      <c r="B344" s="240"/>
      <c r="C344" s="241"/>
      <c r="D344" s="242" t="s">
        <v>188</v>
      </c>
      <c r="E344" s="243" t="s">
        <v>1</v>
      </c>
      <c r="F344" s="244" t="s">
        <v>966</v>
      </c>
      <c r="G344" s="241"/>
      <c r="H344" s="245">
        <v>5.24</v>
      </c>
      <c r="I344" s="246"/>
      <c r="J344" s="241"/>
      <c r="K344" s="241"/>
      <c r="L344" s="247"/>
      <c r="M344" s="248"/>
      <c r="N344" s="249"/>
      <c r="O344" s="249"/>
      <c r="P344" s="249"/>
      <c r="Q344" s="249"/>
      <c r="R344" s="249"/>
      <c r="S344" s="249"/>
      <c r="T344" s="250"/>
      <c r="AT344" s="251" t="s">
        <v>188</v>
      </c>
      <c r="AU344" s="251" t="s">
        <v>87</v>
      </c>
      <c r="AV344" s="12" t="s">
        <v>87</v>
      </c>
      <c r="AW344" s="12" t="s">
        <v>32</v>
      </c>
      <c r="AX344" s="12" t="s">
        <v>82</v>
      </c>
      <c r="AY344" s="251" t="s">
        <v>134</v>
      </c>
    </row>
    <row r="345" spans="2:65" s="1" customFormat="1" ht="16.5" customHeight="1">
      <c r="B345" s="38"/>
      <c r="C345" s="273" t="s">
        <v>596</v>
      </c>
      <c r="D345" s="273" t="s">
        <v>552</v>
      </c>
      <c r="E345" s="274" t="s">
        <v>967</v>
      </c>
      <c r="F345" s="275" t="s">
        <v>968</v>
      </c>
      <c r="G345" s="276" t="s">
        <v>247</v>
      </c>
      <c r="H345" s="277">
        <v>5.24</v>
      </c>
      <c r="I345" s="278"/>
      <c r="J345" s="279">
        <f>ROUND(I345*H345,2)</f>
        <v>0</v>
      </c>
      <c r="K345" s="275" t="s">
        <v>141</v>
      </c>
      <c r="L345" s="280"/>
      <c r="M345" s="281" t="s">
        <v>1</v>
      </c>
      <c r="N345" s="282" t="s">
        <v>42</v>
      </c>
      <c r="O345" s="86"/>
      <c r="P345" s="229">
        <f>O345*H345</f>
        <v>0</v>
      </c>
      <c r="Q345" s="229">
        <v>0.0002</v>
      </c>
      <c r="R345" s="229">
        <f>Q345*H345</f>
        <v>0.001048</v>
      </c>
      <c r="S345" s="229">
        <v>0</v>
      </c>
      <c r="T345" s="230">
        <f>S345*H345</f>
        <v>0</v>
      </c>
      <c r="AR345" s="231" t="s">
        <v>359</v>
      </c>
      <c r="AT345" s="231" t="s">
        <v>552</v>
      </c>
      <c r="AU345" s="231" t="s">
        <v>87</v>
      </c>
      <c r="AY345" s="17" t="s">
        <v>134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17" t="s">
        <v>82</v>
      </c>
      <c r="BK345" s="232">
        <f>ROUND(I345*H345,2)</f>
        <v>0</v>
      </c>
      <c r="BL345" s="17" t="s">
        <v>248</v>
      </c>
      <c r="BM345" s="231" t="s">
        <v>969</v>
      </c>
    </row>
    <row r="346" spans="2:65" s="1" customFormat="1" ht="48" customHeight="1">
      <c r="B346" s="38"/>
      <c r="C346" s="220" t="s">
        <v>623</v>
      </c>
      <c r="D346" s="220" t="s">
        <v>137</v>
      </c>
      <c r="E346" s="221" t="s">
        <v>970</v>
      </c>
      <c r="F346" s="222" t="s">
        <v>971</v>
      </c>
      <c r="G346" s="223" t="s">
        <v>186</v>
      </c>
      <c r="H346" s="224">
        <v>1.68</v>
      </c>
      <c r="I346" s="225"/>
      <c r="J346" s="226">
        <f>ROUND(I346*H346,2)</f>
        <v>0</v>
      </c>
      <c r="K346" s="222" t="s">
        <v>141</v>
      </c>
      <c r="L346" s="43"/>
      <c r="M346" s="227" t="s">
        <v>1</v>
      </c>
      <c r="N346" s="228" t="s">
        <v>42</v>
      </c>
      <c r="O346" s="86"/>
      <c r="P346" s="229">
        <f>O346*H346</f>
        <v>0</v>
      </c>
      <c r="Q346" s="229">
        <v>0.00026</v>
      </c>
      <c r="R346" s="229">
        <f>Q346*H346</f>
        <v>0.00043679999999999994</v>
      </c>
      <c r="S346" s="229">
        <v>0</v>
      </c>
      <c r="T346" s="230">
        <f>S346*H346</f>
        <v>0</v>
      </c>
      <c r="AR346" s="231" t="s">
        <v>248</v>
      </c>
      <c r="AT346" s="231" t="s">
        <v>137</v>
      </c>
      <c r="AU346" s="231" t="s">
        <v>87</v>
      </c>
      <c r="AY346" s="17" t="s">
        <v>134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82</v>
      </c>
      <c r="BK346" s="232">
        <f>ROUND(I346*H346,2)</f>
        <v>0</v>
      </c>
      <c r="BL346" s="17" t="s">
        <v>248</v>
      </c>
      <c r="BM346" s="231" t="s">
        <v>972</v>
      </c>
    </row>
    <row r="347" spans="2:51" s="12" customFormat="1" ht="12">
      <c r="B347" s="240"/>
      <c r="C347" s="241"/>
      <c r="D347" s="242" t="s">
        <v>188</v>
      </c>
      <c r="E347" s="243" t="s">
        <v>1</v>
      </c>
      <c r="F347" s="244" t="s">
        <v>973</v>
      </c>
      <c r="G347" s="241"/>
      <c r="H347" s="245">
        <v>1.68</v>
      </c>
      <c r="I347" s="246"/>
      <c r="J347" s="241"/>
      <c r="K347" s="241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188</v>
      </c>
      <c r="AU347" s="251" t="s">
        <v>87</v>
      </c>
      <c r="AV347" s="12" t="s">
        <v>87</v>
      </c>
      <c r="AW347" s="12" t="s">
        <v>32</v>
      </c>
      <c r="AX347" s="12" t="s">
        <v>82</v>
      </c>
      <c r="AY347" s="251" t="s">
        <v>134</v>
      </c>
    </row>
    <row r="348" spans="2:65" s="1" customFormat="1" ht="16.5" customHeight="1">
      <c r="B348" s="38"/>
      <c r="C348" s="273" t="s">
        <v>974</v>
      </c>
      <c r="D348" s="273" t="s">
        <v>552</v>
      </c>
      <c r="E348" s="274" t="s">
        <v>975</v>
      </c>
      <c r="F348" s="275" t="s">
        <v>976</v>
      </c>
      <c r="G348" s="276" t="s">
        <v>294</v>
      </c>
      <c r="H348" s="277">
        <v>1</v>
      </c>
      <c r="I348" s="278"/>
      <c r="J348" s="279">
        <f>ROUND(I348*H348,2)</f>
        <v>0</v>
      </c>
      <c r="K348" s="275" t="s">
        <v>1</v>
      </c>
      <c r="L348" s="280"/>
      <c r="M348" s="281" t="s">
        <v>1</v>
      </c>
      <c r="N348" s="282" t="s">
        <v>42</v>
      </c>
      <c r="O348" s="8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AR348" s="231" t="s">
        <v>359</v>
      </c>
      <c r="AT348" s="231" t="s">
        <v>552</v>
      </c>
      <c r="AU348" s="231" t="s">
        <v>87</v>
      </c>
      <c r="AY348" s="17" t="s">
        <v>134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7" t="s">
        <v>82</v>
      </c>
      <c r="BK348" s="232">
        <f>ROUND(I348*H348,2)</f>
        <v>0</v>
      </c>
      <c r="BL348" s="17" t="s">
        <v>248</v>
      </c>
      <c r="BM348" s="231" t="s">
        <v>977</v>
      </c>
    </row>
    <row r="349" spans="2:65" s="1" customFormat="1" ht="24" customHeight="1">
      <c r="B349" s="38"/>
      <c r="C349" s="220" t="s">
        <v>978</v>
      </c>
      <c r="D349" s="220" t="s">
        <v>137</v>
      </c>
      <c r="E349" s="221" t="s">
        <v>979</v>
      </c>
      <c r="F349" s="222" t="s">
        <v>980</v>
      </c>
      <c r="G349" s="223" t="s">
        <v>294</v>
      </c>
      <c r="H349" s="224">
        <v>3</v>
      </c>
      <c r="I349" s="225"/>
      <c r="J349" s="226">
        <f>ROUND(I349*H349,2)</f>
        <v>0</v>
      </c>
      <c r="K349" s="222" t="s">
        <v>141</v>
      </c>
      <c r="L349" s="43"/>
      <c r="M349" s="227" t="s">
        <v>1</v>
      </c>
      <c r="N349" s="228" t="s">
        <v>42</v>
      </c>
      <c r="O349" s="86"/>
      <c r="P349" s="229">
        <f>O349*H349</f>
        <v>0</v>
      </c>
      <c r="Q349" s="229">
        <v>0</v>
      </c>
      <c r="R349" s="229">
        <f>Q349*H349</f>
        <v>0</v>
      </c>
      <c r="S349" s="229">
        <v>0</v>
      </c>
      <c r="T349" s="230">
        <f>S349*H349</f>
        <v>0</v>
      </c>
      <c r="AR349" s="231" t="s">
        <v>248</v>
      </c>
      <c r="AT349" s="231" t="s">
        <v>137</v>
      </c>
      <c r="AU349" s="231" t="s">
        <v>87</v>
      </c>
      <c r="AY349" s="17" t="s">
        <v>134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17" t="s">
        <v>82</v>
      </c>
      <c r="BK349" s="232">
        <f>ROUND(I349*H349,2)</f>
        <v>0</v>
      </c>
      <c r="BL349" s="17" t="s">
        <v>248</v>
      </c>
      <c r="BM349" s="231" t="s">
        <v>981</v>
      </c>
    </row>
    <row r="350" spans="2:65" s="1" customFormat="1" ht="16.5" customHeight="1">
      <c r="B350" s="38"/>
      <c r="C350" s="273" t="s">
        <v>982</v>
      </c>
      <c r="D350" s="273" t="s">
        <v>552</v>
      </c>
      <c r="E350" s="274" t="s">
        <v>983</v>
      </c>
      <c r="F350" s="275" t="s">
        <v>984</v>
      </c>
      <c r="G350" s="276" t="s">
        <v>294</v>
      </c>
      <c r="H350" s="277">
        <v>1</v>
      </c>
      <c r="I350" s="278"/>
      <c r="J350" s="279">
        <f>ROUND(I350*H350,2)</f>
        <v>0</v>
      </c>
      <c r="K350" s="275" t="s">
        <v>1</v>
      </c>
      <c r="L350" s="280"/>
      <c r="M350" s="281" t="s">
        <v>1</v>
      </c>
      <c r="N350" s="282" t="s">
        <v>42</v>
      </c>
      <c r="O350" s="86"/>
      <c r="P350" s="229">
        <f>O350*H350</f>
        <v>0</v>
      </c>
      <c r="Q350" s="229">
        <v>0</v>
      </c>
      <c r="R350" s="229">
        <f>Q350*H350</f>
        <v>0</v>
      </c>
      <c r="S350" s="229">
        <v>0</v>
      </c>
      <c r="T350" s="230">
        <f>S350*H350</f>
        <v>0</v>
      </c>
      <c r="AR350" s="231" t="s">
        <v>359</v>
      </c>
      <c r="AT350" s="231" t="s">
        <v>552</v>
      </c>
      <c r="AU350" s="231" t="s">
        <v>87</v>
      </c>
      <c r="AY350" s="17" t="s">
        <v>134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17" t="s">
        <v>82</v>
      </c>
      <c r="BK350" s="232">
        <f>ROUND(I350*H350,2)</f>
        <v>0</v>
      </c>
      <c r="BL350" s="17" t="s">
        <v>248</v>
      </c>
      <c r="BM350" s="231" t="s">
        <v>985</v>
      </c>
    </row>
    <row r="351" spans="2:65" s="1" customFormat="1" ht="16.5" customHeight="1">
      <c r="B351" s="38"/>
      <c r="C351" s="273" t="s">
        <v>986</v>
      </c>
      <c r="D351" s="273" t="s">
        <v>552</v>
      </c>
      <c r="E351" s="274" t="s">
        <v>987</v>
      </c>
      <c r="F351" s="275" t="s">
        <v>988</v>
      </c>
      <c r="G351" s="276" t="s">
        <v>294</v>
      </c>
      <c r="H351" s="277">
        <v>1</v>
      </c>
      <c r="I351" s="278"/>
      <c r="J351" s="279">
        <f>ROUND(I351*H351,2)</f>
        <v>0</v>
      </c>
      <c r="K351" s="275" t="s">
        <v>1</v>
      </c>
      <c r="L351" s="280"/>
      <c r="M351" s="281" t="s">
        <v>1</v>
      </c>
      <c r="N351" s="282" t="s">
        <v>42</v>
      </c>
      <c r="O351" s="86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AR351" s="231" t="s">
        <v>359</v>
      </c>
      <c r="AT351" s="231" t="s">
        <v>552</v>
      </c>
      <c r="AU351" s="231" t="s">
        <v>87</v>
      </c>
      <c r="AY351" s="17" t="s">
        <v>134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7" t="s">
        <v>82</v>
      </c>
      <c r="BK351" s="232">
        <f>ROUND(I351*H351,2)</f>
        <v>0</v>
      </c>
      <c r="BL351" s="17" t="s">
        <v>248</v>
      </c>
      <c r="BM351" s="231" t="s">
        <v>989</v>
      </c>
    </row>
    <row r="352" spans="2:65" s="1" customFormat="1" ht="16.5" customHeight="1">
      <c r="B352" s="38"/>
      <c r="C352" s="273" t="s">
        <v>990</v>
      </c>
      <c r="D352" s="273" t="s">
        <v>552</v>
      </c>
      <c r="E352" s="274" t="s">
        <v>991</v>
      </c>
      <c r="F352" s="275" t="s">
        <v>992</v>
      </c>
      <c r="G352" s="276" t="s">
        <v>294</v>
      </c>
      <c r="H352" s="277">
        <v>1</v>
      </c>
      <c r="I352" s="278"/>
      <c r="J352" s="279">
        <f>ROUND(I352*H352,2)</f>
        <v>0</v>
      </c>
      <c r="K352" s="275" t="s">
        <v>1</v>
      </c>
      <c r="L352" s="280"/>
      <c r="M352" s="281" t="s">
        <v>1</v>
      </c>
      <c r="N352" s="282" t="s">
        <v>42</v>
      </c>
      <c r="O352" s="86"/>
      <c r="P352" s="229">
        <f>O352*H352</f>
        <v>0</v>
      </c>
      <c r="Q352" s="229">
        <v>0</v>
      </c>
      <c r="R352" s="229">
        <f>Q352*H352</f>
        <v>0</v>
      </c>
      <c r="S352" s="229">
        <v>0</v>
      </c>
      <c r="T352" s="230">
        <f>S352*H352</f>
        <v>0</v>
      </c>
      <c r="AR352" s="231" t="s">
        <v>359</v>
      </c>
      <c r="AT352" s="231" t="s">
        <v>552</v>
      </c>
      <c r="AU352" s="231" t="s">
        <v>87</v>
      </c>
      <c r="AY352" s="17" t="s">
        <v>134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82</v>
      </c>
      <c r="BK352" s="232">
        <f>ROUND(I352*H352,2)</f>
        <v>0</v>
      </c>
      <c r="BL352" s="17" t="s">
        <v>248</v>
      </c>
      <c r="BM352" s="231" t="s">
        <v>993</v>
      </c>
    </row>
    <row r="353" spans="2:65" s="1" customFormat="1" ht="24" customHeight="1">
      <c r="B353" s="38"/>
      <c r="C353" s="220" t="s">
        <v>994</v>
      </c>
      <c r="D353" s="220" t="s">
        <v>137</v>
      </c>
      <c r="E353" s="221" t="s">
        <v>995</v>
      </c>
      <c r="F353" s="222" t="s">
        <v>996</v>
      </c>
      <c r="G353" s="223" t="s">
        <v>545</v>
      </c>
      <c r="H353" s="224">
        <v>25.4</v>
      </c>
      <c r="I353" s="225"/>
      <c r="J353" s="226">
        <f>ROUND(I353*H353,2)</f>
        <v>0</v>
      </c>
      <c r="K353" s="222" t="s">
        <v>141</v>
      </c>
      <c r="L353" s="43"/>
      <c r="M353" s="227" t="s">
        <v>1</v>
      </c>
      <c r="N353" s="228" t="s">
        <v>42</v>
      </c>
      <c r="O353" s="86"/>
      <c r="P353" s="229">
        <f>O353*H353</f>
        <v>0</v>
      </c>
      <c r="Q353" s="229">
        <v>5E-05</v>
      </c>
      <c r="R353" s="229">
        <f>Q353*H353</f>
        <v>0.00127</v>
      </c>
      <c r="S353" s="229">
        <v>0</v>
      </c>
      <c r="T353" s="230">
        <f>S353*H353</f>
        <v>0</v>
      </c>
      <c r="AR353" s="231" t="s">
        <v>248</v>
      </c>
      <c r="AT353" s="231" t="s">
        <v>137</v>
      </c>
      <c r="AU353" s="231" t="s">
        <v>87</v>
      </c>
      <c r="AY353" s="17" t="s">
        <v>134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17" t="s">
        <v>82</v>
      </c>
      <c r="BK353" s="232">
        <f>ROUND(I353*H353,2)</f>
        <v>0</v>
      </c>
      <c r="BL353" s="17" t="s">
        <v>248</v>
      </c>
      <c r="BM353" s="231" t="s">
        <v>997</v>
      </c>
    </row>
    <row r="354" spans="2:51" s="12" customFormat="1" ht="12">
      <c r="B354" s="240"/>
      <c r="C354" s="241"/>
      <c r="D354" s="242" t="s">
        <v>188</v>
      </c>
      <c r="E354" s="243" t="s">
        <v>1</v>
      </c>
      <c r="F354" s="244" t="s">
        <v>998</v>
      </c>
      <c r="G354" s="241"/>
      <c r="H354" s="245">
        <v>25.4</v>
      </c>
      <c r="I354" s="246"/>
      <c r="J354" s="241"/>
      <c r="K354" s="241"/>
      <c r="L354" s="247"/>
      <c r="M354" s="248"/>
      <c r="N354" s="249"/>
      <c r="O354" s="249"/>
      <c r="P354" s="249"/>
      <c r="Q354" s="249"/>
      <c r="R354" s="249"/>
      <c r="S354" s="249"/>
      <c r="T354" s="250"/>
      <c r="AT354" s="251" t="s">
        <v>188</v>
      </c>
      <c r="AU354" s="251" t="s">
        <v>87</v>
      </c>
      <c r="AV354" s="12" t="s">
        <v>87</v>
      </c>
      <c r="AW354" s="12" t="s">
        <v>32</v>
      </c>
      <c r="AX354" s="12" t="s">
        <v>82</v>
      </c>
      <c r="AY354" s="251" t="s">
        <v>134</v>
      </c>
    </row>
    <row r="355" spans="2:51" s="14" customFormat="1" ht="12">
      <c r="B355" s="263"/>
      <c r="C355" s="264"/>
      <c r="D355" s="242" t="s">
        <v>188</v>
      </c>
      <c r="E355" s="265" t="s">
        <v>1</v>
      </c>
      <c r="F355" s="266" t="s">
        <v>999</v>
      </c>
      <c r="G355" s="264"/>
      <c r="H355" s="265" t="s">
        <v>1</v>
      </c>
      <c r="I355" s="267"/>
      <c r="J355" s="264"/>
      <c r="K355" s="264"/>
      <c r="L355" s="268"/>
      <c r="M355" s="269"/>
      <c r="N355" s="270"/>
      <c r="O355" s="270"/>
      <c r="P355" s="270"/>
      <c r="Q355" s="270"/>
      <c r="R355" s="270"/>
      <c r="S355" s="270"/>
      <c r="T355" s="271"/>
      <c r="AT355" s="272" t="s">
        <v>188</v>
      </c>
      <c r="AU355" s="272" t="s">
        <v>87</v>
      </c>
      <c r="AV355" s="14" t="s">
        <v>82</v>
      </c>
      <c r="AW355" s="14" t="s">
        <v>32</v>
      </c>
      <c r="AX355" s="14" t="s">
        <v>77</v>
      </c>
      <c r="AY355" s="272" t="s">
        <v>134</v>
      </c>
    </row>
    <row r="356" spans="2:65" s="1" customFormat="1" ht="16.5" customHeight="1">
      <c r="B356" s="38"/>
      <c r="C356" s="273" t="s">
        <v>1000</v>
      </c>
      <c r="D356" s="273" t="s">
        <v>552</v>
      </c>
      <c r="E356" s="274" t="s">
        <v>1001</v>
      </c>
      <c r="F356" s="275" t="s">
        <v>1002</v>
      </c>
      <c r="G356" s="276" t="s">
        <v>545</v>
      </c>
      <c r="H356" s="277">
        <v>25.4</v>
      </c>
      <c r="I356" s="278"/>
      <c r="J356" s="279">
        <f>ROUND(I356*H356,2)</f>
        <v>0</v>
      </c>
      <c r="K356" s="275" t="s">
        <v>1</v>
      </c>
      <c r="L356" s="280"/>
      <c r="M356" s="281" t="s">
        <v>1</v>
      </c>
      <c r="N356" s="282" t="s">
        <v>42</v>
      </c>
      <c r="O356" s="86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AR356" s="231" t="s">
        <v>359</v>
      </c>
      <c r="AT356" s="231" t="s">
        <v>552</v>
      </c>
      <c r="AU356" s="231" t="s">
        <v>87</v>
      </c>
      <c r="AY356" s="17" t="s">
        <v>134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82</v>
      </c>
      <c r="BK356" s="232">
        <f>ROUND(I356*H356,2)</f>
        <v>0</v>
      </c>
      <c r="BL356" s="17" t="s">
        <v>248</v>
      </c>
      <c r="BM356" s="231" t="s">
        <v>1003</v>
      </c>
    </row>
    <row r="357" spans="2:65" s="1" customFormat="1" ht="24" customHeight="1">
      <c r="B357" s="38"/>
      <c r="C357" s="220" t="s">
        <v>1004</v>
      </c>
      <c r="D357" s="220" t="s">
        <v>137</v>
      </c>
      <c r="E357" s="221" t="s">
        <v>1005</v>
      </c>
      <c r="F357" s="222" t="s">
        <v>1006</v>
      </c>
      <c r="G357" s="223" t="s">
        <v>545</v>
      </c>
      <c r="H357" s="224">
        <v>1648</v>
      </c>
      <c r="I357" s="225"/>
      <c r="J357" s="226">
        <f>ROUND(I357*H357,2)</f>
        <v>0</v>
      </c>
      <c r="K357" s="222" t="s">
        <v>141</v>
      </c>
      <c r="L357" s="43"/>
      <c r="M357" s="227" t="s">
        <v>1</v>
      </c>
      <c r="N357" s="228" t="s">
        <v>42</v>
      </c>
      <c r="O357" s="86"/>
      <c r="P357" s="229">
        <f>O357*H357</f>
        <v>0</v>
      </c>
      <c r="Q357" s="229">
        <v>5E-05</v>
      </c>
      <c r="R357" s="229">
        <f>Q357*H357</f>
        <v>0.0824</v>
      </c>
      <c r="S357" s="229">
        <v>0</v>
      </c>
      <c r="T357" s="230">
        <f>S357*H357</f>
        <v>0</v>
      </c>
      <c r="AR357" s="231" t="s">
        <v>248</v>
      </c>
      <c r="AT357" s="231" t="s">
        <v>137</v>
      </c>
      <c r="AU357" s="231" t="s">
        <v>87</v>
      </c>
      <c r="AY357" s="17" t="s">
        <v>134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17" t="s">
        <v>82</v>
      </c>
      <c r="BK357" s="232">
        <f>ROUND(I357*H357,2)</f>
        <v>0</v>
      </c>
      <c r="BL357" s="17" t="s">
        <v>248</v>
      </c>
      <c r="BM357" s="231" t="s">
        <v>1007</v>
      </c>
    </row>
    <row r="358" spans="2:65" s="1" customFormat="1" ht="16.5" customHeight="1">
      <c r="B358" s="38"/>
      <c r="C358" s="273" t="s">
        <v>1008</v>
      </c>
      <c r="D358" s="273" t="s">
        <v>552</v>
      </c>
      <c r="E358" s="274" t="s">
        <v>1009</v>
      </c>
      <c r="F358" s="275" t="s">
        <v>1010</v>
      </c>
      <c r="G358" s="276" t="s">
        <v>545</v>
      </c>
      <c r="H358" s="277">
        <v>1648</v>
      </c>
      <c r="I358" s="278"/>
      <c r="J358" s="279">
        <f>ROUND(I358*H358,2)</f>
        <v>0</v>
      </c>
      <c r="K358" s="275" t="s">
        <v>1</v>
      </c>
      <c r="L358" s="280"/>
      <c r="M358" s="281" t="s">
        <v>1</v>
      </c>
      <c r="N358" s="282" t="s">
        <v>42</v>
      </c>
      <c r="O358" s="86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AR358" s="231" t="s">
        <v>359</v>
      </c>
      <c r="AT358" s="231" t="s">
        <v>552</v>
      </c>
      <c r="AU358" s="231" t="s">
        <v>87</v>
      </c>
      <c r="AY358" s="17" t="s">
        <v>134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7" t="s">
        <v>82</v>
      </c>
      <c r="BK358" s="232">
        <f>ROUND(I358*H358,2)</f>
        <v>0</v>
      </c>
      <c r="BL358" s="17" t="s">
        <v>248</v>
      </c>
      <c r="BM358" s="231" t="s">
        <v>1011</v>
      </c>
    </row>
    <row r="359" spans="2:65" s="1" customFormat="1" ht="36" customHeight="1">
      <c r="B359" s="38"/>
      <c r="C359" s="220" t="s">
        <v>1012</v>
      </c>
      <c r="D359" s="220" t="s">
        <v>137</v>
      </c>
      <c r="E359" s="221" t="s">
        <v>1013</v>
      </c>
      <c r="F359" s="222" t="s">
        <v>1014</v>
      </c>
      <c r="G359" s="223" t="s">
        <v>904</v>
      </c>
      <c r="H359" s="294"/>
      <c r="I359" s="225"/>
      <c r="J359" s="226">
        <f>ROUND(I359*H359,2)</f>
        <v>0</v>
      </c>
      <c r="K359" s="222" t="s">
        <v>141</v>
      </c>
      <c r="L359" s="43"/>
      <c r="M359" s="227" t="s">
        <v>1</v>
      </c>
      <c r="N359" s="228" t="s">
        <v>42</v>
      </c>
      <c r="O359" s="86"/>
      <c r="P359" s="229">
        <f>O359*H359</f>
        <v>0</v>
      </c>
      <c r="Q359" s="229">
        <v>0</v>
      </c>
      <c r="R359" s="229">
        <f>Q359*H359</f>
        <v>0</v>
      </c>
      <c r="S359" s="229">
        <v>0</v>
      </c>
      <c r="T359" s="230">
        <f>S359*H359</f>
        <v>0</v>
      </c>
      <c r="AR359" s="231" t="s">
        <v>248</v>
      </c>
      <c r="AT359" s="231" t="s">
        <v>137</v>
      </c>
      <c r="AU359" s="231" t="s">
        <v>87</v>
      </c>
      <c r="AY359" s="17" t="s">
        <v>134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17" t="s">
        <v>82</v>
      </c>
      <c r="BK359" s="232">
        <f>ROUND(I359*H359,2)</f>
        <v>0</v>
      </c>
      <c r="BL359" s="17" t="s">
        <v>248</v>
      </c>
      <c r="BM359" s="231" t="s">
        <v>1015</v>
      </c>
    </row>
    <row r="360" spans="2:63" s="11" customFormat="1" ht="22.8" customHeight="1">
      <c r="B360" s="204"/>
      <c r="C360" s="205"/>
      <c r="D360" s="206" t="s">
        <v>76</v>
      </c>
      <c r="E360" s="218" t="s">
        <v>556</v>
      </c>
      <c r="F360" s="218" t="s">
        <v>557</v>
      </c>
      <c r="G360" s="205"/>
      <c r="H360" s="205"/>
      <c r="I360" s="208"/>
      <c r="J360" s="219">
        <f>BK360</f>
        <v>0</v>
      </c>
      <c r="K360" s="205"/>
      <c r="L360" s="210"/>
      <c r="M360" s="211"/>
      <c r="N360" s="212"/>
      <c r="O360" s="212"/>
      <c r="P360" s="213">
        <f>SUM(P361:P386)</f>
        <v>0</v>
      </c>
      <c r="Q360" s="212"/>
      <c r="R360" s="213">
        <f>SUM(R361:R386)</f>
        <v>1.9440731999999998</v>
      </c>
      <c r="S360" s="212"/>
      <c r="T360" s="214">
        <f>SUM(T361:T386)</f>
        <v>0</v>
      </c>
      <c r="AR360" s="215" t="s">
        <v>87</v>
      </c>
      <c r="AT360" s="216" t="s">
        <v>76</v>
      </c>
      <c r="AU360" s="216" t="s">
        <v>82</v>
      </c>
      <c r="AY360" s="215" t="s">
        <v>134</v>
      </c>
      <c r="BK360" s="217">
        <f>SUM(BK361:BK386)</f>
        <v>0</v>
      </c>
    </row>
    <row r="361" spans="2:65" s="1" customFormat="1" ht="24" customHeight="1">
      <c r="B361" s="38"/>
      <c r="C361" s="220" t="s">
        <v>1016</v>
      </c>
      <c r="D361" s="220" t="s">
        <v>137</v>
      </c>
      <c r="E361" s="221" t="s">
        <v>1017</v>
      </c>
      <c r="F361" s="222" t="s">
        <v>1018</v>
      </c>
      <c r="G361" s="223" t="s">
        <v>186</v>
      </c>
      <c r="H361" s="224">
        <v>54.84</v>
      </c>
      <c r="I361" s="225"/>
      <c r="J361" s="226">
        <f>ROUND(I361*H361,2)</f>
        <v>0</v>
      </c>
      <c r="K361" s="222" t="s">
        <v>141</v>
      </c>
      <c r="L361" s="43"/>
      <c r="M361" s="227" t="s">
        <v>1</v>
      </c>
      <c r="N361" s="228" t="s">
        <v>42</v>
      </c>
      <c r="O361" s="86"/>
      <c r="P361" s="229">
        <f>O361*H361</f>
        <v>0</v>
      </c>
      <c r="Q361" s="229">
        <v>0.0003</v>
      </c>
      <c r="R361" s="229">
        <f>Q361*H361</f>
        <v>0.016451999999999998</v>
      </c>
      <c r="S361" s="229">
        <v>0</v>
      </c>
      <c r="T361" s="230">
        <f>S361*H361</f>
        <v>0</v>
      </c>
      <c r="AR361" s="231" t="s">
        <v>248</v>
      </c>
      <c r="AT361" s="231" t="s">
        <v>137</v>
      </c>
      <c r="AU361" s="231" t="s">
        <v>87</v>
      </c>
      <c r="AY361" s="17" t="s">
        <v>134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7" t="s">
        <v>82</v>
      </c>
      <c r="BK361" s="232">
        <f>ROUND(I361*H361,2)</f>
        <v>0</v>
      </c>
      <c r="BL361" s="17" t="s">
        <v>248</v>
      </c>
      <c r="BM361" s="231" t="s">
        <v>1019</v>
      </c>
    </row>
    <row r="362" spans="2:65" s="1" customFormat="1" ht="36" customHeight="1">
      <c r="B362" s="38"/>
      <c r="C362" s="220" t="s">
        <v>1020</v>
      </c>
      <c r="D362" s="220" t="s">
        <v>137</v>
      </c>
      <c r="E362" s="221" t="s">
        <v>1021</v>
      </c>
      <c r="F362" s="222" t="s">
        <v>1022</v>
      </c>
      <c r="G362" s="223" t="s">
        <v>186</v>
      </c>
      <c r="H362" s="224">
        <v>54.84</v>
      </c>
      <c r="I362" s="225"/>
      <c r="J362" s="226">
        <f>ROUND(I362*H362,2)</f>
        <v>0</v>
      </c>
      <c r="K362" s="222" t="s">
        <v>141</v>
      </c>
      <c r="L362" s="43"/>
      <c r="M362" s="227" t="s">
        <v>1</v>
      </c>
      <c r="N362" s="228" t="s">
        <v>42</v>
      </c>
      <c r="O362" s="86"/>
      <c r="P362" s="229">
        <f>O362*H362</f>
        <v>0</v>
      </c>
      <c r="Q362" s="229">
        <v>0.009</v>
      </c>
      <c r="R362" s="229">
        <f>Q362*H362</f>
        <v>0.49356</v>
      </c>
      <c r="S362" s="229">
        <v>0</v>
      </c>
      <c r="T362" s="230">
        <f>S362*H362</f>
        <v>0</v>
      </c>
      <c r="AR362" s="231" t="s">
        <v>248</v>
      </c>
      <c r="AT362" s="231" t="s">
        <v>137</v>
      </c>
      <c r="AU362" s="231" t="s">
        <v>87</v>
      </c>
      <c r="AY362" s="17" t="s">
        <v>134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17" t="s">
        <v>82</v>
      </c>
      <c r="BK362" s="232">
        <f>ROUND(I362*H362,2)</f>
        <v>0</v>
      </c>
      <c r="BL362" s="17" t="s">
        <v>248</v>
      </c>
      <c r="BM362" s="231" t="s">
        <v>1023</v>
      </c>
    </row>
    <row r="363" spans="2:51" s="12" customFormat="1" ht="12">
      <c r="B363" s="240"/>
      <c r="C363" s="241"/>
      <c r="D363" s="242" t="s">
        <v>188</v>
      </c>
      <c r="E363" s="243" t="s">
        <v>1</v>
      </c>
      <c r="F363" s="244" t="s">
        <v>1024</v>
      </c>
      <c r="G363" s="241"/>
      <c r="H363" s="245">
        <v>23.15</v>
      </c>
      <c r="I363" s="246"/>
      <c r="J363" s="241"/>
      <c r="K363" s="241"/>
      <c r="L363" s="247"/>
      <c r="M363" s="248"/>
      <c r="N363" s="249"/>
      <c r="O363" s="249"/>
      <c r="P363" s="249"/>
      <c r="Q363" s="249"/>
      <c r="R363" s="249"/>
      <c r="S363" s="249"/>
      <c r="T363" s="250"/>
      <c r="AT363" s="251" t="s">
        <v>188</v>
      </c>
      <c r="AU363" s="251" t="s">
        <v>87</v>
      </c>
      <c r="AV363" s="12" t="s">
        <v>87</v>
      </c>
      <c r="AW363" s="12" t="s">
        <v>32</v>
      </c>
      <c r="AX363" s="12" t="s">
        <v>77</v>
      </c>
      <c r="AY363" s="251" t="s">
        <v>134</v>
      </c>
    </row>
    <row r="364" spans="2:51" s="12" customFormat="1" ht="12">
      <c r="B364" s="240"/>
      <c r="C364" s="241"/>
      <c r="D364" s="242" t="s">
        <v>188</v>
      </c>
      <c r="E364" s="243" t="s">
        <v>1</v>
      </c>
      <c r="F364" s="244" t="s">
        <v>1025</v>
      </c>
      <c r="G364" s="241"/>
      <c r="H364" s="245">
        <v>31.69</v>
      </c>
      <c r="I364" s="246"/>
      <c r="J364" s="241"/>
      <c r="K364" s="241"/>
      <c r="L364" s="247"/>
      <c r="M364" s="248"/>
      <c r="N364" s="249"/>
      <c r="O364" s="249"/>
      <c r="P364" s="249"/>
      <c r="Q364" s="249"/>
      <c r="R364" s="249"/>
      <c r="S364" s="249"/>
      <c r="T364" s="250"/>
      <c r="AT364" s="251" t="s">
        <v>188</v>
      </c>
      <c r="AU364" s="251" t="s">
        <v>87</v>
      </c>
      <c r="AV364" s="12" t="s">
        <v>87</v>
      </c>
      <c r="AW364" s="12" t="s">
        <v>32</v>
      </c>
      <c r="AX364" s="12" t="s">
        <v>77</v>
      </c>
      <c r="AY364" s="251" t="s">
        <v>134</v>
      </c>
    </row>
    <row r="365" spans="2:51" s="13" customFormat="1" ht="12">
      <c r="B365" s="252"/>
      <c r="C365" s="253"/>
      <c r="D365" s="242" t="s">
        <v>188</v>
      </c>
      <c r="E365" s="254" t="s">
        <v>1</v>
      </c>
      <c r="F365" s="255" t="s">
        <v>204</v>
      </c>
      <c r="G365" s="253"/>
      <c r="H365" s="256">
        <v>54.84</v>
      </c>
      <c r="I365" s="257"/>
      <c r="J365" s="253"/>
      <c r="K365" s="253"/>
      <c r="L365" s="258"/>
      <c r="M365" s="259"/>
      <c r="N365" s="260"/>
      <c r="O365" s="260"/>
      <c r="P365" s="260"/>
      <c r="Q365" s="260"/>
      <c r="R365" s="260"/>
      <c r="S365" s="260"/>
      <c r="T365" s="261"/>
      <c r="AT365" s="262" t="s">
        <v>188</v>
      </c>
      <c r="AU365" s="262" t="s">
        <v>87</v>
      </c>
      <c r="AV365" s="13" t="s">
        <v>153</v>
      </c>
      <c r="AW365" s="13" t="s">
        <v>32</v>
      </c>
      <c r="AX365" s="13" t="s">
        <v>82</v>
      </c>
      <c r="AY365" s="262" t="s">
        <v>134</v>
      </c>
    </row>
    <row r="366" spans="2:65" s="1" customFormat="1" ht="24" customHeight="1">
      <c r="B366" s="38"/>
      <c r="C366" s="273" t="s">
        <v>1026</v>
      </c>
      <c r="D366" s="273" t="s">
        <v>552</v>
      </c>
      <c r="E366" s="274" t="s">
        <v>1027</v>
      </c>
      <c r="F366" s="275" t="s">
        <v>1028</v>
      </c>
      <c r="G366" s="276" t="s">
        <v>186</v>
      </c>
      <c r="H366" s="277">
        <v>63.066</v>
      </c>
      <c r="I366" s="278"/>
      <c r="J366" s="279">
        <f>ROUND(I366*H366,2)</f>
        <v>0</v>
      </c>
      <c r="K366" s="275" t="s">
        <v>141</v>
      </c>
      <c r="L366" s="280"/>
      <c r="M366" s="281" t="s">
        <v>1</v>
      </c>
      <c r="N366" s="282" t="s">
        <v>42</v>
      </c>
      <c r="O366" s="86"/>
      <c r="P366" s="229">
        <f>O366*H366</f>
        <v>0</v>
      </c>
      <c r="Q366" s="229">
        <v>0.0225</v>
      </c>
      <c r="R366" s="229">
        <f>Q366*H366</f>
        <v>1.418985</v>
      </c>
      <c r="S366" s="229">
        <v>0</v>
      </c>
      <c r="T366" s="230">
        <f>S366*H366</f>
        <v>0</v>
      </c>
      <c r="AR366" s="231" t="s">
        <v>359</v>
      </c>
      <c r="AT366" s="231" t="s">
        <v>552</v>
      </c>
      <c r="AU366" s="231" t="s">
        <v>87</v>
      </c>
      <c r="AY366" s="17" t="s">
        <v>134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82</v>
      </c>
      <c r="BK366" s="232">
        <f>ROUND(I366*H366,2)</f>
        <v>0</v>
      </c>
      <c r="BL366" s="17" t="s">
        <v>248</v>
      </c>
      <c r="BM366" s="231" t="s">
        <v>1029</v>
      </c>
    </row>
    <row r="367" spans="2:51" s="12" customFormat="1" ht="12">
      <c r="B367" s="240"/>
      <c r="C367" s="241"/>
      <c r="D367" s="242" t="s">
        <v>188</v>
      </c>
      <c r="E367" s="241"/>
      <c r="F367" s="244" t="s">
        <v>1030</v>
      </c>
      <c r="G367" s="241"/>
      <c r="H367" s="245">
        <v>63.066</v>
      </c>
      <c r="I367" s="246"/>
      <c r="J367" s="241"/>
      <c r="K367" s="241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188</v>
      </c>
      <c r="AU367" s="251" t="s">
        <v>87</v>
      </c>
      <c r="AV367" s="12" t="s">
        <v>87</v>
      </c>
      <c r="AW367" s="12" t="s">
        <v>4</v>
      </c>
      <c r="AX367" s="12" t="s">
        <v>82</v>
      </c>
      <c r="AY367" s="251" t="s">
        <v>134</v>
      </c>
    </row>
    <row r="368" spans="2:65" s="1" customFormat="1" ht="24" customHeight="1">
      <c r="B368" s="38"/>
      <c r="C368" s="220" t="s">
        <v>1031</v>
      </c>
      <c r="D368" s="220" t="s">
        <v>137</v>
      </c>
      <c r="E368" s="221" t="s">
        <v>1032</v>
      </c>
      <c r="F368" s="222" t="s">
        <v>1033</v>
      </c>
      <c r="G368" s="223" t="s">
        <v>186</v>
      </c>
      <c r="H368" s="224">
        <v>8.18</v>
      </c>
      <c r="I368" s="225"/>
      <c r="J368" s="226">
        <f>ROUND(I368*H368,2)</f>
        <v>0</v>
      </c>
      <c r="K368" s="222" t="s">
        <v>141</v>
      </c>
      <c r="L368" s="43"/>
      <c r="M368" s="227" t="s">
        <v>1</v>
      </c>
      <c r="N368" s="228" t="s">
        <v>42</v>
      </c>
      <c r="O368" s="86"/>
      <c r="P368" s="229">
        <f>O368*H368</f>
        <v>0</v>
      </c>
      <c r="Q368" s="229">
        <v>0.0015</v>
      </c>
      <c r="R368" s="229">
        <f>Q368*H368</f>
        <v>0.01227</v>
      </c>
      <c r="S368" s="229">
        <v>0</v>
      </c>
      <c r="T368" s="230">
        <f>S368*H368</f>
        <v>0</v>
      </c>
      <c r="AR368" s="231" t="s">
        <v>248</v>
      </c>
      <c r="AT368" s="231" t="s">
        <v>137</v>
      </c>
      <c r="AU368" s="231" t="s">
        <v>87</v>
      </c>
      <c r="AY368" s="17" t="s">
        <v>134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7" t="s">
        <v>82</v>
      </c>
      <c r="BK368" s="232">
        <f>ROUND(I368*H368,2)</f>
        <v>0</v>
      </c>
      <c r="BL368" s="17" t="s">
        <v>248</v>
      </c>
      <c r="BM368" s="231" t="s">
        <v>1034</v>
      </c>
    </row>
    <row r="369" spans="2:51" s="12" customFormat="1" ht="12">
      <c r="B369" s="240"/>
      <c r="C369" s="241"/>
      <c r="D369" s="242" t="s">
        <v>188</v>
      </c>
      <c r="E369" s="243" t="s">
        <v>1</v>
      </c>
      <c r="F369" s="244" t="s">
        <v>876</v>
      </c>
      <c r="G369" s="241"/>
      <c r="H369" s="245">
        <v>4.09</v>
      </c>
      <c r="I369" s="246"/>
      <c r="J369" s="241"/>
      <c r="K369" s="241"/>
      <c r="L369" s="247"/>
      <c r="M369" s="248"/>
      <c r="N369" s="249"/>
      <c r="O369" s="249"/>
      <c r="P369" s="249"/>
      <c r="Q369" s="249"/>
      <c r="R369" s="249"/>
      <c r="S369" s="249"/>
      <c r="T369" s="250"/>
      <c r="AT369" s="251" t="s">
        <v>188</v>
      </c>
      <c r="AU369" s="251" t="s">
        <v>87</v>
      </c>
      <c r="AV369" s="12" t="s">
        <v>87</v>
      </c>
      <c r="AW369" s="12" t="s">
        <v>32</v>
      </c>
      <c r="AX369" s="12" t="s">
        <v>77</v>
      </c>
      <c r="AY369" s="251" t="s">
        <v>134</v>
      </c>
    </row>
    <row r="370" spans="2:51" s="12" customFormat="1" ht="12">
      <c r="B370" s="240"/>
      <c r="C370" s="241"/>
      <c r="D370" s="242" t="s">
        <v>188</v>
      </c>
      <c r="E370" s="243" t="s">
        <v>1</v>
      </c>
      <c r="F370" s="244" t="s">
        <v>1035</v>
      </c>
      <c r="G370" s="241"/>
      <c r="H370" s="245">
        <v>4.09</v>
      </c>
      <c r="I370" s="246"/>
      <c r="J370" s="241"/>
      <c r="K370" s="241"/>
      <c r="L370" s="247"/>
      <c r="M370" s="248"/>
      <c r="N370" s="249"/>
      <c r="O370" s="249"/>
      <c r="P370" s="249"/>
      <c r="Q370" s="249"/>
      <c r="R370" s="249"/>
      <c r="S370" s="249"/>
      <c r="T370" s="250"/>
      <c r="AT370" s="251" t="s">
        <v>188</v>
      </c>
      <c r="AU370" s="251" t="s">
        <v>87</v>
      </c>
      <c r="AV370" s="12" t="s">
        <v>87</v>
      </c>
      <c r="AW370" s="12" t="s">
        <v>32</v>
      </c>
      <c r="AX370" s="12" t="s">
        <v>77</v>
      </c>
      <c r="AY370" s="251" t="s">
        <v>134</v>
      </c>
    </row>
    <row r="371" spans="2:51" s="13" customFormat="1" ht="12">
      <c r="B371" s="252"/>
      <c r="C371" s="253"/>
      <c r="D371" s="242" t="s">
        <v>188</v>
      </c>
      <c r="E371" s="254" t="s">
        <v>1</v>
      </c>
      <c r="F371" s="255" t="s">
        <v>204</v>
      </c>
      <c r="G371" s="253"/>
      <c r="H371" s="256">
        <v>8.18</v>
      </c>
      <c r="I371" s="257"/>
      <c r="J371" s="253"/>
      <c r="K371" s="253"/>
      <c r="L371" s="258"/>
      <c r="M371" s="259"/>
      <c r="N371" s="260"/>
      <c r="O371" s="260"/>
      <c r="P371" s="260"/>
      <c r="Q371" s="260"/>
      <c r="R371" s="260"/>
      <c r="S371" s="260"/>
      <c r="T371" s="261"/>
      <c r="AT371" s="262" t="s">
        <v>188</v>
      </c>
      <c r="AU371" s="262" t="s">
        <v>87</v>
      </c>
      <c r="AV371" s="13" t="s">
        <v>153</v>
      </c>
      <c r="AW371" s="13" t="s">
        <v>32</v>
      </c>
      <c r="AX371" s="13" t="s">
        <v>82</v>
      </c>
      <c r="AY371" s="262" t="s">
        <v>134</v>
      </c>
    </row>
    <row r="372" spans="2:65" s="1" customFormat="1" ht="16.5" customHeight="1">
      <c r="B372" s="38"/>
      <c r="C372" s="220" t="s">
        <v>1036</v>
      </c>
      <c r="D372" s="220" t="s">
        <v>137</v>
      </c>
      <c r="E372" s="221" t="s">
        <v>1037</v>
      </c>
      <c r="F372" s="222" t="s">
        <v>1038</v>
      </c>
      <c r="G372" s="223" t="s">
        <v>247</v>
      </c>
      <c r="H372" s="224">
        <v>93.54</v>
      </c>
      <c r="I372" s="225"/>
      <c r="J372" s="226">
        <f>ROUND(I372*H372,2)</f>
        <v>0</v>
      </c>
      <c r="K372" s="222" t="s">
        <v>141</v>
      </c>
      <c r="L372" s="43"/>
      <c r="M372" s="227" t="s">
        <v>1</v>
      </c>
      <c r="N372" s="228" t="s">
        <v>42</v>
      </c>
      <c r="O372" s="86"/>
      <c r="P372" s="229">
        <f>O372*H372</f>
        <v>0</v>
      </c>
      <c r="Q372" s="229">
        <v>3E-05</v>
      </c>
      <c r="R372" s="229">
        <f>Q372*H372</f>
        <v>0.0028062000000000004</v>
      </c>
      <c r="S372" s="229">
        <v>0</v>
      </c>
      <c r="T372" s="230">
        <f>S372*H372</f>
        <v>0</v>
      </c>
      <c r="AR372" s="231" t="s">
        <v>248</v>
      </c>
      <c r="AT372" s="231" t="s">
        <v>137</v>
      </c>
      <c r="AU372" s="231" t="s">
        <v>87</v>
      </c>
      <c r="AY372" s="17" t="s">
        <v>134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7" t="s">
        <v>82</v>
      </c>
      <c r="BK372" s="232">
        <f>ROUND(I372*H372,2)</f>
        <v>0</v>
      </c>
      <c r="BL372" s="17" t="s">
        <v>248</v>
      </c>
      <c r="BM372" s="231" t="s">
        <v>1039</v>
      </c>
    </row>
    <row r="373" spans="2:51" s="12" customFormat="1" ht="12">
      <c r="B373" s="240"/>
      <c r="C373" s="241"/>
      <c r="D373" s="242" t="s">
        <v>188</v>
      </c>
      <c r="E373" s="243" t="s">
        <v>1</v>
      </c>
      <c r="F373" s="244" t="s">
        <v>1040</v>
      </c>
      <c r="G373" s="241"/>
      <c r="H373" s="245">
        <v>14.04</v>
      </c>
      <c r="I373" s="246"/>
      <c r="J373" s="241"/>
      <c r="K373" s="241"/>
      <c r="L373" s="247"/>
      <c r="M373" s="248"/>
      <c r="N373" s="249"/>
      <c r="O373" s="249"/>
      <c r="P373" s="249"/>
      <c r="Q373" s="249"/>
      <c r="R373" s="249"/>
      <c r="S373" s="249"/>
      <c r="T373" s="250"/>
      <c r="AT373" s="251" t="s">
        <v>188</v>
      </c>
      <c r="AU373" s="251" t="s">
        <v>87</v>
      </c>
      <c r="AV373" s="12" t="s">
        <v>87</v>
      </c>
      <c r="AW373" s="12" t="s">
        <v>32</v>
      </c>
      <c r="AX373" s="12" t="s">
        <v>77</v>
      </c>
      <c r="AY373" s="251" t="s">
        <v>134</v>
      </c>
    </row>
    <row r="374" spans="2:51" s="12" customFormat="1" ht="12">
      <c r="B374" s="240"/>
      <c r="C374" s="241"/>
      <c r="D374" s="242" t="s">
        <v>188</v>
      </c>
      <c r="E374" s="243" t="s">
        <v>1</v>
      </c>
      <c r="F374" s="244" t="s">
        <v>1041</v>
      </c>
      <c r="G374" s="241"/>
      <c r="H374" s="245">
        <v>6.62</v>
      </c>
      <c r="I374" s="246"/>
      <c r="J374" s="241"/>
      <c r="K374" s="241"/>
      <c r="L374" s="247"/>
      <c r="M374" s="248"/>
      <c r="N374" s="249"/>
      <c r="O374" s="249"/>
      <c r="P374" s="249"/>
      <c r="Q374" s="249"/>
      <c r="R374" s="249"/>
      <c r="S374" s="249"/>
      <c r="T374" s="250"/>
      <c r="AT374" s="251" t="s">
        <v>188</v>
      </c>
      <c r="AU374" s="251" t="s">
        <v>87</v>
      </c>
      <c r="AV374" s="12" t="s">
        <v>87</v>
      </c>
      <c r="AW374" s="12" t="s">
        <v>32</v>
      </c>
      <c r="AX374" s="12" t="s">
        <v>77</v>
      </c>
      <c r="AY374" s="251" t="s">
        <v>134</v>
      </c>
    </row>
    <row r="375" spans="2:51" s="12" customFormat="1" ht="12">
      <c r="B375" s="240"/>
      <c r="C375" s="241"/>
      <c r="D375" s="242" t="s">
        <v>188</v>
      </c>
      <c r="E375" s="243" t="s">
        <v>1</v>
      </c>
      <c r="F375" s="244" t="s">
        <v>1042</v>
      </c>
      <c r="G375" s="241"/>
      <c r="H375" s="245">
        <v>7.88</v>
      </c>
      <c r="I375" s="246"/>
      <c r="J375" s="241"/>
      <c r="K375" s="241"/>
      <c r="L375" s="247"/>
      <c r="M375" s="248"/>
      <c r="N375" s="249"/>
      <c r="O375" s="249"/>
      <c r="P375" s="249"/>
      <c r="Q375" s="249"/>
      <c r="R375" s="249"/>
      <c r="S375" s="249"/>
      <c r="T375" s="250"/>
      <c r="AT375" s="251" t="s">
        <v>188</v>
      </c>
      <c r="AU375" s="251" t="s">
        <v>87</v>
      </c>
      <c r="AV375" s="12" t="s">
        <v>87</v>
      </c>
      <c r="AW375" s="12" t="s">
        <v>32</v>
      </c>
      <c r="AX375" s="12" t="s">
        <v>77</v>
      </c>
      <c r="AY375" s="251" t="s">
        <v>134</v>
      </c>
    </row>
    <row r="376" spans="2:51" s="12" customFormat="1" ht="12">
      <c r="B376" s="240"/>
      <c r="C376" s="241"/>
      <c r="D376" s="242" t="s">
        <v>188</v>
      </c>
      <c r="E376" s="243" t="s">
        <v>1</v>
      </c>
      <c r="F376" s="244" t="s">
        <v>1043</v>
      </c>
      <c r="G376" s="241"/>
      <c r="H376" s="245">
        <v>8.26</v>
      </c>
      <c r="I376" s="246"/>
      <c r="J376" s="241"/>
      <c r="K376" s="241"/>
      <c r="L376" s="247"/>
      <c r="M376" s="248"/>
      <c r="N376" s="249"/>
      <c r="O376" s="249"/>
      <c r="P376" s="249"/>
      <c r="Q376" s="249"/>
      <c r="R376" s="249"/>
      <c r="S376" s="249"/>
      <c r="T376" s="250"/>
      <c r="AT376" s="251" t="s">
        <v>188</v>
      </c>
      <c r="AU376" s="251" t="s">
        <v>87</v>
      </c>
      <c r="AV376" s="12" t="s">
        <v>87</v>
      </c>
      <c r="AW376" s="12" t="s">
        <v>32</v>
      </c>
      <c r="AX376" s="12" t="s">
        <v>77</v>
      </c>
      <c r="AY376" s="251" t="s">
        <v>134</v>
      </c>
    </row>
    <row r="377" spans="2:51" s="15" customFormat="1" ht="12">
      <c r="B377" s="283"/>
      <c r="C377" s="284"/>
      <c r="D377" s="242" t="s">
        <v>188</v>
      </c>
      <c r="E377" s="285" t="s">
        <v>1</v>
      </c>
      <c r="F377" s="286" t="s">
        <v>612</v>
      </c>
      <c r="G377" s="284"/>
      <c r="H377" s="287">
        <v>36.8</v>
      </c>
      <c r="I377" s="288"/>
      <c r="J377" s="284"/>
      <c r="K377" s="284"/>
      <c r="L377" s="289"/>
      <c r="M377" s="290"/>
      <c r="N377" s="291"/>
      <c r="O377" s="291"/>
      <c r="P377" s="291"/>
      <c r="Q377" s="291"/>
      <c r="R377" s="291"/>
      <c r="S377" s="291"/>
      <c r="T377" s="292"/>
      <c r="AT377" s="293" t="s">
        <v>188</v>
      </c>
      <c r="AU377" s="293" t="s">
        <v>87</v>
      </c>
      <c r="AV377" s="15" t="s">
        <v>149</v>
      </c>
      <c r="AW377" s="15" t="s">
        <v>32</v>
      </c>
      <c r="AX377" s="15" t="s">
        <v>77</v>
      </c>
      <c r="AY377" s="293" t="s">
        <v>134</v>
      </c>
    </row>
    <row r="378" spans="2:51" s="12" customFormat="1" ht="12">
      <c r="B378" s="240"/>
      <c r="C378" s="241"/>
      <c r="D378" s="242" t="s">
        <v>188</v>
      </c>
      <c r="E378" s="243" t="s">
        <v>1</v>
      </c>
      <c r="F378" s="244" t="s">
        <v>1044</v>
      </c>
      <c r="G378" s="241"/>
      <c r="H378" s="245">
        <v>14.12</v>
      </c>
      <c r="I378" s="246"/>
      <c r="J378" s="241"/>
      <c r="K378" s="241"/>
      <c r="L378" s="247"/>
      <c r="M378" s="248"/>
      <c r="N378" s="249"/>
      <c r="O378" s="249"/>
      <c r="P378" s="249"/>
      <c r="Q378" s="249"/>
      <c r="R378" s="249"/>
      <c r="S378" s="249"/>
      <c r="T378" s="250"/>
      <c r="AT378" s="251" t="s">
        <v>188</v>
      </c>
      <c r="AU378" s="251" t="s">
        <v>87</v>
      </c>
      <c r="AV378" s="12" t="s">
        <v>87</v>
      </c>
      <c r="AW378" s="12" t="s">
        <v>32</v>
      </c>
      <c r="AX378" s="12" t="s">
        <v>77</v>
      </c>
      <c r="AY378" s="251" t="s">
        <v>134</v>
      </c>
    </row>
    <row r="379" spans="2:51" s="12" customFormat="1" ht="12">
      <c r="B379" s="240"/>
      <c r="C379" s="241"/>
      <c r="D379" s="242" t="s">
        <v>188</v>
      </c>
      <c r="E379" s="243" t="s">
        <v>1</v>
      </c>
      <c r="F379" s="244" t="s">
        <v>1045</v>
      </c>
      <c r="G379" s="241"/>
      <c r="H379" s="245">
        <v>8.4</v>
      </c>
      <c r="I379" s="246"/>
      <c r="J379" s="241"/>
      <c r="K379" s="241"/>
      <c r="L379" s="247"/>
      <c r="M379" s="248"/>
      <c r="N379" s="249"/>
      <c r="O379" s="249"/>
      <c r="P379" s="249"/>
      <c r="Q379" s="249"/>
      <c r="R379" s="249"/>
      <c r="S379" s="249"/>
      <c r="T379" s="250"/>
      <c r="AT379" s="251" t="s">
        <v>188</v>
      </c>
      <c r="AU379" s="251" t="s">
        <v>87</v>
      </c>
      <c r="AV379" s="12" t="s">
        <v>87</v>
      </c>
      <c r="AW379" s="12" t="s">
        <v>32</v>
      </c>
      <c r="AX379" s="12" t="s">
        <v>77</v>
      </c>
      <c r="AY379" s="251" t="s">
        <v>134</v>
      </c>
    </row>
    <row r="380" spans="2:51" s="12" customFormat="1" ht="12">
      <c r="B380" s="240"/>
      <c r="C380" s="241"/>
      <c r="D380" s="242" t="s">
        <v>188</v>
      </c>
      <c r="E380" s="243" t="s">
        <v>1</v>
      </c>
      <c r="F380" s="244" t="s">
        <v>1046</v>
      </c>
      <c r="G380" s="241"/>
      <c r="H380" s="245">
        <v>8.4</v>
      </c>
      <c r="I380" s="246"/>
      <c r="J380" s="241"/>
      <c r="K380" s="241"/>
      <c r="L380" s="247"/>
      <c r="M380" s="248"/>
      <c r="N380" s="249"/>
      <c r="O380" s="249"/>
      <c r="P380" s="249"/>
      <c r="Q380" s="249"/>
      <c r="R380" s="249"/>
      <c r="S380" s="249"/>
      <c r="T380" s="250"/>
      <c r="AT380" s="251" t="s">
        <v>188</v>
      </c>
      <c r="AU380" s="251" t="s">
        <v>87</v>
      </c>
      <c r="AV380" s="12" t="s">
        <v>87</v>
      </c>
      <c r="AW380" s="12" t="s">
        <v>32</v>
      </c>
      <c r="AX380" s="12" t="s">
        <v>77</v>
      </c>
      <c r="AY380" s="251" t="s">
        <v>134</v>
      </c>
    </row>
    <row r="381" spans="2:51" s="12" customFormat="1" ht="12">
      <c r="B381" s="240"/>
      <c r="C381" s="241"/>
      <c r="D381" s="242" t="s">
        <v>188</v>
      </c>
      <c r="E381" s="243" t="s">
        <v>1</v>
      </c>
      <c r="F381" s="244" t="s">
        <v>1047</v>
      </c>
      <c r="G381" s="241"/>
      <c r="H381" s="245">
        <v>9.18</v>
      </c>
      <c r="I381" s="246"/>
      <c r="J381" s="241"/>
      <c r="K381" s="241"/>
      <c r="L381" s="247"/>
      <c r="M381" s="248"/>
      <c r="N381" s="249"/>
      <c r="O381" s="249"/>
      <c r="P381" s="249"/>
      <c r="Q381" s="249"/>
      <c r="R381" s="249"/>
      <c r="S381" s="249"/>
      <c r="T381" s="250"/>
      <c r="AT381" s="251" t="s">
        <v>188</v>
      </c>
      <c r="AU381" s="251" t="s">
        <v>87</v>
      </c>
      <c r="AV381" s="12" t="s">
        <v>87</v>
      </c>
      <c r="AW381" s="12" t="s">
        <v>32</v>
      </c>
      <c r="AX381" s="12" t="s">
        <v>77</v>
      </c>
      <c r="AY381" s="251" t="s">
        <v>134</v>
      </c>
    </row>
    <row r="382" spans="2:51" s="12" customFormat="1" ht="12">
      <c r="B382" s="240"/>
      <c r="C382" s="241"/>
      <c r="D382" s="242" t="s">
        <v>188</v>
      </c>
      <c r="E382" s="243" t="s">
        <v>1</v>
      </c>
      <c r="F382" s="244" t="s">
        <v>1048</v>
      </c>
      <c r="G382" s="241"/>
      <c r="H382" s="245">
        <v>8.38</v>
      </c>
      <c r="I382" s="246"/>
      <c r="J382" s="241"/>
      <c r="K382" s="241"/>
      <c r="L382" s="247"/>
      <c r="M382" s="248"/>
      <c r="N382" s="249"/>
      <c r="O382" s="249"/>
      <c r="P382" s="249"/>
      <c r="Q382" s="249"/>
      <c r="R382" s="249"/>
      <c r="S382" s="249"/>
      <c r="T382" s="250"/>
      <c r="AT382" s="251" t="s">
        <v>188</v>
      </c>
      <c r="AU382" s="251" t="s">
        <v>87</v>
      </c>
      <c r="AV382" s="12" t="s">
        <v>87</v>
      </c>
      <c r="AW382" s="12" t="s">
        <v>32</v>
      </c>
      <c r="AX382" s="12" t="s">
        <v>77</v>
      </c>
      <c r="AY382" s="251" t="s">
        <v>134</v>
      </c>
    </row>
    <row r="383" spans="2:51" s="12" customFormat="1" ht="12">
      <c r="B383" s="240"/>
      <c r="C383" s="241"/>
      <c r="D383" s="242" t="s">
        <v>188</v>
      </c>
      <c r="E383" s="243" t="s">
        <v>1</v>
      </c>
      <c r="F383" s="244" t="s">
        <v>1049</v>
      </c>
      <c r="G383" s="241"/>
      <c r="H383" s="245">
        <v>8.26</v>
      </c>
      <c r="I383" s="246"/>
      <c r="J383" s="241"/>
      <c r="K383" s="241"/>
      <c r="L383" s="247"/>
      <c r="M383" s="248"/>
      <c r="N383" s="249"/>
      <c r="O383" s="249"/>
      <c r="P383" s="249"/>
      <c r="Q383" s="249"/>
      <c r="R383" s="249"/>
      <c r="S383" s="249"/>
      <c r="T383" s="250"/>
      <c r="AT383" s="251" t="s">
        <v>188</v>
      </c>
      <c r="AU383" s="251" t="s">
        <v>87</v>
      </c>
      <c r="AV383" s="12" t="s">
        <v>87</v>
      </c>
      <c r="AW383" s="12" t="s">
        <v>32</v>
      </c>
      <c r="AX383" s="12" t="s">
        <v>77</v>
      </c>
      <c r="AY383" s="251" t="s">
        <v>134</v>
      </c>
    </row>
    <row r="384" spans="2:51" s="15" customFormat="1" ht="12">
      <c r="B384" s="283"/>
      <c r="C384" s="284"/>
      <c r="D384" s="242" t="s">
        <v>188</v>
      </c>
      <c r="E384" s="285" t="s">
        <v>1</v>
      </c>
      <c r="F384" s="286" t="s">
        <v>612</v>
      </c>
      <c r="G384" s="284"/>
      <c r="H384" s="287">
        <v>56.74</v>
      </c>
      <c r="I384" s="288"/>
      <c r="J384" s="284"/>
      <c r="K384" s="284"/>
      <c r="L384" s="289"/>
      <c r="M384" s="290"/>
      <c r="N384" s="291"/>
      <c r="O384" s="291"/>
      <c r="P384" s="291"/>
      <c r="Q384" s="291"/>
      <c r="R384" s="291"/>
      <c r="S384" s="291"/>
      <c r="T384" s="292"/>
      <c r="AT384" s="293" t="s">
        <v>188</v>
      </c>
      <c r="AU384" s="293" t="s">
        <v>87</v>
      </c>
      <c r="AV384" s="15" t="s">
        <v>149</v>
      </c>
      <c r="AW384" s="15" t="s">
        <v>32</v>
      </c>
      <c r="AX384" s="15" t="s">
        <v>77</v>
      </c>
      <c r="AY384" s="293" t="s">
        <v>134</v>
      </c>
    </row>
    <row r="385" spans="2:51" s="13" customFormat="1" ht="12">
      <c r="B385" s="252"/>
      <c r="C385" s="253"/>
      <c r="D385" s="242" t="s">
        <v>188</v>
      </c>
      <c r="E385" s="254" t="s">
        <v>1</v>
      </c>
      <c r="F385" s="255" t="s">
        <v>204</v>
      </c>
      <c r="G385" s="253"/>
      <c r="H385" s="256">
        <v>93.54</v>
      </c>
      <c r="I385" s="257"/>
      <c r="J385" s="253"/>
      <c r="K385" s="253"/>
      <c r="L385" s="258"/>
      <c r="M385" s="259"/>
      <c r="N385" s="260"/>
      <c r="O385" s="260"/>
      <c r="P385" s="260"/>
      <c r="Q385" s="260"/>
      <c r="R385" s="260"/>
      <c r="S385" s="260"/>
      <c r="T385" s="261"/>
      <c r="AT385" s="262" t="s">
        <v>188</v>
      </c>
      <c r="AU385" s="262" t="s">
        <v>87</v>
      </c>
      <c r="AV385" s="13" t="s">
        <v>153</v>
      </c>
      <c r="AW385" s="13" t="s">
        <v>32</v>
      </c>
      <c r="AX385" s="13" t="s">
        <v>82</v>
      </c>
      <c r="AY385" s="262" t="s">
        <v>134</v>
      </c>
    </row>
    <row r="386" spans="2:65" s="1" customFormat="1" ht="36" customHeight="1">
      <c r="B386" s="38"/>
      <c r="C386" s="220" t="s">
        <v>1050</v>
      </c>
      <c r="D386" s="220" t="s">
        <v>137</v>
      </c>
      <c r="E386" s="221" t="s">
        <v>1051</v>
      </c>
      <c r="F386" s="222" t="s">
        <v>1052</v>
      </c>
      <c r="G386" s="223" t="s">
        <v>904</v>
      </c>
      <c r="H386" s="294"/>
      <c r="I386" s="225"/>
      <c r="J386" s="226">
        <f>ROUND(I386*H386,2)</f>
        <v>0</v>
      </c>
      <c r="K386" s="222" t="s">
        <v>141</v>
      </c>
      <c r="L386" s="43"/>
      <c r="M386" s="227" t="s">
        <v>1</v>
      </c>
      <c r="N386" s="228" t="s">
        <v>42</v>
      </c>
      <c r="O386" s="86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AR386" s="231" t="s">
        <v>248</v>
      </c>
      <c r="AT386" s="231" t="s">
        <v>137</v>
      </c>
      <c r="AU386" s="231" t="s">
        <v>87</v>
      </c>
      <c r="AY386" s="17" t="s">
        <v>134</v>
      </c>
      <c r="BE386" s="232">
        <f>IF(N386="základní",J386,0)</f>
        <v>0</v>
      </c>
      <c r="BF386" s="232">
        <f>IF(N386="snížená",J386,0)</f>
        <v>0</v>
      </c>
      <c r="BG386" s="232">
        <f>IF(N386="zákl. přenesená",J386,0)</f>
        <v>0</v>
      </c>
      <c r="BH386" s="232">
        <f>IF(N386="sníž. přenesená",J386,0)</f>
        <v>0</v>
      </c>
      <c r="BI386" s="232">
        <f>IF(N386="nulová",J386,0)</f>
        <v>0</v>
      </c>
      <c r="BJ386" s="17" t="s">
        <v>82</v>
      </c>
      <c r="BK386" s="232">
        <f>ROUND(I386*H386,2)</f>
        <v>0</v>
      </c>
      <c r="BL386" s="17" t="s">
        <v>248</v>
      </c>
      <c r="BM386" s="231" t="s">
        <v>1053</v>
      </c>
    </row>
    <row r="387" spans="2:63" s="11" customFormat="1" ht="22.8" customHeight="1">
      <c r="B387" s="204"/>
      <c r="C387" s="205"/>
      <c r="D387" s="206" t="s">
        <v>76</v>
      </c>
      <c r="E387" s="218" t="s">
        <v>1054</v>
      </c>
      <c r="F387" s="218" t="s">
        <v>1055</v>
      </c>
      <c r="G387" s="205"/>
      <c r="H387" s="205"/>
      <c r="I387" s="208"/>
      <c r="J387" s="219">
        <f>BK387</f>
        <v>0</v>
      </c>
      <c r="K387" s="205"/>
      <c r="L387" s="210"/>
      <c r="M387" s="211"/>
      <c r="N387" s="212"/>
      <c r="O387" s="212"/>
      <c r="P387" s="213">
        <f>SUM(P388:P390)</f>
        <v>0</v>
      </c>
      <c r="Q387" s="212"/>
      <c r="R387" s="213">
        <f>SUM(R388:R390)</f>
        <v>1.07537</v>
      </c>
      <c r="S387" s="212"/>
      <c r="T387" s="214">
        <f>SUM(T388:T390)</f>
        <v>0</v>
      </c>
      <c r="AR387" s="215" t="s">
        <v>87</v>
      </c>
      <c r="AT387" s="216" t="s">
        <v>76</v>
      </c>
      <c r="AU387" s="216" t="s">
        <v>82</v>
      </c>
      <c r="AY387" s="215" t="s">
        <v>134</v>
      </c>
      <c r="BK387" s="217">
        <f>SUM(BK388:BK390)</f>
        <v>0</v>
      </c>
    </row>
    <row r="388" spans="2:65" s="1" customFormat="1" ht="24" customHeight="1">
      <c r="B388" s="38"/>
      <c r="C388" s="220" t="s">
        <v>1056</v>
      </c>
      <c r="D388" s="220" t="s">
        <v>137</v>
      </c>
      <c r="E388" s="221" t="s">
        <v>1057</v>
      </c>
      <c r="F388" s="222" t="s">
        <v>1058</v>
      </c>
      <c r="G388" s="223" t="s">
        <v>294</v>
      </c>
      <c r="H388" s="224">
        <v>53</v>
      </c>
      <c r="I388" s="225"/>
      <c r="J388" s="226">
        <f>ROUND(I388*H388,2)</f>
        <v>0</v>
      </c>
      <c r="K388" s="222" t="s">
        <v>141</v>
      </c>
      <c r="L388" s="43"/>
      <c r="M388" s="227" t="s">
        <v>1</v>
      </c>
      <c r="N388" s="228" t="s">
        <v>42</v>
      </c>
      <c r="O388" s="86"/>
      <c r="P388" s="229">
        <f>O388*H388</f>
        <v>0</v>
      </c>
      <c r="Q388" s="229">
        <v>0.02029</v>
      </c>
      <c r="R388" s="229">
        <f>Q388*H388</f>
        <v>1.07537</v>
      </c>
      <c r="S388" s="229">
        <v>0</v>
      </c>
      <c r="T388" s="230">
        <f>S388*H388</f>
        <v>0</v>
      </c>
      <c r="AR388" s="231" t="s">
        <v>248</v>
      </c>
      <c r="AT388" s="231" t="s">
        <v>137</v>
      </c>
      <c r="AU388" s="231" t="s">
        <v>87</v>
      </c>
      <c r="AY388" s="17" t="s">
        <v>134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17" t="s">
        <v>82</v>
      </c>
      <c r="BK388" s="232">
        <f>ROUND(I388*H388,2)</f>
        <v>0</v>
      </c>
      <c r="BL388" s="17" t="s">
        <v>248</v>
      </c>
      <c r="BM388" s="231" t="s">
        <v>1059</v>
      </c>
    </row>
    <row r="389" spans="2:65" s="1" customFormat="1" ht="16.5" customHeight="1">
      <c r="B389" s="38"/>
      <c r="C389" s="220" t="s">
        <v>1060</v>
      </c>
      <c r="D389" s="220" t="s">
        <v>137</v>
      </c>
      <c r="E389" s="221" t="s">
        <v>1061</v>
      </c>
      <c r="F389" s="222" t="s">
        <v>1062</v>
      </c>
      <c r="G389" s="223" t="s">
        <v>186</v>
      </c>
      <c r="H389" s="224">
        <v>22.114</v>
      </c>
      <c r="I389" s="225"/>
      <c r="J389" s="226">
        <f>ROUND(I389*H389,2)</f>
        <v>0</v>
      </c>
      <c r="K389" s="222" t="s">
        <v>141</v>
      </c>
      <c r="L389" s="43"/>
      <c r="M389" s="227" t="s">
        <v>1</v>
      </c>
      <c r="N389" s="228" t="s">
        <v>42</v>
      </c>
      <c r="O389" s="86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AR389" s="231" t="s">
        <v>248</v>
      </c>
      <c r="AT389" s="231" t="s">
        <v>137</v>
      </c>
      <c r="AU389" s="231" t="s">
        <v>87</v>
      </c>
      <c r="AY389" s="17" t="s">
        <v>134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82</v>
      </c>
      <c r="BK389" s="232">
        <f>ROUND(I389*H389,2)</f>
        <v>0</v>
      </c>
      <c r="BL389" s="17" t="s">
        <v>248</v>
      </c>
      <c r="BM389" s="231" t="s">
        <v>1063</v>
      </c>
    </row>
    <row r="390" spans="2:51" s="12" customFormat="1" ht="12">
      <c r="B390" s="240"/>
      <c r="C390" s="241"/>
      <c r="D390" s="242" t="s">
        <v>188</v>
      </c>
      <c r="E390" s="243" t="s">
        <v>1</v>
      </c>
      <c r="F390" s="244" t="s">
        <v>1064</v>
      </c>
      <c r="G390" s="241"/>
      <c r="H390" s="245">
        <v>22.114</v>
      </c>
      <c r="I390" s="246"/>
      <c r="J390" s="241"/>
      <c r="K390" s="241"/>
      <c r="L390" s="247"/>
      <c r="M390" s="248"/>
      <c r="N390" s="249"/>
      <c r="O390" s="249"/>
      <c r="P390" s="249"/>
      <c r="Q390" s="249"/>
      <c r="R390" s="249"/>
      <c r="S390" s="249"/>
      <c r="T390" s="250"/>
      <c r="AT390" s="251" t="s">
        <v>188</v>
      </c>
      <c r="AU390" s="251" t="s">
        <v>87</v>
      </c>
      <c r="AV390" s="12" t="s">
        <v>87</v>
      </c>
      <c r="AW390" s="12" t="s">
        <v>32</v>
      </c>
      <c r="AX390" s="12" t="s">
        <v>82</v>
      </c>
      <c r="AY390" s="251" t="s">
        <v>134</v>
      </c>
    </row>
    <row r="391" spans="2:63" s="11" customFormat="1" ht="22.8" customHeight="1">
      <c r="B391" s="204"/>
      <c r="C391" s="205"/>
      <c r="D391" s="206" t="s">
        <v>76</v>
      </c>
      <c r="E391" s="218" t="s">
        <v>569</v>
      </c>
      <c r="F391" s="218" t="s">
        <v>570</v>
      </c>
      <c r="G391" s="205"/>
      <c r="H391" s="205"/>
      <c r="I391" s="208"/>
      <c r="J391" s="219">
        <f>BK391</f>
        <v>0</v>
      </c>
      <c r="K391" s="205"/>
      <c r="L391" s="210"/>
      <c r="M391" s="211"/>
      <c r="N391" s="212"/>
      <c r="O391" s="212"/>
      <c r="P391" s="213">
        <f>SUM(P392:P428)</f>
        <v>0</v>
      </c>
      <c r="Q391" s="212"/>
      <c r="R391" s="213">
        <f>SUM(R392:R428)</f>
        <v>3.5061390599999998</v>
      </c>
      <c r="S391" s="212"/>
      <c r="T391" s="214">
        <f>SUM(T392:T428)</f>
        <v>0</v>
      </c>
      <c r="AR391" s="215" t="s">
        <v>87</v>
      </c>
      <c r="AT391" s="216" t="s">
        <v>76</v>
      </c>
      <c r="AU391" s="216" t="s">
        <v>82</v>
      </c>
      <c r="AY391" s="215" t="s">
        <v>134</v>
      </c>
      <c r="BK391" s="217">
        <f>SUM(BK392:BK428)</f>
        <v>0</v>
      </c>
    </row>
    <row r="392" spans="2:65" s="1" customFormat="1" ht="16.5" customHeight="1">
      <c r="B392" s="38"/>
      <c r="C392" s="220" t="s">
        <v>1065</v>
      </c>
      <c r="D392" s="220" t="s">
        <v>137</v>
      </c>
      <c r="E392" s="221" t="s">
        <v>1066</v>
      </c>
      <c r="F392" s="222" t="s">
        <v>1067</v>
      </c>
      <c r="G392" s="223" t="s">
        <v>186</v>
      </c>
      <c r="H392" s="224">
        <v>496.258</v>
      </c>
      <c r="I392" s="225"/>
      <c r="J392" s="226">
        <f>ROUND(I392*H392,2)</f>
        <v>0</v>
      </c>
      <c r="K392" s="222" t="s">
        <v>141</v>
      </c>
      <c r="L392" s="43"/>
      <c r="M392" s="227" t="s">
        <v>1</v>
      </c>
      <c r="N392" s="228" t="s">
        <v>42</v>
      </c>
      <c r="O392" s="86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AR392" s="231" t="s">
        <v>248</v>
      </c>
      <c r="AT392" s="231" t="s">
        <v>137</v>
      </c>
      <c r="AU392" s="231" t="s">
        <v>87</v>
      </c>
      <c r="AY392" s="17" t="s">
        <v>134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17" t="s">
        <v>82</v>
      </c>
      <c r="BK392" s="232">
        <f>ROUND(I392*H392,2)</f>
        <v>0</v>
      </c>
      <c r="BL392" s="17" t="s">
        <v>248</v>
      </c>
      <c r="BM392" s="231" t="s">
        <v>1068</v>
      </c>
    </row>
    <row r="393" spans="2:51" s="12" customFormat="1" ht="12">
      <c r="B393" s="240"/>
      <c r="C393" s="241"/>
      <c r="D393" s="242" t="s">
        <v>188</v>
      </c>
      <c r="E393" s="243" t="s">
        <v>1</v>
      </c>
      <c r="F393" s="244" t="s">
        <v>1069</v>
      </c>
      <c r="G393" s="241"/>
      <c r="H393" s="245">
        <v>249.28</v>
      </c>
      <c r="I393" s="246"/>
      <c r="J393" s="241"/>
      <c r="K393" s="241"/>
      <c r="L393" s="247"/>
      <c r="M393" s="248"/>
      <c r="N393" s="249"/>
      <c r="O393" s="249"/>
      <c r="P393" s="249"/>
      <c r="Q393" s="249"/>
      <c r="R393" s="249"/>
      <c r="S393" s="249"/>
      <c r="T393" s="250"/>
      <c r="AT393" s="251" t="s">
        <v>188</v>
      </c>
      <c r="AU393" s="251" t="s">
        <v>87</v>
      </c>
      <c r="AV393" s="12" t="s">
        <v>87</v>
      </c>
      <c r="AW393" s="12" t="s">
        <v>32</v>
      </c>
      <c r="AX393" s="12" t="s">
        <v>77</v>
      </c>
      <c r="AY393" s="251" t="s">
        <v>134</v>
      </c>
    </row>
    <row r="394" spans="2:51" s="12" customFormat="1" ht="12">
      <c r="B394" s="240"/>
      <c r="C394" s="241"/>
      <c r="D394" s="242" t="s">
        <v>188</v>
      </c>
      <c r="E394" s="243" t="s">
        <v>1</v>
      </c>
      <c r="F394" s="244" t="s">
        <v>1070</v>
      </c>
      <c r="G394" s="241"/>
      <c r="H394" s="245">
        <v>246.978</v>
      </c>
      <c r="I394" s="246"/>
      <c r="J394" s="241"/>
      <c r="K394" s="241"/>
      <c r="L394" s="247"/>
      <c r="M394" s="248"/>
      <c r="N394" s="249"/>
      <c r="O394" s="249"/>
      <c r="P394" s="249"/>
      <c r="Q394" s="249"/>
      <c r="R394" s="249"/>
      <c r="S394" s="249"/>
      <c r="T394" s="250"/>
      <c r="AT394" s="251" t="s">
        <v>188</v>
      </c>
      <c r="AU394" s="251" t="s">
        <v>87</v>
      </c>
      <c r="AV394" s="12" t="s">
        <v>87</v>
      </c>
      <c r="AW394" s="12" t="s">
        <v>32</v>
      </c>
      <c r="AX394" s="12" t="s">
        <v>77</v>
      </c>
      <c r="AY394" s="251" t="s">
        <v>134</v>
      </c>
    </row>
    <row r="395" spans="2:51" s="13" customFormat="1" ht="12">
      <c r="B395" s="252"/>
      <c r="C395" s="253"/>
      <c r="D395" s="242" t="s">
        <v>188</v>
      </c>
      <c r="E395" s="254" t="s">
        <v>1</v>
      </c>
      <c r="F395" s="255" t="s">
        <v>204</v>
      </c>
      <c r="G395" s="253"/>
      <c r="H395" s="256">
        <v>496.258</v>
      </c>
      <c r="I395" s="257"/>
      <c r="J395" s="253"/>
      <c r="K395" s="253"/>
      <c r="L395" s="258"/>
      <c r="M395" s="259"/>
      <c r="N395" s="260"/>
      <c r="O395" s="260"/>
      <c r="P395" s="260"/>
      <c r="Q395" s="260"/>
      <c r="R395" s="260"/>
      <c r="S395" s="260"/>
      <c r="T395" s="261"/>
      <c r="AT395" s="262" t="s">
        <v>188</v>
      </c>
      <c r="AU395" s="262" t="s">
        <v>87</v>
      </c>
      <c r="AV395" s="13" t="s">
        <v>153</v>
      </c>
      <c r="AW395" s="13" t="s">
        <v>32</v>
      </c>
      <c r="AX395" s="13" t="s">
        <v>82</v>
      </c>
      <c r="AY395" s="262" t="s">
        <v>134</v>
      </c>
    </row>
    <row r="396" spans="2:65" s="1" customFormat="1" ht="24" customHeight="1">
      <c r="B396" s="38"/>
      <c r="C396" s="220" t="s">
        <v>1071</v>
      </c>
      <c r="D396" s="220" t="s">
        <v>137</v>
      </c>
      <c r="E396" s="221" t="s">
        <v>1072</v>
      </c>
      <c r="F396" s="222" t="s">
        <v>1073</v>
      </c>
      <c r="G396" s="223" t="s">
        <v>186</v>
      </c>
      <c r="H396" s="224">
        <v>496.258</v>
      </c>
      <c r="I396" s="225"/>
      <c r="J396" s="226">
        <f>ROUND(I396*H396,2)</f>
        <v>0</v>
      </c>
      <c r="K396" s="222" t="s">
        <v>141</v>
      </c>
      <c r="L396" s="43"/>
      <c r="M396" s="227" t="s">
        <v>1</v>
      </c>
      <c r="N396" s="228" t="s">
        <v>42</v>
      </c>
      <c r="O396" s="86"/>
      <c r="P396" s="229">
        <f>O396*H396</f>
        <v>0</v>
      </c>
      <c r="Q396" s="229">
        <v>7E-05</v>
      </c>
      <c r="R396" s="229">
        <f>Q396*H396</f>
        <v>0.034738059999999994</v>
      </c>
      <c r="S396" s="229">
        <v>0</v>
      </c>
      <c r="T396" s="230">
        <f>S396*H396</f>
        <v>0</v>
      </c>
      <c r="AR396" s="231" t="s">
        <v>248</v>
      </c>
      <c r="AT396" s="231" t="s">
        <v>137</v>
      </c>
      <c r="AU396" s="231" t="s">
        <v>87</v>
      </c>
      <c r="AY396" s="17" t="s">
        <v>134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7" t="s">
        <v>82</v>
      </c>
      <c r="BK396" s="232">
        <f>ROUND(I396*H396,2)</f>
        <v>0</v>
      </c>
      <c r="BL396" s="17" t="s">
        <v>248</v>
      </c>
      <c r="BM396" s="231" t="s">
        <v>1074</v>
      </c>
    </row>
    <row r="397" spans="2:51" s="12" customFormat="1" ht="12">
      <c r="B397" s="240"/>
      <c r="C397" s="241"/>
      <c r="D397" s="242" t="s">
        <v>188</v>
      </c>
      <c r="E397" s="243" t="s">
        <v>1</v>
      </c>
      <c r="F397" s="244" t="s">
        <v>1075</v>
      </c>
      <c r="G397" s="241"/>
      <c r="H397" s="245">
        <v>496.258</v>
      </c>
      <c r="I397" s="246"/>
      <c r="J397" s="241"/>
      <c r="K397" s="241"/>
      <c r="L397" s="247"/>
      <c r="M397" s="248"/>
      <c r="N397" s="249"/>
      <c r="O397" s="249"/>
      <c r="P397" s="249"/>
      <c r="Q397" s="249"/>
      <c r="R397" s="249"/>
      <c r="S397" s="249"/>
      <c r="T397" s="250"/>
      <c r="AT397" s="251" t="s">
        <v>188</v>
      </c>
      <c r="AU397" s="251" t="s">
        <v>87</v>
      </c>
      <c r="AV397" s="12" t="s">
        <v>87</v>
      </c>
      <c r="AW397" s="12" t="s">
        <v>32</v>
      </c>
      <c r="AX397" s="12" t="s">
        <v>82</v>
      </c>
      <c r="AY397" s="251" t="s">
        <v>134</v>
      </c>
    </row>
    <row r="398" spans="2:65" s="1" customFormat="1" ht="24" customHeight="1">
      <c r="B398" s="38"/>
      <c r="C398" s="220" t="s">
        <v>1076</v>
      </c>
      <c r="D398" s="220" t="s">
        <v>137</v>
      </c>
      <c r="E398" s="221" t="s">
        <v>1077</v>
      </c>
      <c r="F398" s="222" t="s">
        <v>1078</v>
      </c>
      <c r="G398" s="223" t="s">
        <v>186</v>
      </c>
      <c r="H398" s="224">
        <v>433.43</v>
      </c>
      <c r="I398" s="225"/>
      <c r="J398" s="226">
        <f>ROUND(I398*H398,2)</f>
        <v>0</v>
      </c>
      <c r="K398" s="222" t="s">
        <v>141</v>
      </c>
      <c r="L398" s="43"/>
      <c r="M398" s="227" t="s">
        <v>1</v>
      </c>
      <c r="N398" s="228" t="s">
        <v>42</v>
      </c>
      <c r="O398" s="86"/>
      <c r="P398" s="229">
        <f>O398*H398</f>
        <v>0</v>
      </c>
      <c r="Q398" s="229">
        <v>0.00455</v>
      </c>
      <c r="R398" s="229">
        <f>Q398*H398</f>
        <v>1.9721065000000002</v>
      </c>
      <c r="S398" s="229">
        <v>0</v>
      </c>
      <c r="T398" s="230">
        <f>S398*H398</f>
        <v>0</v>
      </c>
      <c r="AR398" s="231" t="s">
        <v>248</v>
      </c>
      <c r="AT398" s="231" t="s">
        <v>137</v>
      </c>
      <c r="AU398" s="231" t="s">
        <v>87</v>
      </c>
      <c r="AY398" s="17" t="s">
        <v>134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7" t="s">
        <v>82</v>
      </c>
      <c r="BK398" s="232">
        <f>ROUND(I398*H398,2)</f>
        <v>0</v>
      </c>
      <c r="BL398" s="17" t="s">
        <v>248</v>
      </c>
      <c r="BM398" s="231" t="s">
        <v>1079</v>
      </c>
    </row>
    <row r="399" spans="2:51" s="12" customFormat="1" ht="12">
      <c r="B399" s="240"/>
      <c r="C399" s="241"/>
      <c r="D399" s="242" t="s">
        <v>188</v>
      </c>
      <c r="E399" s="243" t="s">
        <v>1</v>
      </c>
      <c r="F399" s="244" t="s">
        <v>1080</v>
      </c>
      <c r="G399" s="241"/>
      <c r="H399" s="245">
        <v>224.78</v>
      </c>
      <c r="I399" s="246"/>
      <c r="J399" s="241"/>
      <c r="K399" s="241"/>
      <c r="L399" s="247"/>
      <c r="M399" s="248"/>
      <c r="N399" s="249"/>
      <c r="O399" s="249"/>
      <c r="P399" s="249"/>
      <c r="Q399" s="249"/>
      <c r="R399" s="249"/>
      <c r="S399" s="249"/>
      <c r="T399" s="250"/>
      <c r="AT399" s="251" t="s">
        <v>188</v>
      </c>
      <c r="AU399" s="251" t="s">
        <v>87</v>
      </c>
      <c r="AV399" s="12" t="s">
        <v>87</v>
      </c>
      <c r="AW399" s="12" t="s">
        <v>32</v>
      </c>
      <c r="AX399" s="12" t="s">
        <v>77</v>
      </c>
      <c r="AY399" s="251" t="s">
        <v>134</v>
      </c>
    </row>
    <row r="400" spans="2:51" s="12" customFormat="1" ht="12">
      <c r="B400" s="240"/>
      <c r="C400" s="241"/>
      <c r="D400" s="242" t="s">
        <v>188</v>
      </c>
      <c r="E400" s="243" t="s">
        <v>1</v>
      </c>
      <c r="F400" s="244" t="s">
        <v>1081</v>
      </c>
      <c r="G400" s="241"/>
      <c r="H400" s="245">
        <v>208.65</v>
      </c>
      <c r="I400" s="246"/>
      <c r="J400" s="241"/>
      <c r="K400" s="241"/>
      <c r="L400" s="247"/>
      <c r="M400" s="248"/>
      <c r="N400" s="249"/>
      <c r="O400" s="249"/>
      <c r="P400" s="249"/>
      <c r="Q400" s="249"/>
      <c r="R400" s="249"/>
      <c r="S400" s="249"/>
      <c r="T400" s="250"/>
      <c r="AT400" s="251" t="s">
        <v>188</v>
      </c>
      <c r="AU400" s="251" t="s">
        <v>87</v>
      </c>
      <c r="AV400" s="12" t="s">
        <v>87</v>
      </c>
      <c r="AW400" s="12" t="s">
        <v>32</v>
      </c>
      <c r="AX400" s="12" t="s">
        <v>77</v>
      </c>
      <c r="AY400" s="251" t="s">
        <v>134</v>
      </c>
    </row>
    <row r="401" spans="2:51" s="13" customFormat="1" ht="12">
      <c r="B401" s="252"/>
      <c r="C401" s="253"/>
      <c r="D401" s="242" t="s">
        <v>188</v>
      </c>
      <c r="E401" s="254" t="s">
        <v>1</v>
      </c>
      <c r="F401" s="255" t="s">
        <v>204</v>
      </c>
      <c r="G401" s="253"/>
      <c r="H401" s="256">
        <v>433.43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AT401" s="262" t="s">
        <v>188</v>
      </c>
      <c r="AU401" s="262" t="s">
        <v>87</v>
      </c>
      <c r="AV401" s="13" t="s">
        <v>153</v>
      </c>
      <c r="AW401" s="13" t="s">
        <v>32</v>
      </c>
      <c r="AX401" s="13" t="s">
        <v>82</v>
      </c>
      <c r="AY401" s="262" t="s">
        <v>134</v>
      </c>
    </row>
    <row r="402" spans="2:65" s="1" customFormat="1" ht="24" customHeight="1">
      <c r="B402" s="38"/>
      <c r="C402" s="220" t="s">
        <v>1082</v>
      </c>
      <c r="D402" s="220" t="s">
        <v>137</v>
      </c>
      <c r="E402" s="221" t="s">
        <v>1083</v>
      </c>
      <c r="F402" s="222" t="s">
        <v>1084</v>
      </c>
      <c r="G402" s="223" t="s">
        <v>186</v>
      </c>
      <c r="H402" s="224">
        <v>321.71</v>
      </c>
      <c r="I402" s="225"/>
      <c r="J402" s="226">
        <f>ROUND(I402*H402,2)</f>
        <v>0</v>
      </c>
      <c r="K402" s="222" t="s">
        <v>141</v>
      </c>
      <c r="L402" s="43"/>
      <c r="M402" s="227" t="s">
        <v>1</v>
      </c>
      <c r="N402" s="228" t="s">
        <v>42</v>
      </c>
      <c r="O402" s="86"/>
      <c r="P402" s="229">
        <f>O402*H402</f>
        <v>0</v>
      </c>
      <c r="Q402" s="229">
        <v>0.0003</v>
      </c>
      <c r="R402" s="229">
        <f>Q402*H402</f>
        <v>0.09651299999999999</v>
      </c>
      <c r="S402" s="229">
        <v>0</v>
      </c>
      <c r="T402" s="230">
        <f>S402*H402</f>
        <v>0</v>
      </c>
      <c r="AR402" s="231" t="s">
        <v>248</v>
      </c>
      <c r="AT402" s="231" t="s">
        <v>137</v>
      </c>
      <c r="AU402" s="231" t="s">
        <v>87</v>
      </c>
      <c r="AY402" s="17" t="s">
        <v>134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17" t="s">
        <v>82</v>
      </c>
      <c r="BK402" s="232">
        <f>ROUND(I402*H402,2)</f>
        <v>0</v>
      </c>
      <c r="BL402" s="17" t="s">
        <v>248</v>
      </c>
      <c r="BM402" s="231" t="s">
        <v>1085</v>
      </c>
    </row>
    <row r="403" spans="2:51" s="12" customFormat="1" ht="12">
      <c r="B403" s="240"/>
      <c r="C403" s="241"/>
      <c r="D403" s="242" t="s">
        <v>188</v>
      </c>
      <c r="E403" s="243" t="s">
        <v>1</v>
      </c>
      <c r="F403" s="244" t="s">
        <v>1086</v>
      </c>
      <c r="G403" s="241"/>
      <c r="H403" s="245">
        <v>133.58</v>
      </c>
      <c r="I403" s="246"/>
      <c r="J403" s="241"/>
      <c r="K403" s="241"/>
      <c r="L403" s="247"/>
      <c r="M403" s="248"/>
      <c r="N403" s="249"/>
      <c r="O403" s="249"/>
      <c r="P403" s="249"/>
      <c r="Q403" s="249"/>
      <c r="R403" s="249"/>
      <c r="S403" s="249"/>
      <c r="T403" s="250"/>
      <c r="AT403" s="251" t="s">
        <v>188</v>
      </c>
      <c r="AU403" s="251" t="s">
        <v>87</v>
      </c>
      <c r="AV403" s="12" t="s">
        <v>87</v>
      </c>
      <c r="AW403" s="12" t="s">
        <v>32</v>
      </c>
      <c r="AX403" s="12" t="s">
        <v>77</v>
      </c>
      <c r="AY403" s="251" t="s">
        <v>134</v>
      </c>
    </row>
    <row r="404" spans="2:51" s="12" customFormat="1" ht="12">
      <c r="B404" s="240"/>
      <c r="C404" s="241"/>
      <c r="D404" s="242" t="s">
        <v>188</v>
      </c>
      <c r="E404" s="243" t="s">
        <v>1</v>
      </c>
      <c r="F404" s="244" t="s">
        <v>1087</v>
      </c>
      <c r="G404" s="241"/>
      <c r="H404" s="245">
        <v>188.13</v>
      </c>
      <c r="I404" s="246"/>
      <c r="J404" s="241"/>
      <c r="K404" s="241"/>
      <c r="L404" s="247"/>
      <c r="M404" s="248"/>
      <c r="N404" s="249"/>
      <c r="O404" s="249"/>
      <c r="P404" s="249"/>
      <c r="Q404" s="249"/>
      <c r="R404" s="249"/>
      <c r="S404" s="249"/>
      <c r="T404" s="250"/>
      <c r="AT404" s="251" t="s">
        <v>188</v>
      </c>
      <c r="AU404" s="251" t="s">
        <v>87</v>
      </c>
      <c r="AV404" s="12" t="s">
        <v>87</v>
      </c>
      <c r="AW404" s="12" t="s">
        <v>32</v>
      </c>
      <c r="AX404" s="12" t="s">
        <v>77</v>
      </c>
      <c r="AY404" s="251" t="s">
        <v>134</v>
      </c>
    </row>
    <row r="405" spans="2:51" s="13" customFormat="1" ht="12">
      <c r="B405" s="252"/>
      <c r="C405" s="253"/>
      <c r="D405" s="242" t="s">
        <v>188</v>
      </c>
      <c r="E405" s="254" t="s">
        <v>1</v>
      </c>
      <c r="F405" s="255" t="s">
        <v>204</v>
      </c>
      <c r="G405" s="253"/>
      <c r="H405" s="256">
        <v>321.71</v>
      </c>
      <c r="I405" s="257"/>
      <c r="J405" s="253"/>
      <c r="K405" s="253"/>
      <c r="L405" s="258"/>
      <c r="M405" s="259"/>
      <c r="N405" s="260"/>
      <c r="O405" s="260"/>
      <c r="P405" s="260"/>
      <c r="Q405" s="260"/>
      <c r="R405" s="260"/>
      <c r="S405" s="260"/>
      <c r="T405" s="261"/>
      <c r="AT405" s="262" t="s">
        <v>188</v>
      </c>
      <c r="AU405" s="262" t="s">
        <v>87</v>
      </c>
      <c r="AV405" s="13" t="s">
        <v>153</v>
      </c>
      <c r="AW405" s="13" t="s">
        <v>32</v>
      </c>
      <c r="AX405" s="13" t="s">
        <v>82</v>
      </c>
      <c r="AY405" s="262" t="s">
        <v>134</v>
      </c>
    </row>
    <row r="406" spans="2:65" s="1" customFormat="1" ht="36" customHeight="1">
      <c r="B406" s="38"/>
      <c r="C406" s="273" t="s">
        <v>1088</v>
      </c>
      <c r="D406" s="273" t="s">
        <v>552</v>
      </c>
      <c r="E406" s="274" t="s">
        <v>1089</v>
      </c>
      <c r="F406" s="275" t="s">
        <v>1090</v>
      </c>
      <c r="G406" s="276" t="s">
        <v>186</v>
      </c>
      <c r="H406" s="277">
        <v>353.881</v>
      </c>
      <c r="I406" s="278"/>
      <c r="J406" s="279">
        <f>ROUND(I406*H406,2)</f>
        <v>0</v>
      </c>
      <c r="K406" s="275" t="s">
        <v>141</v>
      </c>
      <c r="L406" s="280"/>
      <c r="M406" s="281" t="s">
        <v>1</v>
      </c>
      <c r="N406" s="282" t="s">
        <v>42</v>
      </c>
      <c r="O406" s="86"/>
      <c r="P406" s="229">
        <f>O406*H406</f>
        <v>0</v>
      </c>
      <c r="Q406" s="229">
        <v>0.00287</v>
      </c>
      <c r="R406" s="229">
        <f>Q406*H406</f>
        <v>1.01563847</v>
      </c>
      <c r="S406" s="229">
        <v>0</v>
      </c>
      <c r="T406" s="230">
        <f>S406*H406</f>
        <v>0</v>
      </c>
      <c r="AR406" s="231" t="s">
        <v>359</v>
      </c>
      <c r="AT406" s="231" t="s">
        <v>552</v>
      </c>
      <c r="AU406" s="231" t="s">
        <v>87</v>
      </c>
      <c r="AY406" s="17" t="s">
        <v>134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17" t="s">
        <v>82</v>
      </c>
      <c r="BK406" s="232">
        <f>ROUND(I406*H406,2)</f>
        <v>0</v>
      </c>
      <c r="BL406" s="17" t="s">
        <v>248</v>
      </c>
      <c r="BM406" s="231" t="s">
        <v>1091</v>
      </c>
    </row>
    <row r="407" spans="2:51" s="12" customFormat="1" ht="12">
      <c r="B407" s="240"/>
      <c r="C407" s="241"/>
      <c r="D407" s="242" t="s">
        <v>188</v>
      </c>
      <c r="E407" s="241"/>
      <c r="F407" s="244" t="s">
        <v>1092</v>
      </c>
      <c r="G407" s="241"/>
      <c r="H407" s="245">
        <v>353.881</v>
      </c>
      <c r="I407" s="246"/>
      <c r="J407" s="241"/>
      <c r="K407" s="241"/>
      <c r="L407" s="247"/>
      <c r="M407" s="248"/>
      <c r="N407" s="249"/>
      <c r="O407" s="249"/>
      <c r="P407" s="249"/>
      <c r="Q407" s="249"/>
      <c r="R407" s="249"/>
      <c r="S407" s="249"/>
      <c r="T407" s="250"/>
      <c r="AT407" s="251" t="s">
        <v>188</v>
      </c>
      <c r="AU407" s="251" t="s">
        <v>87</v>
      </c>
      <c r="AV407" s="12" t="s">
        <v>87</v>
      </c>
      <c r="AW407" s="12" t="s">
        <v>4</v>
      </c>
      <c r="AX407" s="12" t="s">
        <v>82</v>
      </c>
      <c r="AY407" s="251" t="s">
        <v>134</v>
      </c>
    </row>
    <row r="408" spans="2:65" s="1" customFormat="1" ht="24" customHeight="1">
      <c r="B408" s="38"/>
      <c r="C408" s="220" t="s">
        <v>1093</v>
      </c>
      <c r="D408" s="220" t="s">
        <v>137</v>
      </c>
      <c r="E408" s="221" t="s">
        <v>1094</v>
      </c>
      <c r="F408" s="222" t="s">
        <v>1095</v>
      </c>
      <c r="G408" s="223" t="s">
        <v>186</v>
      </c>
      <c r="H408" s="224">
        <v>104.67</v>
      </c>
      <c r="I408" s="225"/>
      <c r="J408" s="226">
        <f>ROUND(I408*H408,2)</f>
        <v>0</v>
      </c>
      <c r="K408" s="222" t="s">
        <v>141</v>
      </c>
      <c r="L408" s="43"/>
      <c r="M408" s="227" t="s">
        <v>1</v>
      </c>
      <c r="N408" s="228" t="s">
        <v>42</v>
      </c>
      <c r="O408" s="86"/>
      <c r="P408" s="229">
        <f>O408*H408</f>
        <v>0</v>
      </c>
      <c r="Q408" s="229">
        <v>0.0004</v>
      </c>
      <c r="R408" s="229">
        <f>Q408*H408</f>
        <v>0.041868</v>
      </c>
      <c r="S408" s="229">
        <v>0</v>
      </c>
      <c r="T408" s="230">
        <f>S408*H408</f>
        <v>0</v>
      </c>
      <c r="AR408" s="231" t="s">
        <v>248</v>
      </c>
      <c r="AT408" s="231" t="s">
        <v>137</v>
      </c>
      <c r="AU408" s="231" t="s">
        <v>87</v>
      </c>
      <c r="AY408" s="17" t="s">
        <v>134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17" t="s">
        <v>82</v>
      </c>
      <c r="BK408" s="232">
        <f>ROUND(I408*H408,2)</f>
        <v>0</v>
      </c>
      <c r="BL408" s="17" t="s">
        <v>248</v>
      </c>
      <c r="BM408" s="231" t="s">
        <v>1096</v>
      </c>
    </row>
    <row r="409" spans="2:51" s="12" customFormat="1" ht="12">
      <c r="B409" s="240"/>
      <c r="C409" s="241"/>
      <c r="D409" s="242" t="s">
        <v>188</v>
      </c>
      <c r="E409" s="243" t="s">
        <v>1</v>
      </c>
      <c r="F409" s="244" t="s">
        <v>1097</v>
      </c>
      <c r="G409" s="241"/>
      <c r="H409" s="245">
        <v>84.15</v>
      </c>
      <c r="I409" s="246"/>
      <c r="J409" s="241"/>
      <c r="K409" s="241"/>
      <c r="L409" s="247"/>
      <c r="M409" s="248"/>
      <c r="N409" s="249"/>
      <c r="O409" s="249"/>
      <c r="P409" s="249"/>
      <c r="Q409" s="249"/>
      <c r="R409" s="249"/>
      <c r="S409" s="249"/>
      <c r="T409" s="250"/>
      <c r="AT409" s="251" t="s">
        <v>188</v>
      </c>
      <c r="AU409" s="251" t="s">
        <v>87</v>
      </c>
      <c r="AV409" s="12" t="s">
        <v>87</v>
      </c>
      <c r="AW409" s="12" t="s">
        <v>32</v>
      </c>
      <c r="AX409" s="12" t="s">
        <v>77</v>
      </c>
      <c r="AY409" s="251" t="s">
        <v>134</v>
      </c>
    </row>
    <row r="410" spans="2:51" s="12" customFormat="1" ht="12">
      <c r="B410" s="240"/>
      <c r="C410" s="241"/>
      <c r="D410" s="242" t="s">
        <v>188</v>
      </c>
      <c r="E410" s="243" t="s">
        <v>1</v>
      </c>
      <c r="F410" s="244" t="s">
        <v>868</v>
      </c>
      <c r="G410" s="241"/>
      <c r="H410" s="245">
        <v>20.52</v>
      </c>
      <c r="I410" s="246"/>
      <c r="J410" s="241"/>
      <c r="K410" s="241"/>
      <c r="L410" s="247"/>
      <c r="M410" s="248"/>
      <c r="N410" s="249"/>
      <c r="O410" s="249"/>
      <c r="P410" s="249"/>
      <c r="Q410" s="249"/>
      <c r="R410" s="249"/>
      <c r="S410" s="249"/>
      <c r="T410" s="250"/>
      <c r="AT410" s="251" t="s">
        <v>188</v>
      </c>
      <c r="AU410" s="251" t="s">
        <v>87</v>
      </c>
      <c r="AV410" s="12" t="s">
        <v>87</v>
      </c>
      <c r="AW410" s="12" t="s">
        <v>32</v>
      </c>
      <c r="AX410" s="12" t="s">
        <v>77</v>
      </c>
      <c r="AY410" s="251" t="s">
        <v>134</v>
      </c>
    </row>
    <row r="411" spans="2:51" s="13" customFormat="1" ht="12">
      <c r="B411" s="252"/>
      <c r="C411" s="253"/>
      <c r="D411" s="242" t="s">
        <v>188</v>
      </c>
      <c r="E411" s="254" t="s">
        <v>1</v>
      </c>
      <c r="F411" s="255" t="s">
        <v>204</v>
      </c>
      <c r="G411" s="253"/>
      <c r="H411" s="256">
        <v>104.67</v>
      </c>
      <c r="I411" s="257"/>
      <c r="J411" s="253"/>
      <c r="K411" s="253"/>
      <c r="L411" s="258"/>
      <c r="M411" s="259"/>
      <c r="N411" s="260"/>
      <c r="O411" s="260"/>
      <c r="P411" s="260"/>
      <c r="Q411" s="260"/>
      <c r="R411" s="260"/>
      <c r="S411" s="260"/>
      <c r="T411" s="261"/>
      <c r="AT411" s="262" t="s">
        <v>188</v>
      </c>
      <c r="AU411" s="262" t="s">
        <v>87</v>
      </c>
      <c r="AV411" s="13" t="s">
        <v>153</v>
      </c>
      <c r="AW411" s="13" t="s">
        <v>32</v>
      </c>
      <c r="AX411" s="13" t="s">
        <v>82</v>
      </c>
      <c r="AY411" s="262" t="s">
        <v>134</v>
      </c>
    </row>
    <row r="412" spans="2:65" s="1" customFormat="1" ht="36" customHeight="1">
      <c r="B412" s="38"/>
      <c r="C412" s="273" t="s">
        <v>1098</v>
      </c>
      <c r="D412" s="273" t="s">
        <v>552</v>
      </c>
      <c r="E412" s="274" t="s">
        <v>1099</v>
      </c>
      <c r="F412" s="275" t="s">
        <v>1100</v>
      </c>
      <c r="G412" s="276" t="s">
        <v>186</v>
      </c>
      <c r="H412" s="277">
        <v>115.137</v>
      </c>
      <c r="I412" s="278"/>
      <c r="J412" s="279">
        <f>ROUND(I412*H412,2)</f>
        <v>0</v>
      </c>
      <c r="K412" s="275" t="s">
        <v>141</v>
      </c>
      <c r="L412" s="280"/>
      <c r="M412" s="281" t="s">
        <v>1</v>
      </c>
      <c r="N412" s="282" t="s">
        <v>42</v>
      </c>
      <c r="O412" s="86"/>
      <c r="P412" s="229">
        <f>O412*H412</f>
        <v>0</v>
      </c>
      <c r="Q412" s="229">
        <v>0.0029</v>
      </c>
      <c r="R412" s="229">
        <f>Q412*H412</f>
        <v>0.33389729999999995</v>
      </c>
      <c r="S412" s="229">
        <v>0</v>
      </c>
      <c r="T412" s="230">
        <f>S412*H412</f>
        <v>0</v>
      </c>
      <c r="AR412" s="231" t="s">
        <v>359</v>
      </c>
      <c r="AT412" s="231" t="s">
        <v>552</v>
      </c>
      <c r="AU412" s="231" t="s">
        <v>87</v>
      </c>
      <c r="AY412" s="17" t="s">
        <v>134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17" t="s">
        <v>82</v>
      </c>
      <c r="BK412" s="232">
        <f>ROUND(I412*H412,2)</f>
        <v>0</v>
      </c>
      <c r="BL412" s="17" t="s">
        <v>248</v>
      </c>
      <c r="BM412" s="231" t="s">
        <v>1101</v>
      </c>
    </row>
    <row r="413" spans="2:51" s="12" customFormat="1" ht="12">
      <c r="B413" s="240"/>
      <c r="C413" s="241"/>
      <c r="D413" s="242" t="s">
        <v>188</v>
      </c>
      <c r="E413" s="241"/>
      <c r="F413" s="244" t="s">
        <v>1102</v>
      </c>
      <c r="G413" s="241"/>
      <c r="H413" s="245">
        <v>115.137</v>
      </c>
      <c r="I413" s="246"/>
      <c r="J413" s="241"/>
      <c r="K413" s="241"/>
      <c r="L413" s="247"/>
      <c r="M413" s="248"/>
      <c r="N413" s="249"/>
      <c r="O413" s="249"/>
      <c r="P413" s="249"/>
      <c r="Q413" s="249"/>
      <c r="R413" s="249"/>
      <c r="S413" s="249"/>
      <c r="T413" s="250"/>
      <c r="AT413" s="251" t="s">
        <v>188</v>
      </c>
      <c r="AU413" s="251" t="s">
        <v>87</v>
      </c>
      <c r="AV413" s="12" t="s">
        <v>87</v>
      </c>
      <c r="AW413" s="12" t="s">
        <v>4</v>
      </c>
      <c r="AX413" s="12" t="s">
        <v>82</v>
      </c>
      <c r="AY413" s="251" t="s">
        <v>134</v>
      </c>
    </row>
    <row r="414" spans="2:65" s="1" customFormat="1" ht="16.5" customHeight="1">
      <c r="B414" s="38"/>
      <c r="C414" s="220" t="s">
        <v>1103</v>
      </c>
      <c r="D414" s="220" t="s">
        <v>137</v>
      </c>
      <c r="E414" s="221" t="s">
        <v>1104</v>
      </c>
      <c r="F414" s="222" t="s">
        <v>1105</v>
      </c>
      <c r="G414" s="223" t="s">
        <v>247</v>
      </c>
      <c r="H414" s="224">
        <v>427.87</v>
      </c>
      <c r="I414" s="225"/>
      <c r="J414" s="226">
        <f>ROUND(I414*H414,2)</f>
        <v>0</v>
      </c>
      <c r="K414" s="222" t="s">
        <v>141</v>
      </c>
      <c r="L414" s="43"/>
      <c r="M414" s="227" t="s">
        <v>1</v>
      </c>
      <c r="N414" s="228" t="s">
        <v>42</v>
      </c>
      <c r="O414" s="86"/>
      <c r="P414" s="229">
        <f>O414*H414</f>
        <v>0</v>
      </c>
      <c r="Q414" s="229">
        <v>1E-05</v>
      </c>
      <c r="R414" s="229">
        <f>Q414*H414</f>
        <v>0.004278700000000001</v>
      </c>
      <c r="S414" s="229">
        <v>0</v>
      </c>
      <c r="T414" s="230">
        <f>S414*H414</f>
        <v>0</v>
      </c>
      <c r="AR414" s="231" t="s">
        <v>248</v>
      </c>
      <c r="AT414" s="231" t="s">
        <v>137</v>
      </c>
      <c r="AU414" s="231" t="s">
        <v>87</v>
      </c>
      <c r="AY414" s="17" t="s">
        <v>134</v>
      </c>
      <c r="BE414" s="232">
        <f>IF(N414="základní",J414,0)</f>
        <v>0</v>
      </c>
      <c r="BF414" s="232">
        <f>IF(N414="snížená",J414,0)</f>
        <v>0</v>
      </c>
      <c r="BG414" s="232">
        <f>IF(N414="zákl. přenesená",J414,0)</f>
        <v>0</v>
      </c>
      <c r="BH414" s="232">
        <f>IF(N414="sníž. přenesená",J414,0)</f>
        <v>0</v>
      </c>
      <c r="BI414" s="232">
        <f>IF(N414="nulová",J414,0)</f>
        <v>0</v>
      </c>
      <c r="BJ414" s="17" t="s">
        <v>82</v>
      </c>
      <c r="BK414" s="232">
        <f>ROUND(I414*H414,2)</f>
        <v>0</v>
      </c>
      <c r="BL414" s="17" t="s">
        <v>248</v>
      </c>
      <c r="BM414" s="231" t="s">
        <v>1106</v>
      </c>
    </row>
    <row r="415" spans="2:51" s="12" customFormat="1" ht="12">
      <c r="B415" s="240"/>
      <c r="C415" s="241"/>
      <c r="D415" s="242" t="s">
        <v>188</v>
      </c>
      <c r="E415" s="243" t="s">
        <v>1</v>
      </c>
      <c r="F415" s="244" t="s">
        <v>1107</v>
      </c>
      <c r="G415" s="241"/>
      <c r="H415" s="245">
        <v>222.96</v>
      </c>
      <c r="I415" s="246"/>
      <c r="J415" s="241"/>
      <c r="K415" s="241"/>
      <c r="L415" s="247"/>
      <c r="M415" s="248"/>
      <c r="N415" s="249"/>
      <c r="O415" s="249"/>
      <c r="P415" s="249"/>
      <c r="Q415" s="249"/>
      <c r="R415" s="249"/>
      <c r="S415" s="249"/>
      <c r="T415" s="250"/>
      <c r="AT415" s="251" t="s">
        <v>188</v>
      </c>
      <c r="AU415" s="251" t="s">
        <v>87</v>
      </c>
      <c r="AV415" s="12" t="s">
        <v>87</v>
      </c>
      <c r="AW415" s="12" t="s">
        <v>32</v>
      </c>
      <c r="AX415" s="12" t="s">
        <v>77</v>
      </c>
      <c r="AY415" s="251" t="s">
        <v>134</v>
      </c>
    </row>
    <row r="416" spans="2:51" s="12" customFormat="1" ht="12">
      <c r="B416" s="240"/>
      <c r="C416" s="241"/>
      <c r="D416" s="242" t="s">
        <v>188</v>
      </c>
      <c r="E416" s="243" t="s">
        <v>1</v>
      </c>
      <c r="F416" s="244" t="s">
        <v>1108</v>
      </c>
      <c r="G416" s="241"/>
      <c r="H416" s="245">
        <v>204.91</v>
      </c>
      <c r="I416" s="246"/>
      <c r="J416" s="241"/>
      <c r="K416" s="241"/>
      <c r="L416" s="247"/>
      <c r="M416" s="248"/>
      <c r="N416" s="249"/>
      <c r="O416" s="249"/>
      <c r="P416" s="249"/>
      <c r="Q416" s="249"/>
      <c r="R416" s="249"/>
      <c r="S416" s="249"/>
      <c r="T416" s="250"/>
      <c r="AT416" s="251" t="s">
        <v>188</v>
      </c>
      <c r="AU416" s="251" t="s">
        <v>87</v>
      </c>
      <c r="AV416" s="12" t="s">
        <v>87</v>
      </c>
      <c r="AW416" s="12" t="s">
        <v>32</v>
      </c>
      <c r="AX416" s="12" t="s">
        <v>77</v>
      </c>
      <c r="AY416" s="251" t="s">
        <v>134</v>
      </c>
    </row>
    <row r="417" spans="2:51" s="13" customFormat="1" ht="12">
      <c r="B417" s="252"/>
      <c r="C417" s="253"/>
      <c r="D417" s="242" t="s">
        <v>188</v>
      </c>
      <c r="E417" s="254" t="s">
        <v>1</v>
      </c>
      <c r="F417" s="255" t="s">
        <v>204</v>
      </c>
      <c r="G417" s="253"/>
      <c r="H417" s="256">
        <v>427.87</v>
      </c>
      <c r="I417" s="257"/>
      <c r="J417" s="253"/>
      <c r="K417" s="253"/>
      <c r="L417" s="258"/>
      <c r="M417" s="259"/>
      <c r="N417" s="260"/>
      <c r="O417" s="260"/>
      <c r="P417" s="260"/>
      <c r="Q417" s="260"/>
      <c r="R417" s="260"/>
      <c r="S417" s="260"/>
      <c r="T417" s="261"/>
      <c r="AT417" s="262" t="s">
        <v>188</v>
      </c>
      <c r="AU417" s="262" t="s">
        <v>87</v>
      </c>
      <c r="AV417" s="13" t="s">
        <v>153</v>
      </c>
      <c r="AW417" s="13" t="s">
        <v>32</v>
      </c>
      <c r="AX417" s="13" t="s">
        <v>82</v>
      </c>
      <c r="AY417" s="262" t="s">
        <v>134</v>
      </c>
    </row>
    <row r="418" spans="2:65" s="1" customFormat="1" ht="16.5" customHeight="1">
      <c r="B418" s="38"/>
      <c r="C418" s="273" t="s">
        <v>1109</v>
      </c>
      <c r="D418" s="273" t="s">
        <v>552</v>
      </c>
      <c r="E418" s="274" t="s">
        <v>1110</v>
      </c>
      <c r="F418" s="275" t="s">
        <v>1111</v>
      </c>
      <c r="G418" s="276" t="s">
        <v>1</v>
      </c>
      <c r="H418" s="277">
        <v>427.87</v>
      </c>
      <c r="I418" s="278"/>
      <c r="J418" s="279">
        <f>ROUND(I418*H418,2)</f>
        <v>0</v>
      </c>
      <c r="K418" s="275" t="s">
        <v>1</v>
      </c>
      <c r="L418" s="280"/>
      <c r="M418" s="281" t="s">
        <v>1</v>
      </c>
      <c r="N418" s="282" t="s">
        <v>42</v>
      </c>
      <c r="O418" s="86"/>
      <c r="P418" s="229">
        <f>O418*H418</f>
        <v>0</v>
      </c>
      <c r="Q418" s="229">
        <v>0</v>
      </c>
      <c r="R418" s="229">
        <f>Q418*H418</f>
        <v>0</v>
      </c>
      <c r="S418" s="229">
        <v>0</v>
      </c>
      <c r="T418" s="230">
        <f>S418*H418</f>
        <v>0</v>
      </c>
      <c r="AR418" s="231" t="s">
        <v>359</v>
      </c>
      <c r="AT418" s="231" t="s">
        <v>552</v>
      </c>
      <c r="AU418" s="231" t="s">
        <v>87</v>
      </c>
      <c r="AY418" s="17" t="s">
        <v>134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17" t="s">
        <v>82</v>
      </c>
      <c r="BK418" s="232">
        <f>ROUND(I418*H418,2)</f>
        <v>0</v>
      </c>
      <c r="BL418" s="17" t="s">
        <v>248</v>
      </c>
      <c r="BM418" s="231" t="s">
        <v>1112</v>
      </c>
    </row>
    <row r="419" spans="2:65" s="1" customFormat="1" ht="16.5" customHeight="1">
      <c r="B419" s="38"/>
      <c r="C419" s="220" t="s">
        <v>1113</v>
      </c>
      <c r="D419" s="220" t="s">
        <v>137</v>
      </c>
      <c r="E419" s="221" t="s">
        <v>1114</v>
      </c>
      <c r="F419" s="222" t="s">
        <v>1115</v>
      </c>
      <c r="G419" s="223" t="s">
        <v>247</v>
      </c>
      <c r="H419" s="224">
        <v>14.94</v>
      </c>
      <c r="I419" s="225"/>
      <c r="J419" s="226">
        <f>ROUND(I419*H419,2)</f>
        <v>0</v>
      </c>
      <c r="K419" s="222" t="s">
        <v>141</v>
      </c>
      <c r="L419" s="43"/>
      <c r="M419" s="227" t="s">
        <v>1</v>
      </c>
      <c r="N419" s="228" t="s">
        <v>42</v>
      </c>
      <c r="O419" s="86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AR419" s="231" t="s">
        <v>248</v>
      </c>
      <c r="AT419" s="231" t="s">
        <v>137</v>
      </c>
      <c r="AU419" s="231" t="s">
        <v>87</v>
      </c>
      <c r="AY419" s="17" t="s">
        <v>134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7" t="s">
        <v>82</v>
      </c>
      <c r="BK419" s="232">
        <f>ROUND(I419*H419,2)</f>
        <v>0</v>
      </c>
      <c r="BL419" s="17" t="s">
        <v>248</v>
      </c>
      <c r="BM419" s="231" t="s">
        <v>1116</v>
      </c>
    </row>
    <row r="420" spans="2:51" s="12" customFormat="1" ht="12">
      <c r="B420" s="240"/>
      <c r="C420" s="241"/>
      <c r="D420" s="242" t="s">
        <v>188</v>
      </c>
      <c r="E420" s="243" t="s">
        <v>1</v>
      </c>
      <c r="F420" s="244" t="s">
        <v>1117</v>
      </c>
      <c r="G420" s="241"/>
      <c r="H420" s="245">
        <v>14.94</v>
      </c>
      <c r="I420" s="246"/>
      <c r="J420" s="241"/>
      <c r="K420" s="241"/>
      <c r="L420" s="247"/>
      <c r="M420" s="248"/>
      <c r="N420" s="249"/>
      <c r="O420" s="249"/>
      <c r="P420" s="249"/>
      <c r="Q420" s="249"/>
      <c r="R420" s="249"/>
      <c r="S420" s="249"/>
      <c r="T420" s="250"/>
      <c r="AT420" s="251" t="s">
        <v>188</v>
      </c>
      <c r="AU420" s="251" t="s">
        <v>87</v>
      </c>
      <c r="AV420" s="12" t="s">
        <v>87</v>
      </c>
      <c r="AW420" s="12" t="s">
        <v>32</v>
      </c>
      <c r="AX420" s="12" t="s">
        <v>82</v>
      </c>
      <c r="AY420" s="251" t="s">
        <v>134</v>
      </c>
    </row>
    <row r="421" spans="2:65" s="1" customFormat="1" ht="16.5" customHeight="1">
      <c r="B421" s="38"/>
      <c r="C421" s="273" t="s">
        <v>1118</v>
      </c>
      <c r="D421" s="273" t="s">
        <v>552</v>
      </c>
      <c r="E421" s="274" t="s">
        <v>1119</v>
      </c>
      <c r="F421" s="275" t="s">
        <v>1120</v>
      </c>
      <c r="G421" s="276" t="s">
        <v>247</v>
      </c>
      <c r="H421" s="277">
        <v>15.239</v>
      </c>
      <c r="I421" s="278"/>
      <c r="J421" s="279">
        <f>ROUND(I421*H421,2)</f>
        <v>0</v>
      </c>
      <c r="K421" s="275" t="s">
        <v>141</v>
      </c>
      <c r="L421" s="280"/>
      <c r="M421" s="281" t="s">
        <v>1</v>
      </c>
      <c r="N421" s="282" t="s">
        <v>42</v>
      </c>
      <c r="O421" s="86"/>
      <c r="P421" s="229">
        <f>O421*H421</f>
        <v>0</v>
      </c>
      <c r="Q421" s="229">
        <v>0.00017</v>
      </c>
      <c r="R421" s="229">
        <f>Q421*H421</f>
        <v>0.0025906300000000004</v>
      </c>
      <c r="S421" s="229">
        <v>0</v>
      </c>
      <c r="T421" s="230">
        <f>S421*H421</f>
        <v>0</v>
      </c>
      <c r="AR421" s="231" t="s">
        <v>359</v>
      </c>
      <c r="AT421" s="231" t="s">
        <v>552</v>
      </c>
      <c r="AU421" s="231" t="s">
        <v>87</v>
      </c>
      <c r="AY421" s="17" t="s">
        <v>134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82</v>
      </c>
      <c r="BK421" s="232">
        <f>ROUND(I421*H421,2)</f>
        <v>0</v>
      </c>
      <c r="BL421" s="17" t="s">
        <v>248</v>
      </c>
      <c r="BM421" s="231" t="s">
        <v>1121</v>
      </c>
    </row>
    <row r="422" spans="2:51" s="12" customFormat="1" ht="12">
      <c r="B422" s="240"/>
      <c r="C422" s="241"/>
      <c r="D422" s="242" t="s">
        <v>188</v>
      </c>
      <c r="E422" s="241"/>
      <c r="F422" s="244" t="s">
        <v>1122</v>
      </c>
      <c r="G422" s="241"/>
      <c r="H422" s="245">
        <v>15.239</v>
      </c>
      <c r="I422" s="246"/>
      <c r="J422" s="241"/>
      <c r="K422" s="241"/>
      <c r="L422" s="247"/>
      <c r="M422" s="248"/>
      <c r="N422" s="249"/>
      <c r="O422" s="249"/>
      <c r="P422" s="249"/>
      <c r="Q422" s="249"/>
      <c r="R422" s="249"/>
      <c r="S422" s="249"/>
      <c r="T422" s="250"/>
      <c r="AT422" s="251" t="s">
        <v>188</v>
      </c>
      <c r="AU422" s="251" t="s">
        <v>87</v>
      </c>
      <c r="AV422" s="12" t="s">
        <v>87</v>
      </c>
      <c r="AW422" s="12" t="s">
        <v>4</v>
      </c>
      <c r="AX422" s="12" t="s">
        <v>82</v>
      </c>
      <c r="AY422" s="251" t="s">
        <v>134</v>
      </c>
    </row>
    <row r="423" spans="2:65" s="1" customFormat="1" ht="16.5" customHeight="1">
      <c r="B423" s="38"/>
      <c r="C423" s="220" t="s">
        <v>1123</v>
      </c>
      <c r="D423" s="220" t="s">
        <v>137</v>
      </c>
      <c r="E423" s="221" t="s">
        <v>1124</v>
      </c>
      <c r="F423" s="222" t="s">
        <v>1125</v>
      </c>
      <c r="G423" s="223" t="s">
        <v>247</v>
      </c>
      <c r="H423" s="224">
        <v>26</v>
      </c>
      <c r="I423" s="225"/>
      <c r="J423" s="226">
        <f>ROUND(I423*H423,2)</f>
        <v>0</v>
      </c>
      <c r="K423" s="222" t="s">
        <v>141</v>
      </c>
      <c r="L423" s="43"/>
      <c r="M423" s="227" t="s">
        <v>1</v>
      </c>
      <c r="N423" s="228" t="s">
        <v>42</v>
      </c>
      <c r="O423" s="86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AR423" s="231" t="s">
        <v>248</v>
      </c>
      <c r="AT423" s="231" t="s">
        <v>137</v>
      </c>
      <c r="AU423" s="231" t="s">
        <v>87</v>
      </c>
      <c r="AY423" s="17" t="s">
        <v>134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7" t="s">
        <v>82</v>
      </c>
      <c r="BK423" s="232">
        <f>ROUND(I423*H423,2)</f>
        <v>0</v>
      </c>
      <c r="BL423" s="17" t="s">
        <v>248</v>
      </c>
      <c r="BM423" s="231" t="s">
        <v>1126</v>
      </c>
    </row>
    <row r="424" spans="2:65" s="1" customFormat="1" ht="16.5" customHeight="1">
      <c r="B424" s="38"/>
      <c r="C424" s="273" t="s">
        <v>1127</v>
      </c>
      <c r="D424" s="273" t="s">
        <v>552</v>
      </c>
      <c r="E424" s="274" t="s">
        <v>1128</v>
      </c>
      <c r="F424" s="275" t="s">
        <v>1129</v>
      </c>
      <c r="G424" s="276" t="s">
        <v>247</v>
      </c>
      <c r="H424" s="277">
        <v>26.52</v>
      </c>
      <c r="I424" s="278"/>
      <c r="J424" s="279">
        <f>ROUND(I424*H424,2)</f>
        <v>0</v>
      </c>
      <c r="K424" s="275" t="s">
        <v>141</v>
      </c>
      <c r="L424" s="280"/>
      <c r="M424" s="281" t="s">
        <v>1</v>
      </c>
      <c r="N424" s="282" t="s">
        <v>42</v>
      </c>
      <c r="O424" s="86"/>
      <c r="P424" s="229">
        <f>O424*H424</f>
        <v>0</v>
      </c>
      <c r="Q424" s="229">
        <v>0.00017</v>
      </c>
      <c r="R424" s="229">
        <f>Q424*H424</f>
        <v>0.0045084</v>
      </c>
      <c r="S424" s="229">
        <v>0</v>
      </c>
      <c r="T424" s="230">
        <f>S424*H424</f>
        <v>0</v>
      </c>
      <c r="AR424" s="231" t="s">
        <v>359</v>
      </c>
      <c r="AT424" s="231" t="s">
        <v>552</v>
      </c>
      <c r="AU424" s="231" t="s">
        <v>87</v>
      </c>
      <c r="AY424" s="17" t="s">
        <v>134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7" t="s">
        <v>82</v>
      </c>
      <c r="BK424" s="232">
        <f>ROUND(I424*H424,2)</f>
        <v>0</v>
      </c>
      <c r="BL424" s="17" t="s">
        <v>248</v>
      </c>
      <c r="BM424" s="231" t="s">
        <v>1130</v>
      </c>
    </row>
    <row r="425" spans="2:51" s="12" customFormat="1" ht="12">
      <c r="B425" s="240"/>
      <c r="C425" s="241"/>
      <c r="D425" s="242" t="s">
        <v>188</v>
      </c>
      <c r="E425" s="241"/>
      <c r="F425" s="244" t="s">
        <v>1131</v>
      </c>
      <c r="G425" s="241"/>
      <c r="H425" s="245">
        <v>26.52</v>
      </c>
      <c r="I425" s="246"/>
      <c r="J425" s="241"/>
      <c r="K425" s="241"/>
      <c r="L425" s="247"/>
      <c r="M425" s="248"/>
      <c r="N425" s="249"/>
      <c r="O425" s="249"/>
      <c r="P425" s="249"/>
      <c r="Q425" s="249"/>
      <c r="R425" s="249"/>
      <c r="S425" s="249"/>
      <c r="T425" s="250"/>
      <c r="AT425" s="251" t="s">
        <v>188</v>
      </c>
      <c r="AU425" s="251" t="s">
        <v>87</v>
      </c>
      <c r="AV425" s="12" t="s">
        <v>87</v>
      </c>
      <c r="AW425" s="12" t="s">
        <v>4</v>
      </c>
      <c r="AX425" s="12" t="s">
        <v>82</v>
      </c>
      <c r="AY425" s="251" t="s">
        <v>134</v>
      </c>
    </row>
    <row r="426" spans="2:65" s="1" customFormat="1" ht="16.5" customHeight="1">
      <c r="B426" s="38"/>
      <c r="C426" s="220" t="s">
        <v>1132</v>
      </c>
      <c r="D426" s="220" t="s">
        <v>137</v>
      </c>
      <c r="E426" s="221" t="s">
        <v>1133</v>
      </c>
      <c r="F426" s="222" t="s">
        <v>1134</v>
      </c>
      <c r="G426" s="223" t="s">
        <v>186</v>
      </c>
      <c r="H426" s="224">
        <v>104.67</v>
      </c>
      <c r="I426" s="225"/>
      <c r="J426" s="226">
        <f>ROUND(I426*H426,2)</f>
        <v>0</v>
      </c>
      <c r="K426" s="222" t="s">
        <v>1</v>
      </c>
      <c r="L426" s="43"/>
      <c r="M426" s="227" t="s">
        <v>1</v>
      </c>
      <c r="N426" s="228" t="s">
        <v>42</v>
      </c>
      <c r="O426" s="86"/>
      <c r="P426" s="229">
        <f>O426*H426</f>
        <v>0</v>
      </c>
      <c r="Q426" s="229">
        <v>0</v>
      </c>
      <c r="R426" s="229">
        <f>Q426*H426</f>
        <v>0</v>
      </c>
      <c r="S426" s="229">
        <v>0</v>
      </c>
      <c r="T426" s="230">
        <f>S426*H426</f>
        <v>0</v>
      </c>
      <c r="AR426" s="231" t="s">
        <v>248</v>
      </c>
      <c r="AT426" s="231" t="s">
        <v>137</v>
      </c>
      <c r="AU426" s="231" t="s">
        <v>87</v>
      </c>
      <c r="AY426" s="17" t="s">
        <v>134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17" t="s">
        <v>82</v>
      </c>
      <c r="BK426" s="232">
        <f>ROUND(I426*H426,2)</f>
        <v>0</v>
      </c>
      <c r="BL426" s="17" t="s">
        <v>248</v>
      </c>
      <c r="BM426" s="231" t="s">
        <v>1135</v>
      </c>
    </row>
    <row r="427" spans="2:65" s="1" customFormat="1" ht="16.5" customHeight="1">
      <c r="B427" s="38"/>
      <c r="C427" s="220" t="s">
        <v>1136</v>
      </c>
      <c r="D427" s="220" t="s">
        <v>137</v>
      </c>
      <c r="E427" s="221" t="s">
        <v>1137</v>
      </c>
      <c r="F427" s="222" t="s">
        <v>1138</v>
      </c>
      <c r="G427" s="223" t="s">
        <v>428</v>
      </c>
      <c r="H427" s="224">
        <v>1</v>
      </c>
      <c r="I427" s="225"/>
      <c r="J427" s="226">
        <f>ROUND(I427*H427,2)</f>
        <v>0</v>
      </c>
      <c r="K427" s="222" t="s">
        <v>1</v>
      </c>
      <c r="L427" s="43"/>
      <c r="M427" s="227" t="s">
        <v>1</v>
      </c>
      <c r="N427" s="228" t="s">
        <v>42</v>
      </c>
      <c r="O427" s="86"/>
      <c r="P427" s="229">
        <f>O427*H427</f>
        <v>0</v>
      </c>
      <c r="Q427" s="229">
        <v>0</v>
      </c>
      <c r="R427" s="229">
        <f>Q427*H427</f>
        <v>0</v>
      </c>
      <c r="S427" s="229">
        <v>0</v>
      </c>
      <c r="T427" s="230">
        <f>S427*H427</f>
        <v>0</v>
      </c>
      <c r="AR427" s="231" t="s">
        <v>248</v>
      </c>
      <c r="AT427" s="231" t="s">
        <v>137</v>
      </c>
      <c r="AU427" s="231" t="s">
        <v>87</v>
      </c>
      <c r="AY427" s="17" t="s">
        <v>134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7" t="s">
        <v>82</v>
      </c>
      <c r="BK427" s="232">
        <f>ROUND(I427*H427,2)</f>
        <v>0</v>
      </c>
      <c r="BL427" s="17" t="s">
        <v>248</v>
      </c>
      <c r="BM427" s="231" t="s">
        <v>1139</v>
      </c>
    </row>
    <row r="428" spans="2:65" s="1" customFormat="1" ht="36" customHeight="1">
      <c r="B428" s="38"/>
      <c r="C428" s="220" t="s">
        <v>1140</v>
      </c>
      <c r="D428" s="220" t="s">
        <v>137</v>
      </c>
      <c r="E428" s="221" t="s">
        <v>1141</v>
      </c>
      <c r="F428" s="222" t="s">
        <v>1142</v>
      </c>
      <c r="G428" s="223" t="s">
        <v>904</v>
      </c>
      <c r="H428" s="294"/>
      <c r="I428" s="225"/>
      <c r="J428" s="226">
        <f>ROUND(I428*H428,2)</f>
        <v>0</v>
      </c>
      <c r="K428" s="222" t="s">
        <v>141</v>
      </c>
      <c r="L428" s="43"/>
      <c r="M428" s="227" t="s">
        <v>1</v>
      </c>
      <c r="N428" s="228" t="s">
        <v>42</v>
      </c>
      <c r="O428" s="86"/>
      <c r="P428" s="229">
        <f>O428*H428</f>
        <v>0</v>
      </c>
      <c r="Q428" s="229">
        <v>0</v>
      </c>
      <c r="R428" s="229">
        <f>Q428*H428</f>
        <v>0</v>
      </c>
      <c r="S428" s="229">
        <v>0</v>
      </c>
      <c r="T428" s="230">
        <f>S428*H428</f>
        <v>0</v>
      </c>
      <c r="AR428" s="231" t="s">
        <v>248</v>
      </c>
      <c r="AT428" s="231" t="s">
        <v>137</v>
      </c>
      <c r="AU428" s="231" t="s">
        <v>87</v>
      </c>
      <c r="AY428" s="17" t="s">
        <v>134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7" t="s">
        <v>82</v>
      </c>
      <c r="BK428" s="232">
        <f>ROUND(I428*H428,2)</f>
        <v>0</v>
      </c>
      <c r="BL428" s="17" t="s">
        <v>248</v>
      </c>
      <c r="BM428" s="231" t="s">
        <v>1143</v>
      </c>
    </row>
    <row r="429" spans="2:63" s="11" customFormat="1" ht="22.8" customHeight="1">
      <c r="B429" s="204"/>
      <c r="C429" s="205"/>
      <c r="D429" s="206" t="s">
        <v>76</v>
      </c>
      <c r="E429" s="218" t="s">
        <v>594</v>
      </c>
      <c r="F429" s="218" t="s">
        <v>595</v>
      </c>
      <c r="G429" s="205"/>
      <c r="H429" s="205"/>
      <c r="I429" s="208"/>
      <c r="J429" s="219">
        <f>BK429</f>
        <v>0</v>
      </c>
      <c r="K429" s="205"/>
      <c r="L429" s="210"/>
      <c r="M429" s="211"/>
      <c r="N429" s="212"/>
      <c r="O429" s="212"/>
      <c r="P429" s="213">
        <f>SUM(P430:P444)</f>
        <v>0</v>
      </c>
      <c r="Q429" s="212"/>
      <c r="R429" s="213">
        <f>SUM(R430:R444)</f>
        <v>3.9136715699999995</v>
      </c>
      <c r="S429" s="212"/>
      <c r="T429" s="214">
        <f>SUM(T430:T444)</f>
        <v>0</v>
      </c>
      <c r="AR429" s="215" t="s">
        <v>87</v>
      </c>
      <c r="AT429" s="216" t="s">
        <v>76</v>
      </c>
      <c r="AU429" s="216" t="s">
        <v>82</v>
      </c>
      <c r="AY429" s="215" t="s">
        <v>134</v>
      </c>
      <c r="BK429" s="217">
        <f>SUM(BK430:BK444)</f>
        <v>0</v>
      </c>
    </row>
    <row r="430" spans="2:65" s="1" customFormat="1" ht="24" customHeight="1">
      <c r="B430" s="38"/>
      <c r="C430" s="220" t="s">
        <v>1144</v>
      </c>
      <c r="D430" s="220" t="s">
        <v>137</v>
      </c>
      <c r="E430" s="221" t="s">
        <v>1145</v>
      </c>
      <c r="F430" s="222" t="s">
        <v>1146</v>
      </c>
      <c r="G430" s="223" t="s">
        <v>186</v>
      </c>
      <c r="H430" s="224">
        <v>260.801</v>
      </c>
      <c r="I430" s="225"/>
      <c r="J430" s="226">
        <f>ROUND(I430*H430,2)</f>
        <v>0</v>
      </c>
      <c r="K430" s="222" t="s">
        <v>141</v>
      </c>
      <c r="L430" s="43"/>
      <c r="M430" s="227" t="s">
        <v>1</v>
      </c>
      <c r="N430" s="228" t="s">
        <v>42</v>
      </c>
      <c r="O430" s="86"/>
      <c r="P430" s="229">
        <f>O430*H430</f>
        <v>0</v>
      </c>
      <c r="Q430" s="229">
        <v>0.0003</v>
      </c>
      <c r="R430" s="229">
        <f>Q430*H430</f>
        <v>0.07824029999999998</v>
      </c>
      <c r="S430" s="229">
        <v>0</v>
      </c>
      <c r="T430" s="230">
        <f>S430*H430</f>
        <v>0</v>
      </c>
      <c r="AR430" s="231" t="s">
        <v>248</v>
      </c>
      <c r="AT430" s="231" t="s">
        <v>137</v>
      </c>
      <c r="AU430" s="231" t="s">
        <v>87</v>
      </c>
      <c r="AY430" s="17" t="s">
        <v>134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17" t="s">
        <v>82</v>
      </c>
      <c r="BK430" s="232">
        <f>ROUND(I430*H430,2)</f>
        <v>0</v>
      </c>
      <c r="BL430" s="17" t="s">
        <v>248</v>
      </c>
      <c r="BM430" s="231" t="s">
        <v>1147</v>
      </c>
    </row>
    <row r="431" spans="2:65" s="1" customFormat="1" ht="24" customHeight="1">
      <c r="B431" s="38"/>
      <c r="C431" s="220" t="s">
        <v>1148</v>
      </c>
      <c r="D431" s="220" t="s">
        <v>137</v>
      </c>
      <c r="E431" s="221" t="s">
        <v>1149</v>
      </c>
      <c r="F431" s="222" t="s">
        <v>1150</v>
      </c>
      <c r="G431" s="223" t="s">
        <v>186</v>
      </c>
      <c r="H431" s="224">
        <v>215.252</v>
      </c>
      <c r="I431" s="225"/>
      <c r="J431" s="226">
        <f>ROUND(I431*H431,2)</f>
        <v>0</v>
      </c>
      <c r="K431" s="222" t="s">
        <v>141</v>
      </c>
      <c r="L431" s="43"/>
      <c r="M431" s="227" t="s">
        <v>1</v>
      </c>
      <c r="N431" s="228" t="s">
        <v>42</v>
      </c>
      <c r="O431" s="86"/>
      <c r="P431" s="229">
        <f>O431*H431</f>
        <v>0</v>
      </c>
      <c r="Q431" s="229">
        <v>0.0015</v>
      </c>
      <c r="R431" s="229">
        <f>Q431*H431</f>
        <v>0.322878</v>
      </c>
      <c r="S431" s="229">
        <v>0</v>
      </c>
      <c r="T431" s="230">
        <f>S431*H431</f>
        <v>0</v>
      </c>
      <c r="AR431" s="231" t="s">
        <v>248</v>
      </c>
      <c r="AT431" s="231" t="s">
        <v>137</v>
      </c>
      <c r="AU431" s="231" t="s">
        <v>87</v>
      </c>
      <c r="AY431" s="17" t="s">
        <v>134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7" t="s">
        <v>82</v>
      </c>
      <c r="BK431" s="232">
        <f>ROUND(I431*H431,2)</f>
        <v>0</v>
      </c>
      <c r="BL431" s="17" t="s">
        <v>248</v>
      </c>
      <c r="BM431" s="231" t="s">
        <v>1151</v>
      </c>
    </row>
    <row r="432" spans="2:51" s="12" customFormat="1" ht="12">
      <c r="B432" s="240"/>
      <c r="C432" s="241"/>
      <c r="D432" s="242" t="s">
        <v>188</v>
      </c>
      <c r="E432" s="243" t="s">
        <v>1</v>
      </c>
      <c r="F432" s="244" t="s">
        <v>1152</v>
      </c>
      <c r="G432" s="241"/>
      <c r="H432" s="245">
        <v>87.836</v>
      </c>
      <c r="I432" s="246"/>
      <c r="J432" s="241"/>
      <c r="K432" s="241"/>
      <c r="L432" s="247"/>
      <c r="M432" s="248"/>
      <c r="N432" s="249"/>
      <c r="O432" s="249"/>
      <c r="P432" s="249"/>
      <c r="Q432" s="249"/>
      <c r="R432" s="249"/>
      <c r="S432" s="249"/>
      <c r="T432" s="250"/>
      <c r="AT432" s="251" t="s">
        <v>188</v>
      </c>
      <c r="AU432" s="251" t="s">
        <v>87</v>
      </c>
      <c r="AV432" s="12" t="s">
        <v>87</v>
      </c>
      <c r="AW432" s="12" t="s">
        <v>32</v>
      </c>
      <c r="AX432" s="12" t="s">
        <v>77</v>
      </c>
      <c r="AY432" s="251" t="s">
        <v>134</v>
      </c>
    </row>
    <row r="433" spans="2:51" s="12" customFormat="1" ht="12">
      <c r="B433" s="240"/>
      <c r="C433" s="241"/>
      <c r="D433" s="242" t="s">
        <v>188</v>
      </c>
      <c r="E433" s="243" t="s">
        <v>1</v>
      </c>
      <c r="F433" s="244" t="s">
        <v>1153</v>
      </c>
      <c r="G433" s="241"/>
      <c r="H433" s="245">
        <v>127.416</v>
      </c>
      <c r="I433" s="246"/>
      <c r="J433" s="241"/>
      <c r="K433" s="241"/>
      <c r="L433" s="247"/>
      <c r="M433" s="248"/>
      <c r="N433" s="249"/>
      <c r="O433" s="249"/>
      <c r="P433" s="249"/>
      <c r="Q433" s="249"/>
      <c r="R433" s="249"/>
      <c r="S433" s="249"/>
      <c r="T433" s="250"/>
      <c r="AT433" s="251" t="s">
        <v>188</v>
      </c>
      <c r="AU433" s="251" t="s">
        <v>87</v>
      </c>
      <c r="AV433" s="12" t="s">
        <v>87</v>
      </c>
      <c r="AW433" s="12" t="s">
        <v>32</v>
      </c>
      <c r="AX433" s="12" t="s">
        <v>77</v>
      </c>
      <c r="AY433" s="251" t="s">
        <v>134</v>
      </c>
    </row>
    <row r="434" spans="2:51" s="13" customFormat="1" ht="12">
      <c r="B434" s="252"/>
      <c r="C434" s="253"/>
      <c r="D434" s="242" t="s">
        <v>188</v>
      </c>
      <c r="E434" s="254" t="s">
        <v>1</v>
      </c>
      <c r="F434" s="255" t="s">
        <v>204</v>
      </c>
      <c r="G434" s="253"/>
      <c r="H434" s="256">
        <v>215.252</v>
      </c>
      <c r="I434" s="257"/>
      <c r="J434" s="253"/>
      <c r="K434" s="253"/>
      <c r="L434" s="258"/>
      <c r="M434" s="259"/>
      <c r="N434" s="260"/>
      <c r="O434" s="260"/>
      <c r="P434" s="260"/>
      <c r="Q434" s="260"/>
      <c r="R434" s="260"/>
      <c r="S434" s="260"/>
      <c r="T434" s="261"/>
      <c r="AT434" s="262" t="s">
        <v>188</v>
      </c>
      <c r="AU434" s="262" t="s">
        <v>87</v>
      </c>
      <c r="AV434" s="13" t="s">
        <v>153</v>
      </c>
      <c r="AW434" s="13" t="s">
        <v>32</v>
      </c>
      <c r="AX434" s="13" t="s">
        <v>82</v>
      </c>
      <c r="AY434" s="262" t="s">
        <v>134</v>
      </c>
    </row>
    <row r="435" spans="2:65" s="1" customFormat="1" ht="36" customHeight="1">
      <c r="B435" s="38"/>
      <c r="C435" s="220" t="s">
        <v>1154</v>
      </c>
      <c r="D435" s="220" t="s">
        <v>137</v>
      </c>
      <c r="E435" s="221" t="s">
        <v>1155</v>
      </c>
      <c r="F435" s="222" t="s">
        <v>1156</v>
      </c>
      <c r="G435" s="223" t="s">
        <v>186</v>
      </c>
      <c r="H435" s="224">
        <v>260.801</v>
      </c>
      <c r="I435" s="225"/>
      <c r="J435" s="226">
        <f>ROUND(I435*H435,2)</f>
        <v>0</v>
      </c>
      <c r="K435" s="222" t="s">
        <v>141</v>
      </c>
      <c r="L435" s="43"/>
      <c r="M435" s="227" t="s">
        <v>1</v>
      </c>
      <c r="N435" s="228" t="s">
        <v>42</v>
      </c>
      <c r="O435" s="86"/>
      <c r="P435" s="229">
        <f>O435*H435</f>
        <v>0</v>
      </c>
      <c r="Q435" s="229">
        <v>0.009</v>
      </c>
      <c r="R435" s="229">
        <f>Q435*H435</f>
        <v>2.347209</v>
      </c>
      <c r="S435" s="229">
        <v>0</v>
      </c>
      <c r="T435" s="230">
        <f>S435*H435</f>
        <v>0</v>
      </c>
      <c r="AR435" s="231" t="s">
        <v>248</v>
      </c>
      <c r="AT435" s="231" t="s">
        <v>137</v>
      </c>
      <c r="AU435" s="231" t="s">
        <v>87</v>
      </c>
      <c r="AY435" s="17" t="s">
        <v>134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7" t="s">
        <v>82</v>
      </c>
      <c r="BK435" s="232">
        <f>ROUND(I435*H435,2)</f>
        <v>0</v>
      </c>
      <c r="BL435" s="17" t="s">
        <v>248</v>
      </c>
      <c r="BM435" s="231" t="s">
        <v>1157</v>
      </c>
    </row>
    <row r="436" spans="2:51" s="12" customFormat="1" ht="12">
      <c r="B436" s="240"/>
      <c r="C436" s="241"/>
      <c r="D436" s="242" t="s">
        <v>188</v>
      </c>
      <c r="E436" s="243" t="s">
        <v>1</v>
      </c>
      <c r="F436" s="244" t="s">
        <v>1158</v>
      </c>
      <c r="G436" s="241"/>
      <c r="H436" s="245">
        <v>118.178</v>
      </c>
      <c r="I436" s="246"/>
      <c r="J436" s="241"/>
      <c r="K436" s="241"/>
      <c r="L436" s="247"/>
      <c r="M436" s="248"/>
      <c r="N436" s="249"/>
      <c r="O436" s="249"/>
      <c r="P436" s="249"/>
      <c r="Q436" s="249"/>
      <c r="R436" s="249"/>
      <c r="S436" s="249"/>
      <c r="T436" s="250"/>
      <c r="AT436" s="251" t="s">
        <v>188</v>
      </c>
      <c r="AU436" s="251" t="s">
        <v>87</v>
      </c>
      <c r="AV436" s="12" t="s">
        <v>87</v>
      </c>
      <c r="AW436" s="12" t="s">
        <v>32</v>
      </c>
      <c r="AX436" s="12" t="s">
        <v>77</v>
      </c>
      <c r="AY436" s="251" t="s">
        <v>134</v>
      </c>
    </row>
    <row r="437" spans="2:51" s="12" customFormat="1" ht="12">
      <c r="B437" s="240"/>
      <c r="C437" s="241"/>
      <c r="D437" s="242" t="s">
        <v>188</v>
      </c>
      <c r="E437" s="243" t="s">
        <v>1</v>
      </c>
      <c r="F437" s="244" t="s">
        <v>1159</v>
      </c>
      <c r="G437" s="241"/>
      <c r="H437" s="245">
        <v>142.623</v>
      </c>
      <c r="I437" s="246"/>
      <c r="J437" s="241"/>
      <c r="K437" s="241"/>
      <c r="L437" s="247"/>
      <c r="M437" s="248"/>
      <c r="N437" s="249"/>
      <c r="O437" s="249"/>
      <c r="P437" s="249"/>
      <c r="Q437" s="249"/>
      <c r="R437" s="249"/>
      <c r="S437" s="249"/>
      <c r="T437" s="250"/>
      <c r="AT437" s="251" t="s">
        <v>188</v>
      </c>
      <c r="AU437" s="251" t="s">
        <v>87</v>
      </c>
      <c r="AV437" s="12" t="s">
        <v>87</v>
      </c>
      <c r="AW437" s="12" t="s">
        <v>32</v>
      </c>
      <c r="AX437" s="12" t="s">
        <v>77</v>
      </c>
      <c r="AY437" s="251" t="s">
        <v>134</v>
      </c>
    </row>
    <row r="438" spans="2:51" s="13" customFormat="1" ht="12">
      <c r="B438" s="252"/>
      <c r="C438" s="253"/>
      <c r="D438" s="242" t="s">
        <v>188</v>
      </c>
      <c r="E438" s="254" t="s">
        <v>1</v>
      </c>
      <c r="F438" s="255" t="s">
        <v>204</v>
      </c>
      <c r="G438" s="253"/>
      <c r="H438" s="256">
        <v>260.801</v>
      </c>
      <c r="I438" s="257"/>
      <c r="J438" s="253"/>
      <c r="K438" s="253"/>
      <c r="L438" s="258"/>
      <c r="M438" s="259"/>
      <c r="N438" s="260"/>
      <c r="O438" s="260"/>
      <c r="P438" s="260"/>
      <c r="Q438" s="260"/>
      <c r="R438" s="260"/>
      <c r="S438" s="260"/>
      <c r="T438" s="261"/>
      <c r="AT438" s="262" t="s">
        <v>188</v>
      </c>
      <c r="AU438" s="262" t="s">
        <v>87</v>
      </c>
      <c r="AV438" s="13" t="s">
        <v>153</v>
      </c>
      <c r="AW438" s="13" t="s">
        <v>32</v>
      </c>
      <c r="AX438" s="13" t="s">
        <v>82</v>
      </c>
      <c r="AY438" s="262" t="s">
        <v>134</v>
      </c>
    </row>
    <row r="439" spans="2:65" s="1" customFormat="1" ht="16.5" customHeight="1">
      <c r="B439" s="38"/>
      <c r="C439" s="273" t="s">
        <v>1160</v>
      </c>
      <c r="D439" s="273" t="s">
        <v>552</v>
      </c>
      <c r="E439" s="274" t="s">
        <v>1161</v>
      </c>
      <c r="F439" s="275" t="s">
        <v>1162</v>
      </c>
      <c r="G439" s="276" t="s">
        <v>186</v>
      </c>
      <c r="H439" s="277">
        <v>299.921</v>
      </c>
      <c r="I439" s="278"/>
      <c r="J439" s="279">
        <f>ROUND(I439*H439,2)</f>
        <v>0</v>
      </c>
      <c r="K439" s="275" t="s">
        <v>141</v>
      </c>
      <c r="L439" s="280"/>
      <c r="M439" s="281" t="s">
        <v>1</v>
      </c>
      <c r="N439" s="282" t="s">
        <v>42</v>
      </c>
      <c r="O439" s="86"/>
      <c r="P439" s="229">
        <f>O439*H439</f>
        <v>0</v>
      </c>
      <c r="Q439" s="229">
        <v>0.00387</v>
      </c>
      <c r="R439" s="229">
        <f>Q439*H439</f>
        <v>1.16069427</v>
      </c>
      <c r="S439" s="229">
        <v>0</v>
      </c>
      <c r="T439" s="230">
        <f>S439*H439</f>
        <v>0</v>
      </c>
      <c r="AR439" s="231" t="s">
        <v>359</v>
      </c>
      <c r="AT439" s="231" t="s">
        <v>552</v>
      </c>
      <c r="AU439" s="231" t="s">
        <v>87</v>
      </c>
      <c r="AY439" s="17" t="s">
        <v>134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7" t="s">
        <v>82</v>
      </c>
      <c r="BK439" s="232">
        <f>ROUND(I439*H439,2)</f>
        <v>0</v>
      </c>
      <c r="BL439" s="17" t="s">
        <v>248</v>
      </c>
      <c r="BM439" s="231" t="s">
        <v>1163</v>
      </c>
    </row>
    <row r="440" spans="2:51" s="12" customFormat="1" ht="12">
      <c r="B440" s="240"/>
      <c r="C440" s="241"/>
      <c r="D440" s="242" t="s">
        <v>188</v>
      </c>
      <c r="E440" s="241"/>
      <c r="F440" s="244" t="s">
        <v>1164</v>
      </c>
      <c r="G440" s="241"/>
      <c r="H440" s="245">
        <v>299.921</v>
      </c>
      <c r="I440" s="246"/>
      <c r="J440" s="241"/>
      <c r="K440" s="241"/>
      <c r="L440" s="247"/>
      <c r="M440" s="248"/>
      <c r="N440" s="249"/>
      <c r="O440" s="249"/>
      <c r="P440" s="249"/>
      <c r="Q440" s="249"/>
      <c r="R440" s="249"/>
      <c r="S440" s="249"/>
      <c r="T440" s="250"/>
      <c r="AT440" s="251" t="s">
        <v>188</v>
      </c>
      <c r="AU440" s="251" t="s">
        <v>87</v>
      </c>
      <c r="AV440" s="12" t="s">
        <v>87</v>
      </c>
      <c r="AW440" s="12" t="s">
        <v>4</v>
      </c>
      <c r="AX440" s="12" t="s">
        <v>82</v>
      </c>
      <c r="AY440" s="251" t="s">
        <v>134</v>
      </c>
    </row>
    <row r="441" spans="2:65" s="1" customFormat="1" ht="24" customHeight="1">
      <c r="B441" s="38"/>
      <c r="C441" s="220" t="s">
        <v>1165</v>
      </c>
      <c r="D441" s="220" t="s">
        <v>137</v>
      </c>
      <c r="E441" s="221" t="s">
        <v>1166</v>
      </c>
      <c r="F441" s="222" t="s">
        <v>1167</v>
      </c>
      <c r="G441" s="223" t="s">
        <v>294</v>
      </c>
      <c r="H441" s="224">
        <v>6</v>
      </c>
      <c r="I441" s="225"/>
      <c r="J441" s="226">
        <f>ROUND(I441*H441,2)</f>
        <v>0</v>
      </c>
      <c r="K441" s="222" t="s">
        <v>141</v>
      </c>
      <c r="L441" s="43"/>
      <c r="M441" s="227" t="s">
        <v>1</v>
      </c>
      <c r="N441" s="228" t="s">
        <v>42</v>
      </c>
      <c r="O441" s="86"/>
      <c r="P441" s="229">
        <f>O441*H441</f>
        <v>0</v>
      </c>
      <c r="Q441" s="229">
        <v>0.0002</v>
      </c>
      <c r="R441" s="229">
        <f>Q441*H441</f>
        <v>0.0012000000000000001</v>
      </c>
      <c r="S441" s="229">
        <v>0</v>
      </c>
      <c r="T441" s="230">
        <f>S441*H441</f>
        <v>0</v>
      </c>
      <c r="AR441" s="231" t="s">
        <v>153</v>
      </c>
      <c r="AT441" s="231" t="s">
        <v>137</v>
      </c>
      <c r="AU441" s="231" t="s">
        <v>87</v>
      </c>
      <c r="AY441" s="17" t="s">
        <v>134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17" t="s">
        <v>82</v>
      </c>
      <c r="BK441" s="232">
        <f>ROUND(I441*H441,2)</f>
        <v>0</v>
      </c>
      <c r="BL441" s="17" t="s">
        <v>153</v>
      </c>
      <c r="BM441" s="231" t="s">
        <v>1168</v>
      </c>
    </row>
    <row r="442" spans="2:51" s="12" customFormat="1" ht="12">
      <c r="B442" s="240"/>
      <c r="C442" s="241"/>
      <c r="D442" s="242" t="s">
        <v>188</v>
      </c>
      <c r="E442" s="241"/>
      <c r="F442" s="244" t="s">
        <v>1169</v>
      </c>
      <c r="G442" s="241"/>
      <c r="H442" s="245">
        <v>6</v>
      </c>
      <c r="I442" s="246"/>
      <c r="J442" s="241"/>
      <c r="K442" s="241"/>
      <c r="L442" s="247"/>
      <c r="M442" s="248"/>
      <c r="N442" s="249"/>
      <c r="O442" s="249"/>
      <c r="P442" s="249"/>
      <c r="Q442" s="249"/>
      <c r="R442" s="249"/>
      <c r="S442" s="249"/>
      <c r="T442" s="250"/>
      <c r="AT442" s="251" t="s">
        <v>188</v>
      </c>
      <c r="AU442" s="251" t="s">
        <v>87</v>
      </c>
      <c r="AV442" s="12" t="s">
        <v>87</v>
      </c>
      <c r="AW442" s="12" t="s">
        <v>4</v>
      </c>
      <c r="AX442" s="12" t="s">
        <v>82</v>
      </c>
      <c r="AY442" s="251" t="s">
        <v>134</v>
      </c>
    </row>
    <row r="443" spans="2:65" s="1" customFormat="1" ht="16.5" customHeight="1">
      <c r="B443" s="38"/>
      <c r="C443" s="273" t="s">
        <v>1170</v>
      </c>
      <c r="D443" s="273" t="s">
        <v>552</v>
      </c>
      <c r="E443" s="274" t="s">
        <v>1171</v>
      </c>
      <c r="F443" s="275" t="s">
        <v>1172</v>
      </c>
      <c r="G443" s="276" t="s">
        <v>294</v>
      </c>
      <c r="H443" s="277">
        <v>6</v>
      </c>
      <c r="I443" s="278"/>
      <c r="J443" s="279">
        <f>ROUND(I443*H443,2)</f>
        <v>0</v>
      </c>
      <c r="K443" s="275" t="s">
        <v>1</v>
      </c>
      <c r="L443" s="280"/>
      <c r="M443" s="281" t="s">
        <v>1</v>
      </c>
      <c r="N443" s="282" t="s">
        <v>42</v>
      </c>
      <c r="O443" s="86"/>
      <c r="P443" s="229">
        <f>O443*H443</f>
        <v>0</v>
      </c>
      <c r="Q443" s="229">
        <v>0</v>
      </c>
      <c r="R443" s="229">
        <f>Q443*H443</f>
        <v>0</v>
      </c>
      <c r="S443" s="229">
        <v>0</v>
      </c>
      <c r="T443" s="230">
        <f>S443*H443</f>
        <v>0</v>
      </c>
      <c r="AR443" s="231" t="s">
        <v>219</v>
      </c>
      <c r="AT443" s="231" t="s">
        <v>552</v>
      </c>
      <c r="AU443" s="231" t="s">
        <v>87</v>
      </c>
      <c r="AY443" s="17" t="s">
        <v>134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17" t="s">
        <v>82</v>
      </c>
      <c r="BK443" s="232">
        <f>ROUND(I443*H443,2)</f>
        <v>0</v>
      </c>
      <c r="BL443" s="17" t="s">
        <v>153</v>
      </c>
      <c r="BM443" s="231" t="s">
        <v>1173</v>
      </c>
    </row>
    <row r="444" spans="2:65" s="1" customFormat="1" ht="24" customHeight="1">
      <c r="B444" s="38"/>
      <c r="C444" s="220" t="s">
        <v>1174</v>
      </c>
      <c r="D444" s="220" t="s">
        <v>137</v>
      </c>
      <c r="E444" s="221" t="s">
        <v>1175</v>
      </c>
      <c r="F444" s="222" t="s">
        <v>1176</v>
      </c>
      <c r="G444" s="223" t="s">
        <v>247</v>
      </c>
      <c r="H444" s="224">
        <v>115</v>
      </c>
      <c r="I444" s="225"/>
      <c r="J444" s="226">
        <f>ROUND(I444*H444,2)</f>
        <v>0</v>
      </c>
      <c r="K444" s="222" t="s">
        <v>141</v>
      </c>
      <c r="L444" s="43"/>
      <c r="M444" s="227" t="s">
        <v>1</v>
      </c>
      <c r="N444" s="228" t="s">
        <v>42</v>
      </c>
      <c r="O444" s="86"/>
      <c r="P444" s="229">
        <f>O444*H444</f>
        <v>0</v>
      </c>
      <c r="Q444" s="229">
        <v>3E-05</v>
      </c>
      <c r="R444" s="229">
        <f>Q444*H444</f>
        <v>0.00345</v>
      </c>
      <c r="S444" s="229">
        <v>0</v>
      </c>
      <c r="T444" s="230">
        <f>S444*H444</f>
        <v>0</v>
      </c>
      <c r="AR444" s="231" t="s">
        <v>248</v>
      </c>
      <c r="AT444" s="231" t="s">
        <v>137</v>
      </c>
      <c r="AU444" s="231" t="s">
        <v>87</v>
      </c>
      <c r="AY444" s="17" t="s">
        <v>134</v>
      </c>
      <c r="BE444" s="232">
        <f>IF(N444="základní",J444,0)</f>
        <v>0</v>
      </c>
      <c r="BF444" s="232">
        <f>IF(N444="snížená",J444,0)</f>
        <v>0</v>
      </c>
      <c r="BG444" s="232">
        <f>IF(N444="zákl. přenesená",J444,0)</f>
        <v>0</v>
      </c>
      <c r="BH444" s="232">
        <f>IF(N444="sníž. přenesená",J444,0)</f>
        <v>0</v>
      </c>
      <c r="BI444" s="232">
        <f>IF(N444="nulová",J444,0)</f>
        <v>0</v>
      </c>
      <c r="BJ444" s="17" t="s">
        <v>82</v>
      </c>
      <c r="BK444" s="232">
        <f>ROUND(I444*H444,2)</f>
        <v>0</v>
      </c>
      <c r="BL444" s="17" t="s">
        <v>248</v>
      </c>
      <c r="BM444" s="231" t="s">
        <v>1177</v>
      </c>
    </row>
    <row r="445" spans="2:63" s="11" customFormat="1" ht="22.8" customHeight="1">
      <c r="B445" s="204"/>
      <c r="C445" s="205"/>
      <c r="D445" s="206" t="s">
        <v>76</v>
      </c>
      <c r="E445" s="218" t="s">
        <v>1178</v>
      </c>
      <c r="F445" s="218" t="s">
        <v>1179</v>
      </c>
      <c r="G445" s="205"/>
      <c r="H445" s="205"/>
      <c r="I445" s="208"/>
      <c r="J445" s="219">
        <f>BK445</f>
        <v>0</v>
      </c>
      <c r="K445" s="205"/>
      <c r="L445" s="210"/>
      <c r="M445" s="211"/>
      <c r="N445" s="212"/>
      <c r="O445" s="212"/>
      <c r="P445" s="213">
        <f>SUM(P446:P452)</f>
        <v>0</v>
      </c>
      <c r="Q445" s="212"/>
      <c r="R445" s="213">
        <f>SUM(R446:R452)</f>
        <v>0.08762328</v>
      </c>
      <c r="S445" s="212"/>
      <c r="T445" s="214">
        <f>SUM(T446:T452)</f>
        <v>0</v>
      </c>
      <c r="AR445" s="215" t="s">
        <v>87</v>
      </c>
      <c r="AT445" s="216" t="s">
        <v>76</v>
      </c>
      <c r="AU445" s="216" t="s">
        <v>82</v>
      </c>
      <c r="AY445" s="215" t="s">
        <v>134</v>
      </c>
      <c r="BK445" s="217">
        <f>SUM(BK446:BK452)</f>
        <v>0</v>
      </c>
    </row>
    <row r="446" spans="2:65" s="1" customFormat="1" ht="36" customHeight="1">
      <c r="B446" s="38"/>
      <c r="C446" s="220" t="s">
        <v>1180</v>
      </c>
      <c r="D446" s="220" t="s">
        <v>137</v>
      </c>
      <c r="E446" s="221" t="s">
        <v>1181</v>
      </c>
      <c r="F446" s="222" t="s">
        <v>1182</v>
      </c>
      <c r="G446" s="223" t="s">
        <v>186</v>
      </c>
      <c r="H446" s="224">
        <v>243.398</v>
      </c>
      <c r="I446" s="225"/>
      <c r="J446" s="226">
        <f>ROUND(I446*H446,2)</f>
        <v>0</v>
      </c>
      <c r="K446" s="222" t="s">
        <v>141</v>
      </c>
      <c r="L446" s="43"/>
      <c r="M446" s="227" t="s">
        <v>1</v>
      </c>
      <c r="N446" s="228" t="s">
        <v>42</v>
      </c>
      <c r="O446" s="86"/>
      <c r="P446" s="229">
        <f>O446*H446</f>
        <v>0</v>
      </c>
      <c r="Q446" s="229">
        <v>0.00036</v>
      </c>
      <c r="R446" s="229">
        <f>Q446*H446</f>
        <v>0.08762328</v>
      </c>
      <c r="S446" s="229">
        <v>0</v>
      </c>
      <c r="T446" s="230">
        <f>S446*H446</f>
        <v>0</v>
      </c>
      <c r="AR446" s="231" t="s">
        <v>248</v>
      </c>
      <c r="AT446" s="231" t="s">
        <v>137</v>
      </c>
      <c r="AU446" s="231" t="s">
        <v>87</v>
      </c>
      <c r="AY446" s="17" t="s">
        <v>134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17" t="s">
        <v>82</v>
      </c>
      <c r="BK446" s="232">
        <f>ROUND(I446*H446,2)</f>
        <v>0</v>
      </c>
      <c r="BL446" s="17" t="s">
        <v>248</v>
      </c>
      <c r="BM446" s="231" t="s">
        <v>1183</v>
      </c>
    </row>
    <row r="447" spans="2:51" s="12" customFormat="1" ht="12">
      <c r="B447" s="240"/>
      <c r="C447" s="241"/>
      <c r="D447" s="242" t="s">
        <v>188</v>
      </c>
      <c r="E447" s="243" t="s">
        <v>1</v>
      </c>
      <c r="F447" s="244" t="s">
        <v>1184</v>
      </c>
      <c r="G447" s="241"/>
      <c r="H447" s="245">
        <v>23.548</v>
      </c>
      <c r="I447" s="246"/>
      <c r="J447" s="241"/>
      <c r="K447" s="241"/>
      <c r="L447" s="247"/>
      <c r="M447" s="248"/>
      <c r="N447" s="249"/>
      <c r="O447" s="249"/>
      <c r="P447" s="249"/>
      <c r="Q447" s="249"/>
      <c r="R447" s="249"/>
      <c r="S447" s="249"/>
      <c r="T447" s="250"/>
      <c r="AT447" s="251" t="s">
        <v>188</v>
      </c>
      <c r="AU447" s="251" t="s">
        <v>87</v>
      </c>
      <c r="AV447" s="12" t="s">
        <v>87</v>
      </c>
      <c r="AW447" s="12" t="s">
        <v>32</v>
      </c>
      <c r="AX447" s="12" t="s">
        <v>77</v>
      </c>
      <c r="AY447" s="251" t="s">
        <v>134</v>
      </c>
    </row>
    <row r="448" spans="2:51" s="12" customFormat="1" ht="12">
      <c r="B448" s="240"/>
      <c r="C448" s="241"/>
      <c r="D448" s="242" t="s">
        <v>188</v>
      </c>
      <c r="E448" s="243" t="s">
        <v>1</v>
      </c>
      <c r="F448" s="244" t="s">
        <v>1185</v>
      </c>
      <c r="G448" s="241"/>
      <c r="H448" s="245">
        <v>19.55</v>
      </c>
      <c r="I448" s="246"/>
      <c r="J448" s="241"/>
      <c r="K448" s="241"/>
      <c r="L448" s="247"/>
      <c r="M448" s="248"/>
      <c r="N448" s="249"/>
      <c r="O448" s="249"/>
      <c r="P448" s="249"/>
      <c r="Q448" s="249"/>
      <c r="R448" s="249"/>
      <c r="S448" s="249"/>
      <c r="T448" s="250"/>
      <c r="AT448" s="251" t="s">
        <v>188</v>
      </c>
      <c r="AU448" s="251" t="s">
        <v>87</v>
      </c>
      <c r="AV448" s="12" t="s">
        <v>87</v>
      </c>
      <c r="AW448" s="12" t="s">
        <v>32</v>
      </c>
      <c r="AX448" s="12" t="s">
        <v>77</v>
      </c>
      <c r="AY448" s="251" t="s">
        <v>134</v>
      </c>
    </row>
    <row r="449" spans="2:51" s="12" customFormat="1" ht="12">
      <c r="B449" s="240"/>
      <c r="C449" s="241"/>
      <c r="D449" s="242" t="s">
        <v>188</v>
      </c>
      <c r="E449" s="243" t="s">
        <v>1</v>
      </c>
      <c r="F449" s="244" t="s">
        <v>1186</v>
      </c>
      <c r="G449" s="241"/>
      <c r="H449" s="245">
        <v>56.87</v>
      </c>
      <c r="I449" s="246"/>
      <c r="J449" s="241"/>
      <c r="K449" s="241"/>
      <c r="L449" s="247"/>
      <c r="M449" s="248"/>
      <c r="N449" s="249"/>
      <c r="O449" s="249"/>
      <c r="P449" s="249"/>
      <c r="Q449" s="249"/>
      <c r="R449" s="249"/>
      <c r="S449" s="249"/>
      <c r="T449" s="250"/>
      <c r="AT449" s="251" t="s">
        <v>188</v>
      </c>
      <c r="AU449" s="251" t="s">
        <v>87</v>
      </c>
      <c r="AV449" s="12" t="s">
        <v>87</v>
      </c>
      <c r="AW449" s="12" t="s">
        <v>32</v>
      </c>
      <c r="AX449" s="12" t="s">
        <v>77</v>
      </c>
      <c r="AY449" s="251" t="s">
        <v>134</v>
      </c>
    </row>
    <row r="450" spans="2:51" s="12" customFormat="1" ht="12">
      <c r="B450" s="240"/>
      <c r="C450" s="241"/>
      <c r="D450" s="242" t="s">
        <v>188</v>
      </c>
      <c r="E450" s="243" t="s">
        <v>1</v>
      </c>
      <c r="F450" s="244" t="s">
        <v>1187</v>
      </c>
      <c r="G450" s="241"/>
      <c r="H450" s="245">
        <v>70.91</v>
      </c>
      <c r="I450" s="246"/>
      <c r="J450" s="241"/>
      <c r="K450" s="241"/>
      <c r="L450" s="247"/>
      <c r="M450" s="248"/>
      <c r="N450" s="249"/>
      <c r="O450" s="249"/>
      <c r="P450" s="249"/>
      <c r="Q450" s="249"/>
      <c r="R450" s="249"/>
      <c r="S450" s="249"/>
      <c r="T450" s="250"/>
      <c r="AT450" s="251" t="s">
        <v>188</v>
      </c>
      <c r="AU450" s="251" t="s">
        <v>87</v>
      </c>
      <c r="AV450" s="12" t="s">
        <v>87</v>
      </c>
      <c r="AW450" s="12" t="s">
        <v>32</v>
      </c>
      <c r="AX450" s="12" t="s">
        <v>77</v>
      </c>
      <c r="AY450" s="251" t="s">
        <v>134</v>
      </c>
    </row>
    <row r="451" spans="2:51" s="12" customFormat="1" ht="12">
      <c r="B451" s="240"/>
      <c r="C451" s="241"/>
      <c r="D451" s="242" t="s">
        <v>188</v>
      </c>
      <c r="E451" s="243" t="s">
        <v>1</v>
      </c>
      <c r="F451" s="244" t="s">
        <v>1188</v>
      </c>
      <c r="G451" s="241"/>
      <c r="H451" s="245">
        <v>72.52</v>
      </c>
      <c r="I451" s="246"/>
      <c r="J451" s="241"/>
      <c r="K451" s="241"/>
      <c r="L451" s="247"/>
      <c r="M451" s="248"/>
      <c r="N451" s="249"/>
      <c r="O451" s="249"/>
      <c r="P451" s="249"/>
      <c r="Q451" s="249"/>
      <c r="R451" s="249"/>
      <c r="S451" s="249"/>
      <c r="T451" s="250"/>
      <c r="AT451" s="251" t="s">
        <v>188</v>
      </c>
      <c r="AU451" s="251" t="s">
        <v>87</v>
      </c>
      <c r="AV451" s="12" t="s">
        <v>87</v>
      </c>
      <c r="AW451" s="12" t="s">
        <v>32</v>
      </c>
      <c r="AX451" s="12" t="s">
        <v>77</v>
      </c>
      <c r="AY451" s="251" t="s">
        <v>134</v>
      </c>
    </row>
    <row r="452" spans="2:51" s="13" customFormat="1" ht="12">
      <c r="B452" s="252"/>
      <c r="C452" s="253"/>
      <c r="D452" s="242" t="s">
        <v>188</v>
      </c>
      <c r="E452" s="254" t="s">
        <v>1</v>
      </c>
      <c r="F452" s="255" t="s">
        <v>204</v>
      </c>
      <c r="G452" s="253"/>
      <c r="H452" s="256">
        <v>243.398</v>
      </c>
      <c r="I452" s="257"/>
      <c r="J452" s="253"/>
      <c r="K452" s="253"/>
      <c r="L452" s="258"/>
      <c r="M452" s="259"/>
      <c r="N452" s="260"/>
      <c r="O452" s="260"/>
      <c r="P452" s="260"/>
      <c r="Q452" s="260"/>
      <c r="R452" s="260"/>
      <c r="S452" s="260"/>
      <c r="T452" s="261"/>
      <c r="AT452" s="262" t="s">
        <v>188</v>
      </c>
      <c r="AU452" s="262" t="s">
        <v>87</v>
      </c>
      <c r="AV452" s="13" t="s">
        <v>153</v>
      </c>
      <c r="AW452" s="13" t="s">
        <v>32</v>
      </c>
      <c r="AX452" s="13" t="s">
        <v>82</v>
      </c>
      <c r="AY452" s="262" t="s">
        <v>134</v>
      </c>
    </row>
    <row r="453" spans="2:63" s="11" customFormat="1" ht="22.8" customHeight="1">
      <c r="B453" s="204"/>
      <c r="C453" s="205"/>
      <c r="D453" s="206" t="s">
        <v>76</v>
      </c>
      <c r="E453" s="218" t="s">
        <v>1189</v>
      </c>
      <c r="F453" s="218" t="s">
        <v>1190</v>
      </c>
      <c r="G453" s="205"/>
      <c r="H453" s="205"/>
      <c r="I453" s="208"/>
      <c r="J453" s="219">
        <f>BK453</f>
        <v>0</v>
      </c>
      <c r="K453" s="205"/>
      <c r="L453" s="210"/>
      <c r="M453" s="211"/>
      <c r="N453" s="212"/>
      <c r="O453" s="212"/>
      <c r="P453" s="213">
        <f>SUM(P454:P462)</f>
        <v>0</v>
      </c>
      <c r="Q453" s="212"/>
      <c r="R453" s="213">
        <f>SUM(R454:R462)</f>
        <v>3.4247176400000003</v>
      </c>
      <c r="S453" s="212"/>
      <c r="T453" s="214">
        <f>SUM(T454:T462)</f>
        <v>0.6503800000000001</v>
      </c>
      <c r="AR453" s="215" t="s">
        <v>87</v>
      </c>
      <c r="AT453" s="216" t="s">
        <v>76</v>
      </c>
      <c r="AU453" s="216" t="s">
        <v>82</v>
      </c>
      <c r="AY453" s="215" t="s">
        <v>134</v>
      </c>
      <c r="BK453" s="217">
        <f>SUM(BK454:BK462)</f>
        <v>0</v>
      </c>
    </row>
    <row r="454" spans="2:65" s="1" customFormat="1" ht="24" customHeight="1">
      <c r="B454" s="38"/>
      <c r="C454" s="220" t="s">
        <v>1191</v>
      </c>
      <c r="D454" s="220" t="s">
        <v>137</v>
      </c>
      <c r="E454" s="221" t="s">
        <v>1192</v>
      </c>
      <c r="F454" s="222" t="s">
        <v>1193</v>
      </c>
      <c r="G454" s="223" t="s">
        <v>186</v>
      </c>
      <c r="H454" s="224">
        <v>2015</v>
      </c>
      <c r="I454" s="225"/>
      <c r="J454" s="226">
        <f>ROUND(I454*H454,2)</f>
        <v>0</v>
      </c>
      <c r="K454" s="222" t="s">
        <v>141</v>
      </c>
      <c r="L454" s="43"/>
      <c r="M454" s="227" t="s">
        <v>1</v>
      </c>
      <c r="N454" s="228" t="s">
        <v>42</v>
      </c>
      <c r="O454" s="86"/>
      <c r="P454" s="229">
        <f>O454*H454</f>
        <v>0</v>
      </c>
      <c r="Q454" s="229">
        <v>0.001</v>
      </c>
      <c r="R454" s="229">
        <f>Q454*H454</f>
        <v>2.015</v>
      </c>
      <c r="S454" s="229">
        <v>0.00031</v>
      </c>
      <c r="T454" s="230">
        <f>S454*H454</f>
        <v>0.62465</v>
      </c>
      <c r="AR454" s="231" t="s">
        <v>248</v>
      </c>
      <c r="AT454" s="231" t="s">
        <v>137</v>
      </c>
      <c r="AU454" s="231" t="s">
        <v>87</v>
      </c>
      <c r="AY454" s="17" t="s">
        <v>134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17" t="s">
        <v>82</v>
      </c>
      <c r="BK454" s="232">
        <f>ROUND(I454*H454,2)</f>
        <v>0</v>
      </c>
      <c r="BL454" s="17" t="s">
        <v>248</v>
      </c>
      <c r="BM454" s="231" t="s">
        <v>1194</v>
      </c>
    </row>
    <row r="455" spans="2:65" s="1" customFormat="1" ht="24" customHeight="1">
      <c r="B455" s="38"/>
      <c r="C455" s="220" t="s">
        <v>1195</v>
      </c>
      <c r="D455" s="220" t="s">
        <v>137</v>
      </c>
      <c r="E455" s="221" t="s">
        <v>1196</v>
      </c>
      <c r="F455" s="222" t="s">
        <v>1197</v>
      </c>
      <c r="G455" s="223" t="s">
        <v>186</v>
      </c>
      <c r="H455" s="224">
        <v>83</v>
      </c>
      <c r="I455" s="225"/>
      <c r="J455" s="226">
        <f>ROUND(I455*H455,2)</f>
        <v>0</v>
      </c>
      <c r="K455" s="222" t="s">
        <v>141</v>
      </c>
      <c r="L455" s="43"/>
      <c r="M455" s="227" t="s">
        <v>1</v>
      </c>
      <c r="N455" s="228" t="s">
        <v>42</v>
      </c>
      <c r="O455" s="86"/>
      <c r="P455" s="229">
        <f>O455*H455</f>
        <v>0</v>
      </c>
      <c r="Q455" s="229">
        <v>0.001</v>
      </c>
      <c r="R455" s="229">
        <f>Q455*H455</f>
        <v>0.083</v>
      </c>
      <c r="S455" s="229">
        <v>0.00031</v>
      </c>
      <c r="T455" s="230">
        <f>S455*H455</f>
        <v>0.02573</v>
      </c>
      <c r="AR455" s="231" t="s">
        <v>248</v>
      </c>
      <c r="AT455" s="231" t="s">
        <v>137</v>
      </c>
      <c r="AU455" s="231" t="s">
        <v>87</v>
      </c>
      <c r="AY455" s="17" t="s">
        <v>134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17" t="s">
        <v>82</v>
      </c>
      <c r="BK455" s="232">
        <f>ROUND(I455*H455,2)</f>
        <v>0</v>
      </c>
      <c r="BL455" s="17" t="s">
        <v>248</v>
      </c>
      <c r="BM455" s="231" t="s">
        <v>1198</v>
      </c>
    </row>
    <row r="456" spans="2:65" s="1" customFormat="1" ht="24" customHeight="1">
      <c r="B456" s="38"/>
      <c r="C456" s="220" t="s">
        <v>1199</v>
      </c>
      <c r="D456" s="220" t="s">
        <v>137</v>
      </c>
      <c r="E456" s="221" t="s">
        <v>1200</v>
      </c>
      <c r="F456" s="222" t="s">
        <v>1201</v>
      </c>
      <c r="G456" s="223" t="s">
        <v>186</v>
      </c>
      <c r="H456" s="224">
        <v>2015</v>
      </c>
      <c r="I456" s="225"/>
      <c r="J456" s="226">
        <f>ROUND(I456*H456,2)</f>
        <v>0</v>
      </c>
      <c r="K456" s="222" t="s">
        <v>141</v>
      </c>
      <c r="L456" s="43"/>
      <c r="M456" s="227" t="s">
        <v>1</v>
      </c>
      <c r="N456" s="228" t="s">
        <v>42</v>
      </c>
      <c r="O456" s="86"/>
      <c r="P456" s="229">
        <f>O456*H456</f>
        <v>0</v>
      </c>
      <c r="Q456" s="229">
        <v>0.0002</v>
      </c>
      <c r="R456" s="229">
        <f>Q456*H456</f>
        <v>0.403</v>
      </c>
      <c r="S456" s="229">
        <v>0</v>
      </c>
      <c r="T456" s="230">
        <f>S456*H456</f>
        <v>0</v>
      </c>
      <c r="AR456" s="231" t="s">
        <v>248</v>
      </c>
      <c r="AT456" s="231" t="s">
        <v>137</v>
      </c>
      <c r="AU456" s="231" t="s">
        <v>87</v>
      </c>
      <c r="AY456" s="17" t="s">
        <v>134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17" t="s">
        <v>82</v>
      </c>
      <c r="BK456" s="232">
        <f>ROUND(I456*H456,2)</f>
        <v>0</v>
      </c>
      <c r="BL456" s="17" t="s">
        <v>248</v>
      </c>
      <c r="BM456" s="231" t="s">
        <v>1202</v>
      </c>
    </row>
    <row r="457" spans="2:51" s="12" customFormat="1" ht="12">
      <c r="B457" s="240"/>
      <c r="C457" s="241"/>
      <c r="D457" s="242" t="s">
        <v>188</v>
      </c>
      <c r="E457" s="243" t="s">
        <v>1</v>
      </c>
      <c r="F457" s="244" t="s">
        <v>1203</v>
      </c>
      <c r="G457" s="241"/>
      <c r="H457" s="245">
        <v>2015</v>
      </c>
      <c r="I457" s="246"/>
      <c r="J457" s="241"/>
      <c r="K457" s="241"/>
      <c r="L457" s="247"/>
      <c r="M457" s="248"/>
      <c r="N457" s="249"/>
      <c r="O457" s="249"/>
      <c r="P457" s="249"/>
      <c r="Q457" s="249"/>
      <c r="R457" s="249"/>
      <c r="S457" s="249"/>
      <c r="T457" s="250"/>
      <c r="AT457" s="251" t="s">
        <v>188</v>
      </c>
      <c r="AU457" s="251" t="s">
        <v>87</v>
      </c>
      <c r="AV457" s="12" t="s">
        <v>87</v>
      </c>
      <c r="AW457" s="12" t="s">
        <v>32</v>
      </c>
      <c r="AX457" s="12" t="s">
        <v>82</v>
      </c>
      <c r="AY457" s="251" t="s">
        <v>134</v>
      </c>
    </row>
    <row r="458" spans="2:65" s="1" customFormat="1" ht="24" customHeight="1">
      <c r="B458" s="38"/>
      <c r="C458" s="220" t="s">
        <v>1204</v>
      </c>
      <c r="D458" s="220" t="s">
        <v>137</v>
      </c>
      <c r="E458" s="221" t="s">
        <v>1205</v>
      </c>
      <c r="F458" s="222" t="s">
        <v>1206</v>
      </c>
      <c r="G458" s="223" t="s">
        <v>186</v>
      </c>
      <c r="H458" s="224">
        <v>2098</v>
      </c>
      <c r="I458" s="225"/>
      <c r="J458" s="226">
        <f>ROUND(I458*H458,2)</f>
        <v>0</v>
      </c>
      <c r="K458" s="222" t="s">
        <v>141</v>
      </c>
      <c r="L458" s="43"/>
      <c r="M458" s="227" t="s">
        <v>1</v>
      </c>
      <c r="N458" s="228" t="s">
        <v>42</v>
      </c>
      <c r="O458" s="86"/>
      <c r="P458" s="229">
        <f>O458*H458</f>
        <v>0</v>
      </c>
      <c r="Q458" s="229">
        <v>0.0002</v>
      </c>
      <c r="R458" s="229">
        <f>Q458*H458</f>
        <v>0.41960000000000003</v>
      </c>
      <c r="S458" s="229">
        <v>0</v>
      </c>
      <c r="T458" s="230">
        <f>S458*H458</f>
        <v>0</v>
      </c>
      <c r="AR458" s="231" t="s">
        <v>248</v>
      </c>
      <c r="AT458" s="231" t="s">
        <v>137</v>
      </c>
      <c r="AU458" s="231" t="s">
        <v>87</v>
      </c>
      <c r="AY458" s="17" t="s">
        <v>134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17" t="s">
        <v>82</v>
      </c>
      <c r="BK458" s="232">
        <f>ROUND(I458*H458,2)</f>
        <v>0</v>
      </c>
      <c r="BL458" s="17" t="s">
        <v>248</v>
      </c>
      <c r="BM458" s="231" t="s">
        <v>1207</v>
      </c>
    </row>
    <row r="459" spans="2:65" s="1" customFormat="1" ht="36" customHeight="1">
      <c r="B459" s="38"/>
      <c r="C459" s="220" t="s">
        <v>1208</v>
      </c>
      <c r="D459" s="220" t="s">
        <v>137</v>
      </c>
      <c r="E459" s="221" t="s">
        <v>1209</v>
      </c>
      <c r="F459" s="222" t="s">
        <v>1210</v>
      </c>
      <c r="G459" s="223" t="s">
        <v>186</v>
      </c>
      <c r="H459" s="224">
        <v>1938.914</v>
      </c>
      <c r="I459" s="225"/>
      <c r="J459" s="226">
        <f>ROUND(I459*H459,2)</f>
        <v>0</v>
      </c>
      <c r="K459" s="222" t="s">
        <v>141</v>
      </c>
      <c r="L459" s="43"/>
      <c r="M459" s="227" t="s">
        <v>1</v>
      </c>
      <c r="N459" s="228" t="s">
        <v>42</v>
      </c>
      <c r="O459" s="86"/>
      <c r="P459" s="229">
        <f>O459*H459</f>
        <v>0</v>
      </c>
      <c r="Q459" s="229">
        <v>0.00026</v>
      </c>
      <c r="R459" s="229">
        <f>Q459*H459</f>
        <v>0.5041176399999999</v>
      </c>
      <c r="S459" s="229">
        <v>0</v>
      </c>
      <c r="T459" s="230">
        <f>S459*H459</f>
        <v>0</v>
      </c>
      <c r="AR459" s="231" t="s">
        <v>248</v>
      </c>
      <c r="AT459" s="231" t="s">
        <v>137</v>
      </c>
      <c r="AU459" s="231" t="s">
        <v>87</v>
      </c>
      <c r="AY459" s="17" t="s">
        <v>134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17" t="s">
        <v>82</v>
      </c>
      <c r="BK459" s="232">
        <f>ROUND(I459*H459,2)</f>
        <v>0</v>
      </c>
      <c r="BL459" s="17" t="s">
        <v>248</v>
      </c>
      <c r="BM459" s="231" t="s">
        <v>1211</v>
      </c>
    </row>
    <row r="460" spans="2:51" s="12" customFormat="1" ht="12">
      <c r="B460" s="240"/>
      <c r="C460" s="241"/>
      <c r="D460" s="242" t="s">
        <v>188</v>
      </c>
      <c r="E460" s="243" t="s">
        <v>1</v>
      </c>
      <c r="F460" s="244" t="s">
        <v>1212</v>
      </c>
      <c r="G460" s="241"/>
      <c r="H460" s="245">
        <v>897.39</v>
      </c>
      <c r="I460" s="246"/>
      <c r="J460" s="241"/>
      <c r="K460" s="241"/>
      <c r="L460" s="247"/>
      <c r="M460" s="248"/>
      <c r="N460" s="249"/>
      <c r="O460" s="249"/>
      <c r="P460" s="249"/>
      <c r="Q460" s="249"/>
      <c r="R460" s="249"/>
      <c r="S460" s="249"/>
      <c r="T460" s="250"/>
      <c r="AT460" s="251" t="s">
        <v>188</v>
      </c>
      <c r="AU460" s="251" t="s">
        <v>87</v>
      </c>
      <c r="AV460" s="12" t="s">
        <v>87</v>
      </c>
      <c r="AW460" s="12" t="s">
        <v>32</v>
      </c>
      <c r="AX460" s="12" t="s">
        <v>77</v>
      </c>
      <c r="AY460" s="251" t="s">
        <v>134</v>
      </c>
    </row>
    <row r="461" spans="2:51" s="12" customFormat="1" ht="12">
      <c r="B461" s="240"/>
      <c r="C461" s="241"/>
      <c r="D461" s="242" t="s">
        <v>188</v>
      </c>
      <c r="E461" s="243" t="s">
        <v>1</v>
      </c>
      <c r="F461" s="244" t="s">
        <v>1213</v>
      </c>
      <c r="G461" s="241"/>
      <c r="H461" s="245">
        <v>1041.524</v>
      </c>
      <c r="I461" s="246"/>
      <c r="J461" s="241"/>
      <c r="K461" s="241"/>
      <c r="L461" s="247"/>
      <c r="M461" s="248"/>
      <c r="N461" s="249"/>
      <c r="O461" s="249"/>
      <c r="P461" s="249"/>
      <c r="Q461" s="249"/>
      <c r="R461" s="249"/>
      <c r="S461" s="249"/>
      <c r="T461" s="250"/>
      <c r="AT461" s="251" t="s">
        <v>188</v>
      </c>
      <c r="AU461" s="251" t="s">
        <v>87</v>
      </c>
      <c r="AV461" s="12" t="s">
        <v>87</v>
      </c>
      <c r="AW461" s="12" t="s">
        <v>32</v>
      </c>
      <c r="AX461" s="12" t="s">
        <v>77</v>
      </c>
      <c r="AY461" s="251" t="s">
        <v>134</v>
      </c>
    </row>
    <row r="462" spans="2:51" s="13" customFormat="1" ht="12">
      <c r="B462" s="252"/>
      <c r="C462" s="253"/>
      <c r="D462" s="242" t="s">
        <v>188</v>
      </c>
      <c r="E462" s="254" t="s">
        <v>1</v>
      </c>
      <c r="F462" s="255" t="s">
        <v>204</v>
      </c>
      <c r="G462" s="253"/>
      <c r="H462" s="256">
        <v>1938.914</v>
      </c>
      <c r="I462" s="257"/>
      <c r="J462" s="253"/>
      <c r="K462" s="253"/>
      <c r="L462" s="258"/>
      <c r="M462" s="259"/>
      <c r="N462" s="260"/>
      <c r="O462" s="260"/>
      <c r="P462" s="260"/>
      <c r="Q462" s="260"/>
      <c r="R462" s="260"/>
      <c r="S462" s="260"/>
      <c r="T462" s="261"/>
      <c r="AT462" s="262" t="s">
        <v>188</v>
      </c>
      <c r="AU462" s="262" t="s">
        <v>87</v>
      </c>
      <c r="AV462" s="13" t="s">
        <v>153</v>
      </c>
      <c r="AW462" s="13" t="s">
        <v>32</v>
      </c>
      <c r="AX462" s="13" t="s">
        <v>82</v>
      </c>
      <c r="AY462" s="262" t="s">
        <v>134</v>
      </c>
    </row>
    <row r="463" spans="2:63" s="11" customFormat="1" ht="25.9" customHeight="1">
      <c r="B463" s="204"/>
      <c r="C463" s="205"/>
      <c r="D463" s="206" t="s">
        <v>76</v>
      </c>
      <c r="E463" s="207" t="s">
        <v>621</v>
      </c>
      <c r="F463" s="207" t="s">
        <v>622</v>
      </c>
      <c r="G463" s="205"/>
      <c r="H463" s="205"/>
      <c r="I463" s="208"/>
      <c r="J463" s="209">
        <f>BK463</f>
        <v>0</v>
      </c>
      <c r="K463" s="205"/>
      <c r="L463" s="210"/>
      <c r="M463" s="211"/>
      <c r="N463" s="212"/>
      <c r="O463" s="212"/>
      <c r="P463" s="213">
        <f>P464</f>
        <v>0</v>
      </c>
      <c r="Q463" s="212"/>
      <c r="R463" s="213">
        <f>R464</f>
        <v>0</v>
      </c>
      <c r="S463" s="212"/>
      <c r="T463" s="214">
        <f>T464</f>
        <v>0</v>
      </c>
      <c r="AR463" s="215" t="s">
        <v>153</v>
      </c>
      <c r="AT463" s="216" t="s">
        <v>76</v>
      </c>
      <c r="AU463" s="216" t="s">
        <v>77</v>
      </c>
      <c r="AY463" s="215" t="s">
        <v>134</v>
      </c>
      <c r="BK463" s="217">
        <f>BK464</f>
        <v>0</v>
      </c>
    </row>
    <row r="464" spans="2:65" s="1" customFormat="1" ht="24" customHeight="1">
      <c r="B464" s="38"/>
      <c r="C464" s="220" t="s">
        <v>1214</v>
      </c>
      <c r="D464" s="220" t="s">
        <v>137</v>
      </c>
      <c r="E464" s="221" t="s">
        <v>624</v>
      </c>
      <c r="F464" s="222" t="s">
        <v>625</v>
      </c>
      <c r="G464" s="223" t="s">
        <v>626</v>
      </c>
      <c r="H464" s="224">
        <v>30</v>
      </c>
      <c r="I464" s="225"/>
      <c r="J464" s="226">
        <f>ROUND(I464*H464,2)</f>
        <v>0</v>
      </c>
      <c r="K464" s="222" t="s">
        <v>141</v>
      </c>
      <c r="L464" s="43"/>
      <c r="M464" s="233" t="s">
        <v>1</v>
      </c>
      <c r="N464" s="234" t="s">
        <v>42</v>
      </c>
      <c r="O464" s="235"/>
      <c r="P464" s="236">
        <f>O464*H464</f>
        <v>0</v>
      </c>
      <c r="Q464" s="236">
        <v>0</v>
      </c>
      <c r="R464" s="236">
        <f>Q464*H464</f>
        <v>0</v>
      </c>
      <c r="S464" s="236">
        <v>0</v>
      </c>
      <c r="T464" s="237">
        <f>S464*H464</f>
        <v>0</v>
      </c>
      <c r="AR464" s="231" t="s">
        <v>627</v>
      </c>
      <c r="AT464" s="231" t="s">
        <v>137</v>
      </c>
      <c r="AU464" s="231" t="s">
        <v>82</v>
      </c>
      <c r="AY464" s="17" t="s">
        <v>134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7" t="s">
        <v>82</v>
      </c>
      <c r="BK464" s="232">
        <f>ROUND(I464*H464,2)</f>
        <v>0</v>
      </c>
      <c r="BL464" s="17" t="s">
        <v>627</v>
      </c>
      <c r="BM464" s="231" t="s">
        <v>1215</v>
      </c>
    </row>
    <row r="465" spans="2:12" s="1" customFormat="1" ht="6.95" customHeight="1">
      <c r="B465" s="61"/>
      <c r="C465" s="62"/>
      <c r="D465" s="62"/>
      <c r="E465" s="62"/>
      <c r="F465" s="62"/>
      <c r="G465" s="62"/>
      <c r="H465" s="62"/>
      <c r="I465" s="171"/>
      <c r="J465" s="62"/>
      <c r="K465" s="62"/>
      <c r="L465" s="43"/>
    </row>
  </sheetData>
  <sheetProtection password="CC35" sheet="1" objects="1" scenarios="1" formatColumns="0" formatRows="0" autoFilter="0"/>
  <autoFilter ref="C134:K464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93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87</v>
      </c>
    </row>
    <row r="4" spans="2:46" ht="24.95" customHeight="1">
      <c r="B4" s="20"/>
      <c r="D4" s="134" t="s">
        <v>109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164</v>
      </c>
      <c r="I8" s="137"/>
      <c r="L8" s="43"/>
    </row>
    <row r="9" spans="2:12" s="1" customFormat="1" ht="36.95" customHeight="1">
      <c r="B9" s="43"/>
      <c r="E9" s="138" t="s">
        <v>1216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24. 3. 2020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37</v>
      </c>
      <c r="I30" s="137"/>
      <c r="J30" s="147">
        <f>ROUND(J131,2)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39</v>
      </c>
      <c r="I32" s="149" t="s">
        <v>38</v>
      </c>
      <c r="J32" s="148" t="s">
        <v>40</v>
      </c>
      <c r="L32" s="43"/>
    </row>
    <row r="33" spans="2:12" s="1" customFormat="1" ht="14.4" customHeight="1">
      <c r="B33" s="43"/>
      <c r="D33" s="150" t="s">
        <v>41</v>
      </c>
      <c r="E33" s="136" t="s">
        <v>42</v>
      </c>
      <c r="F33" s="151">
        <f>ROUND((SUM(BE131:BE336)),2)</f>
        <v>0</v>
      </c>
      <c r="I33" s="152">
        <v>0.21</v>
      </c>
      <c r="J33" s="151">
        <f>ROUND(((SUM(BE131:BE336))*I33),2)</f>
        <v>0</v>
      </c>
      <c r="L33" s="43"/>
    </row>
    <row r="34" spans="2:12" s="1" customFormat="1" ht="14.4" customHeight="1">
      <c r="B34" s="43"/>
      <c r="E34" s="136" t="s">
        <v>43</v>
      </c>
      <c r="F34" s="151">
        <f>ROUND((SUM(BF131:BF336)),2)</f>
        <v>0</v>
      </c>
      <c r="I34" s="152">
        <v>0.15</v>
      </c>
      <c r="J34" s="151">
        <f>ROUND(((SUM(BF131:BF336))*I34),2)</f>
        <v>0</v>
      </c>
      <c r="L34" s="43"/>
    </row>
    <row r="35" spans="2:12" s="1" customFormat="1" ht="14.4" customHeight="1" hidden="1">
      <c r="B35" s="43"/>
      <c r="E35" s="136" t="s">
        <v>44</v>
      </c>
      <c r="F35" s="151">
        <f>ROUND((SUM(BG131:BG336)),2)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45</v>
      </c>
      <c r="F36" s="151">
        <f>ROUND((SUM(BH131:BH336)),2)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46</v>
      </c>
      <c r="F37" s="151">
        <f>ROUND((SUM(BI131:BI336)),2)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110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164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01 - Zdravotechnika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24. 3. 2020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111</v>
      </c>
      <c r="D94" s="176"/>
      <c r="E94" s="176"/>
      <c r="F94" s="176"/>
      <c r="G94" s="176"/>
      <c r="H94" s="176"/>
      <c r="I94" s="177"/>
      <c r="J94" s="178" t="s">
        <v>112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113</v>
      </c>
      <c r="D96" s="39"/>
      <c r="E96" s="39"/>
      <c r="F96" s="39"/>
      <c r="G96" s="39"/>
      <c r="H96" s="39"/>
      <c r="I96" s="137"/>
      <c r="J96" s="105">
        <f>J131</f>
        <v>0</v>
      </c>
      <c r="K96" s="39"/>
      <c r="L96" s="43"/>
      <c r="AU96" s="17" t="s">
        <v>114</v>
      </c>
    </row>
    <row r="97" spans="2:12" s="8" customFormat="1" ht="24.95" customHeight="1">
      <c r="B97" s="180"/>
      <c r="C97" s="181"/>
      <c r="D97" s="182" t="s">
        <v>166</v>
      </c>
      <c r="E97" s="183"/>
      <c r="F97" s="183"/>
      <c r="G97" s="183"/>
      <c r="H97" s="183"/>
      <c r="I97" s="184"/>
      <c r="J97" s="185">
        <f>J132</f>
        <v>0</v>
      </c>
      <c r="K97" s="181"/>
      <c r="L97" s="186"/>
    </row>
    <row r="98" spans="2:12" s="9" customFormat="1" ht="19.9" customHeight="1">
      <c r="B98" s="187"/>
      <c r="C98" s="188"/>
      <c r="D98" s="189" t="s">
        <v>1217</v>
      </c>
      <c r="E98" s="190"/>
      <c r="F98" s="190"/>
      <c r="G98" s="190"/>
      <c r="H98" s="190"/>
      <c r="I98" s="191"/>
      <c r="J98" s="192">
        <f>J133</f>
        <v>0</v>
      </c>
      <c r="K98" s="188"/>
      <c r="L98" s="193"/>
    </row>
    <row r="99" spans="2:12" s="9" customFormat="1" ht="19.9" customHeight="1">
      <c r="B99" s="187"/>
      <c r="C99" s="188"/>
      <c r="D99" s="189" t="s">
        <v>167</v>
      </c>
      <c r="E99" s="190"/>
      <c r="F99" s="190"/>
      <c r="G99" s="190"/>
      <c r="H99" s="190"/>
      <c r="I99" s="191"/>
      <c r="J99" s="192">
        <f>J142</f>
        <v>0</v>
      </c>
      <c r="K99" s="188"/>
      <c r="L99" s="193"/>
    </row>
    <row r="100" spans="2:12" s="9" customFormat="1" ht="19.9" customHeight="1">
      <c r="B100" s="187"/>
      <c r="C100" s="188"/>
      <c r="D100" s="189" t="s">
        <v>168</v>
      </c>
      <c r="E100" s="190"/>
      <c r="F100" s="190"/>
      <c r="G100" s="190"/>
      <c r="H100" s="190"/>
      <c r="I100" s="191"/>
      <c r="J100" s="192">
        <f>J147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169</v>
      </c>
      <c r="E101" s="190"/>
      <c r="F101" s="190"/>
      <c r="G101" s="190"/>
      <c r="H101" s="190"/>
      <c r="I101" s="191"/>
      <c r="J101" s="192">
        <f>J167</f>
        <v>0</v>
      </c>
      <c r="K101" s="188"/>
      <c r="L101" s="193"/>
    </row>
    <row r="102" spans="2:12" s="9" customFormat="1" ht="19.9" customHeight="1">
      <c r="B102" s="187"/>
      <c r="C102" s="188"/>
      <c r="D102" s="189" t="s">
        <v>170</v>
      </c>
      <c r="E102" s="190"/>
      <c r="F102" s="190"/>
      <c r="G102" s="190"/>
      <c r="H102" s="190"/>
      <c r="I102" s="191"/>
      <c r="J102" s="192">
        <f>J173</f>
        <v>0</v>
      </c>
      <c r="K102" s="188"/>
      <c r="L102" s="193"/>
    </row>
    <row r="103" spans="2:12" s="8" customFormat="1" ht="24.95" customHeight="1">
      <c r="B103" s="180"/>
      <c r="C103" s="181"/>
      <c r="D103" s="182" t="s">
        <v>171</v>
      </c>
      <c r="E103" s="183"/>
      <c r="F103" s="183"/>
      <c r="G103" s="183"/>
      <c r="H103" s="183"/>
      <c r="I103" s="184"/>
      <c r="J103" s="185">
        <f>J175</f>
        <v>0</v>
      </c>
      <c r="K103" s="181"/>
      <c r="L103" s="186"/>
    </row>
    <row r="104" spans="2:12" s="9" customFormat="1" ht="19.9" customHeight="1">
      <c r="B104" s="187"/>
      <c r="C104" s="188"/>
      <c r="D104" s="189" t="s">
        <v>1218</v>
      </c>
      <c r="E104" s="190"/>
      <c r="F104" s="190"/>
      <c r="G104" s="190"/>
      <c r="H104" s="190"/>
      <c r="I104" s="191"/>
      <c r="J104" s="192">
        <f>J176</f>
        <v>0</v>
      </c>
      <c r="K104" s="188"/>
      <c r="L104" s="193"/>
    </row>
    <row r="105" spans="2:12" s="9" customFormat="1" ht="19.9" customHeight="1">
      <c r="B105" s="187"/>
      <c r="C105" s="188"/>
      <c r="D105" s="189" t="s">
        <v>1219</v>
      </c>
      <c r="E105" s="190"/>
      <c r="F105" s="190"/>
      <c r="G105" s="190"/>
      <c r="H105" s="190"/>
      <c r="I105" s="191"/>
      <c r="J105" s="192">
        <f>J187</f>
        <v>0</v>
      </c>
      <c r="K105" s="188"/>
      <c r="L105" s="193"/>
    </row>
    <row r="106" spans="2:12" s="9" customFormat="1" ht="19.9" customHeight="1">
      <c r="B106" s="187"/>
      <c r="C106" s="188"/>
      <c r="D106" s="189" t="s">
        <v>172</v>
      </c>
      <c r="E106" s="190"/>
      <c r="F106" s="190"/>
      <c r="G106" s="190"/>
      <c r="H106" s="190"/>
      <c r="I106" s="191"/>
      <c r="J106" s="192">
        <f>J191</f>
        <v>0</v>
      </c>
      <c r="K106" s="188"/>
      <c r="L106" s="193"/>
    </row>
    <row r="107" spans="2:12" s="9" customFormat="1" ht="19.9" customHeight="1">
      <c r="B107" s="187"/>
      <c r="C107" s="188"/>
      <c r="D107" s="189" t="s">
        <v>1220</v>
      </c>
      <c r="E107" s="190"/>
      <c r="F107" s="190"/>
      <c r="G107" s="190"/>
      <c r="H107" s="190"/>
      <c r="I107" s="191"/>
      <c r="J107" s="192">
        <f>J215</f>
        <v>0</v>
      </c>
      <c r="K107" s="188"/>
      <c r="L107" s="193"/>
    </row>
    <row r="108" spans="2:12" s="9" customFormat="1" ht="19.9" customHeight="1">
      <c r="B108" s="187"/>
      <c r="C108" s="188"/>
      <c r="D108" s="189" t="s">
        <v>173</v>
      </c>
      <c r="E108" s="190"/>
      <c r="F108" s="190"/>
      <c r="G108" s="190"/>
      <c r="H108" s="190"/>
      <c r="I108" s="191"/>
      <c r="J108" s="192">
        <f>J284</f>
        <v>0</v>
      </c>
      <c r="K108" s="188"/>
      <c r="L108" s="193"/>
    </row>
    <row r="109" spans="2:12" s="9" customFormat="1" ht="19.9" customHeight="1">
      <c r="B109" s="187"/>
      <c r="C109" s="188"/>
      <c r="D109" s="189" t="s">
        <v>1221</v>
      </c>
      <c r="E109" s="190"/>
      <c r="F109" s="190"/>
      <c r="G109" s="190"/>
      <c r="H109" s="190"/>
      <c r="I109" s="191"/>
      <c r="J109" s="192">
        <f>J311</f>
        <v>0</v>
      </c>
      <c r="K109" s="188"/>
      <c r="L109" s="193"/>
    </row>
    <row r="110" spans="2:12" s="9" customFormat="1" ht="19.9" customHeight="1">
      <c r="B110" s="187"/>
      <c r="C110" s="188"/>
      <c r="D110" s="189" t="s">
        <v>179</v>
      </c>
      <c r="E110" s="190"/>
      <c r="F110" s="190"/>
      <c r="G110" s="190"/>
      <c r="H110" s="190"/>
      <c r="I110" s="191"/>
      <c r="J110" s="192">
        <f>J326</f>
        <v>0</v>
      </c>
      <c r="K110" s="188"/>
      <c r="L110" s="193"/>
    </row>
    <row r="111" spans="2:12" s="8" customFormat="1" ht="24.95" customHeight="1">
      <c r="B111" s="180"/>
      <c r="C111" s="181"/>
      <c r="D111" s="182" t="s">
        <v>180</v>
      </c>
      <c r="E111" s="183"/>
      <c r="F111" s="183"/>
      <c r="G111" s="183"/>
      <c r="H111" s="183"/>
      <c r="I111" s="184"/>
      <c r="J111" s="185">
        <f>J335</f>
        <v>0</v>
      </c>
      <c r="K111" s="181"/>
      <c r="L111" s="186"/>
    </row>
    <row r="112" spans="2:12" s="1" customFormat="1" ht="21.8" customHeight="1">
      <c r="B112" s="38"/>
      <c r="C112" s="39"/>
      <c r="D112" s="39"/>
      <c r="E112" s="39"/>
      <c r="F112" s="39"/>
      <c r="G112" s="39"/>
      <c r="H112" s="39"/>
      <c r="I112" s="137"/>
      <c r="J112" s="39"/>
      <c r="K112" s="39"/>
      <c r="L112" s="43"/>
    </row>
    <row r="113" spans="2:12" s="1" customFormat="1" ht="6.95" customHeight="1">
      <c r="B113" s="61"/>
      <c r="C113" s="62"/>
      <c r="D113" s="62"/>
      <c r="E113" s="62"/>
      <c r="F113" s="62"/>
      <c r="G113" s="62"/>
      <c r="H113" s="62"/>
      <c r="I113" s="171"/>
      <c r="J113" s="62"/>
      <c r="K113" s="62"/>
      <c r="L113" s="43"/>
    </row>
    <row r="117" spans="2:12" s="1" customFormat="1" ht="6.95" customHeight="1">
      <c r="B117" s="63"/>
      <c r="C117" s="64"/>
      <c r="D117" s="64"/>
      <c r="E117" s="64"/>
      <c r="F117" s="64"/>
      <c r="G117" s="64"/>
      <c r="H117" s="64"/>
      <c r="I117" s="174"/>
      <c r="J117" s="64"/>
      <c r="K117" s="64"/>
      <c r="L117" s="43"/>
    </row>
    <row r="118" spans="2:12" s="1" customFormat="1" ht="24.95" customHeight="1">
      <c r="B118" s="38"/>
      <c r="C118" s="23" t="s">
        <v>118</v>
      </c>
      <c r="D118" s="39"/>
      <c r="E118" s="39"/>
      <c r="F118" s="39"/>
      <c r="G118" s="39"/>
      <c r="H118" s="39"/>
      <c r="I118" s="137"/>
      <c r="J118" s="39"/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7"/>
      <c r="J119" s="39"/>
      <c r="K119" s="39"/>
      <c r="L119" s="43"/>
    </row>
    <row r="120" spans="2:12" s="1" customFormat="1" ht="12" customHeight="1">
      <c r="B120" s="38"/>
      <c r="C120" s="32" t="s">
        <v>16</v>
      </c>
      <c r="D120" s="39"/>
      <c r="E120" s="39"/>
      <c r="F120" s="39"/>
      <c r="G120" s="39"/>
      <c r="H120" s="39"/>
      <c r="I120" s="137"/>
      <c r="J120" s="39"/>
      <c r="K120" s="39"/>
      <c r="L120" s="43"/>
    </row>
    <row r="121" spans="2:12" s="1" customFormat="1" ht="16.5" customHeight="1">
      <c r="B121" s="38"/>
      <c r="C121" s="39"/>
      <c r="D121" s="39"/>
      <c r="E121" s="239" t="str">
        <f>E7</f>
        <v>Pavilon K - vnitřní stavební úpravy DPS</v>
      </c>
      <c r="F121" s="32"/>
      <c r="G121" s="32"/>
      <c r="H121" s="32"/>
      <c r="I121" s="137"/>
      <c r="J121" s="39"/>
      <c r="K121" s="39"/>
      <c r="L121" s="43"/>
    </row>
    <row r="122" spans="2:12" s="1" customFormat="1" ht="12" customHeight="1">
      <c r="B122" s="38"/>
      <c r="C122" s="32" t="s">
        <v>164</v>
      </c>
      <c r="D122" s="39"/>
      <c r="E122" s="39"/>
      <c r="F122" s="39"/>
      <c r="G122" s="39"/>
      <c r="H122" s="39"/>
      <c r="I122" s="137"/>
      <c r="J122" s="39"/>
      <c r="K122" s="39"/>
      <c r="L122" s="43"/>
    </row>
    <row r="123" spans="2:12" s="1" customFormat="1" ht="16.5" customHeight="1">
      <c r="B123" s="38"/>
      <c r="C123" s="39"/>
      <c r="D123" s="39"/>
      <c r="E123" s="71" t="str">
        <f>E9</f>
        <v>01 - Zdravotechnika</v>
      </c>
      <c r="F123" s="39"/>
      <c r="G123" s="39"/>
      <c r="H123" s="39"/>
      <c r="I123" s="137"/>
      <c r="J123" s="39"/>
      <c r="K123" s="39"/>
      <c r="L123" s="43"/>
    </row>
    <row r="124" spans="2:12" s="1" customFormat="1" ht="6.95" customHeight="1">
      <c r="B124" s="38"/>
      <c r="C124" s="39"/>
      <c r="D124" s="39"/>
      <c r="E124" s="39"/>
      <c r="F124" s="39"/>
      <c r="G124" s="39"/>
      <c r="H124" s="39"/>
      <c r="I124" s="137"/>
      <c r="J124" s="39"/>
      <c r="K124" s="39"/>
      <c r="L124" s="43"/>
    </row>
    <row r="125" spans="2:12" s="1" customFormat="1" ht="12" customHeight="1">
      <c r="B125" s="38"/>
      <c r="C125" s="32" t="s">
        <v>20</v>
      </c>
      <c r="D125" s="39"/>
      <c r="E125" s="39"/>
      <c r="F125" s="27" t="str">
        <f>F12</f>
        <v>Areál SN Opava</v>
      </c>
      <c r="G125" s="39"/>
      <c r="H125" s="39"/>
      <c r="I125" s="140" t="s">
        <v>22</v>
      </c>
      <c r="J125" s="74" t="str">
        <f>IF(J12="","",J12)</f>
        <v>24. 3. 2020</v>
      </c>
      <c r="K125" s="39"/>
      <c r="L125" s="43"/>
    </row>
    <row r="126" spans="2:12" s="1" customFormat="1" ht="6.95" customHeight="1">
      <c r="B126" s="38"/>
      <c r="C126" s="39"/>
      <c r="D126" s="39"/>
      <c r="E126" s="39"/>
      <c r="F126" s="39"/>
      <c r="G126" s="39"/>
      <c r="H126" s="39"/>
      <c r="I126" s="137"/>
      <c r="J126" s="39"/>
      <c r="K126" s="39"/>
      <c r="L126" s="43"/>
    </row>
    <row r="127" spans="2:12" s="1" customFormat="1" ht="27.9" customHeight="1">
      <c r="B127" s="38"/>
      <c r="C127" s="32" t="s">
        <v>24</v>
      </c>
      <c r="D127" s="39"/>
      <c r="E127" s="39"/>
      <c r="F127" s="27" t="str">
        <f>E15</f>
        <v>Slezská nemocnice Opava</v>
      </c>
      <c r="G127" s="39"/>
      <c r="H127" s="39"/>
      <c r="I127" s="140" t="s">
        <v>30</v>
      </c>
      <c r="J127" s="36" t="str">
        <f>E21</f>
        <v>Ing. Zbyněk Svoboda</v>
      </c>
      <c r="K127" s="39"/>
      <c r="L127" s="43"/>
    </row>
    <row r="128" spans="2:12" s="1" customFormat="1" ht="15.15" customHeight="1">
      <c r="B128" s="38"/>
      <c r="C128" s="32" t="s">
        <v>28</v>
      </c>
      <c r="D128" s="39"/>
      <c r="E128" s="39"/>
      <c r="F128" s="27" t="str">
        <f>IF(E18="","",E18)</f>
        <v>Vyplň údaj</v>
      </c>
      <c r="G128" s="39"/>
      <c r="H128" s="39"/>
      <c r="I128" s="140" t="s">
        <v>33</v>
      </c>
      <c r="J128" s="36" t="str">
        <f>E24</f>
        <v>Zbyněk Svoboda</v>
      </c>
      <c r="K128" s="39"/>
      <c r="L128" s="43"/>
    </row>
    <row r="129" spans="2:12" s="1" customFormat="1" ht="10.3" customHeight="1">
      <c r="B129" s="38"/>
      <c r="C129" s="39"/>
      <c r="D129" s="39"/>
      <c r="E129" s="39"/>
      <c r="F129" s="39"/>
      <c r="G129" s="39"/>
      <c r="H129" s="39"/>
      <c r="I129" s="137"/>
      <c r="J129" s="39"/>
      <c r="K129" s="39"/>
      <c r="L129" s="43"/>
    </row>
    <row r="130" spans="2:20" s="10" customFormat="1" ht="29.25" customHeight="1">
      <c r="B130" s="194"/>
      <c r="C130" s="195" t="s">
        <v>119</v>
      </c>
      <c r="D130" s="196" t="s">
        <v>62</v>
      </c>
      <c r="E130" s="196" t="s">
        <v>58</v>
      </c>
      <c r="F130" s="196" t="s">
        <v>59</v>
      </c>
      <c r="G130" s="196" t="s">
        <v>120</v>
      </c>
      <c r="H130" s="196" t="s">
        <v>121</v>
      </c>
      <c r="I130" s="197" t="s">
        <v>122</v>
      </c>
      <c r="J130" s="196" t="s">
        <v>112</v>
      </c>
      <c r="K130" s="198" t="s">
        <v>123</v>
      </c>
      <c r="L130" s="199"/>
      <c r="M130" s="95" t="s">
        <v>1</v>
      </c>
      <c r="N130" s="96" t="s">
        <v>41</v>
      </c>
      <c r="O130" s="96" t="s">
        <v>124</v>
      </c>
      <c r="P130" s="96" t="s">
        <v>125</v>
      </c>
      <c r="Q130" s="96" t="s">
        <v>126</v>
      </c>
      <c r="R130" s="96" t="s">
        <v>127</v>
      </c>
      <c r="S130" s="96" t="s">
        <v>128</v>
      </c>
      <c r="T130" s="97" t="s">
        <v>129</v>
      </c>
    </row>
    <row r="131" spans="2:63" s="1" customFormat="1" ht="22.8" customHeight="1">
      <c r="B131" s="38"/>
      <c r="C131" s="102" t="s">
        <v>130</v>
      </c>
      <c r="D131" s="39"/>
      <c r="E131" s="39"/>
      <c r="F131" s="39"/>
      <c r="G131" s="39"/>
      <c r="H131" s="39"/>
      <c r="I131" s="137"/>
      <c r="J131" s="200">
        <f>BK131</f>
        <v>0</v>
      </c>
      <c r="K131" s="39"/>
      <c r="L131" s="43"/>
      <c r="M131" s="98"/>
      <c r="N131" s="99"/>
      <c r="O131" s="99"/>
      <c r="P131" s="201">
        <f>P132+P175+P335</f>
        <v>0</v>
      </c>
      <c r="Q131" s="99"/>
      <c r="R131" s="201">
        <f>R132+R175+R335</f>
        <v>10.41770872</v>
      </c>
      <c r="S131" s="99"/>
      <c r="T131" s="202">
        <f>T132+T175+T335</f>
        <v>21.884100000000004</v>
      </c>
      <c r="AT131" s="17" t="s">
        <v>76</v>
      </c>
      <c r="AU131" s="17" t="s">
        <v>114</v>
      </c>
      <c r="BK131" s="203">
        <f>BK132+BK175+BK335</f>
        <v>0</v>
      </c>
    </row>
    <row r="132" spans="2:63" s="11" customFormat="1" ht="25.9" customHeight="1">
      <c r="B132" s="204"/>
      <c r="C132" s="205"/>
      <c r="D132" s="206" t="s">
        <v>76</v>
      </c>
      <c r="E132" s="207" t="s">
        <v>181</v>
      </c>
      <c r="F132" s="207" t="s">
        <v>182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P133+P142+P147+P167+P173</f>
        <v>0</v>
      </c>
      <c r="Q132" s="212"/>
      <c r="R132" s="213">
        <f>R133+R142+R147+R167+R173</f>
        <v>7.89965576</v>
      </c>
      <c r="S132" s="212"/>
      <c r="T132" s="214">
        <f>T133+T142+T147+T167+T173</f>
        <v>21.884100000000004</v>
      </c>
      <c r="AR132" s="215" t="s">
        <v>82</v>
      </c>
      <c r="AT132" s="216" t="s">
        <v>76</v>
      </c>
      <c r="AU132" s="216" t="s">
        <v>77</v>
      </c>
      <c r="AY132" s="215" t="s">
        <v>134</v>
      </c>
      <c r="BK132" s="217">
        <f>BK133+BK142+BK147+BK167+BK173</f>
        <v>0</v>
      </c>
    </row>
    <row r="133" spans="2:63" s="11" customFormat="1" ht="22.8" customHeight="1">
      <c r="B133" s="204"/>
      <c r="C133" s="205"/>
      <c r="D133" s="206" t="s">
        <v>76</v>
      </c>
      <c r="E133" s="218" t="s">
        <v>82</v>
      </c>
      <c r="F133" s="218" t="s">
        <v>1222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SUM(P134:P141)</f>
        <v>0</v>
      </c>
      <c r="Q133" s="212"/>
      <c r="R133" s="213">
        <f>SUM(R134:R141)</f>
        <v>5.184</v>
      </c>
      <c r="S133" s="212"/>
      <c r="T133" s="214">
        <f>SUM(T134:T141)</f>
        <v>0</v>
      </c>
      <c r="AR133" s="215" t="s">
        <v>82</v>
      </c>
      <c r="AT133" s="216" t="s">
        <v>76</v>
      </c>
      <c r="AU133" s="216" t="s">
        <v>82</v>
      </c>
      <c r="AY133" s="215" t="s">
        <v>134</v>
      </c>
      <c r="BK133" s="217">
        <f>SUM(BK134:BK141)</f>
        <v>0</v>
      </c>
    </row>
    <row r="134" spans="2:65" s="1" customFormat="1" ht="24" customHeight="1">
      <c r="B134" s="38"/>
      <c r="C134" s="220" t="s">
        <v>82</v>
      </c>
      <c r="D134" s="220" t="s">
        <v>137</v>
      </c>
      <c r="E134" s="221" t="s">
        <v>1223</v>
      </c>
      <c r="F134" s="222" t="s">
        <v>1224</v>
      </c>
      <c r="G134" s="223" t="s">
        <v>222</v>
      </c>
      <c r="H134" s="224">
        <v>8.04</v>
      </c>
      <c r="I134" s="225"/>
      <c r="J134" s="226">
        <f>ROUND(I134*H134,2)</f>
        <v>0</v>
      </c>
      <c r="K134" s="222" t="s">
        <v>141</v>
      </c>
      <c r="L134" s="43"/>
      <c r="M134" s="227" t="s">
        <v>1</v>
      </c>
      <c r="N134" s="228" t="s">
        <v>42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153</v>
      </c>
      <c r="AT134" s="231" t="s">
        <v>137</v>
      </c>
      <c r="AU134" s="231" t="s">
        <v>87</v>
      </c>
      <c r="AY134" s="17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153</v>
      </c>
      <c r="BM134" s="231" t="s">
        <v>1225</v>
      </c>
    </row>
    <row r="135" spans="2:51" s="12" customFormat="1" ht="12">
      <c r="B135" s="240"/>
      <c r="C135" s="241"/>
      <c r="D135" s="242" t="s">
        <v>188</v>
      </c>
      <c r="E135" s="243" t="s">
        <v>1</v>
      </c>
      <c r="F135" s="244" t="s">
        <v>1226</v>
      </c>
      <c r="G135" s="241"/>
      <c r="H135" s="245">
        <v>8.04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188</v>
      </c>
      <c r="AU135" s="251" t="s">
        <v>87</v>
      </c>
      <c r="AV135" s="12" t="s">
        <v>87</v>
      </c>
      <c r="AW135" s="12" t="s">
        <v>32</v>
      </c>
      <c r="AX135" s="12" t="s">
        <v>82</v>
      </c>
      <c r="AY135" s="251" t="s">
        <v>134</v>
      </c>
    </row>
    <row r="136" spans="2:65" s="1" customFormat="1" ht="36" customHeight="1">
      <c r="B136" s="38"/>
      <c r="C136" s="220" t="s">
        <v>87</v>
      </c>
      <c r="D136" s="220" t="s">
        <v>137</v>
      </c>
      <c r="E136" s="221" t="s">
        <v>1227</v>
      </c>
      <c r="F136" s="222" t="s">
        <v>1228</v>
      </c>
      <c r="G136" s="223" t="s">
        <v>222</v>
      </c>
      <c r="H136" s="224">
        <v>5.748</v>
      </c>
      <c r="I136" s="225"/>
      <c r="J136" s="226">
        <f>ROUND(I136*H136,2)</f>
        <v>0</v>
      </c>
      <c r="K136" s="222" t="s">
        <v>141</v>
      </c>
      <c r="L136" s="43"/>
      <c r="M136" s="227" t="s">
        <v>1</v>
      </c>
      <c r="N136" s="228" t="s">
        <v>42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153</v>
      </c>
      <c r="AT136" s="231" t="s">
        <v>137</v>
      </c>
      <c r="AU136" s="231" t="s">
        <v>87</v>
      </c>
      <c r="AY136" s="17" t="s">
        <v>134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153</v>
      </c>
      <c r="BM136" s="231" t="s">
        <v>1229</v>
      </c>
    </row>
    <row r="137" spans="2:51" s="12" customFormat="1" ht="12">
      <c r="B137" s="240"/>
      <c r="C137" s="241"/>
      <c r="D137" s="242" t="s">
        <v>188</v>
      </c>
      <c r="E137" s="243" t="s">
        <v>1</v>
      </c>
      <c r="F137" s="244" t="s">
        <v>1230</v>
      </c>
      <c r="G137" s="241"/>
      <c r="H137" s="245">
        <v>5.748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AT137" s="251" t="s">
        <v>188</v>
      </c>
      <c r="AU137" s="251" t="s">
        <v>87</v>
      </c>
      <c r="AV137" s="12" t="s">
        <v>87</v>
      </c>
      <c r="AW137" s="12" t="s">
        <v>32</v>
      </c>
      <c r="AX137" s="12" t="s">
        <v>82</v>
      </c>
      <c r="AY137" s="251" t="s">
        <v>134</v>
      </c>
    </row>
    <row r="138" spans="2:65" s="1" customFormat="1" ht="60" customHeight="1">
      <c r="B138" s="38"/>
      <c r="C138" s="220" t="s">
        <v>149</v>
      </c>
      <c r="D138" s="220" t="s">
        <v>137</v>
      </c>
      <c r="E138" s="221" t="s">
        <v>1231</v>
      </c>
      <c r="F138" s="222" t="s">
        <v>1232</v>
      </c>
      <c r="G138" s="223" t="s">
        <v>222</v>
      </c>
      <c r="H138" s="224">
        <v>2.592</v>
      </c>
      <c r="I138" s="225"/>
      <c r="J138" s="226">
        <f>ROUND(I138*H138,2)</f>
        <v>0</v>
      </c>
      <c r="K138" s="222" t="s">
        <v>141</v>
      </c>
      <c r="L138" s="43"/>
      <c r="M138" s="227" t="s">
        <v>1</v>
      </c>
      <c r="N138" s="228" t="s">
        <v>42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153</v>
      </c>
      <c r="AT138" s="231" t="s">
        <v>137</v>
      </c>
      <c r="AU138" s="231" t="s">
        <v>87</v>
      </c>
      <c r="AY138" s="17" t="s">
        <v>134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82</v>
      </c>
      <c r="BK138" s="232">
        <f>ROUND(I138*H138,2)</f>
        <v>0</v>
      </c>
      <c r="BL138" s="17" t="s">
        <v>153</v>
      </c>
      <c r="BM138" s="231" t="s">
        <v>1233</v>
      </c>
    </row>
    <row r="139" spans="2:51" s="12" customFormat="1" ht="12">
      <c r="B139" s="240"/>
      <c r="C139" s="241"/>
      <c r="D139" s="242" t="s">
        <v>188</v>
      </c>
      <c r="E139" s="243" t="s">
        <v>1</v>
      </c>
      <c r="F139" s="244" t="s">
        <v>1234</v>
      </c>
      <c r="G139" s="241"/>
      <c r="H139" s="245">
        <v>2.592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188</v>
      </c>
      <c r="AU139" s="251" t="s">
        <v>87</v>
      </c>
      <c r="AV139" s="12" t="s">
        <v>87</v>
      </c>
      <c r="AW139" s="12" t="s">
        <v>32</v>
      </c>
      <c r="AX139" s="12" t="s">
        <v>82</v>
      </c>
      <c r="AY139" s="251" t="s">
        <v>134</v>
      </c>
    </row>
    <row r="140" spans="2:65" s="1" customFormat="1" ht="16.5" customHeight="1">
      <c r="B140" s="38"/>
      <c r="C140" s="273" t="s">
        <v>153</v>
      </c>
      <c r="D140" s="273" t="s">
        <v>552</v>
      </c>
      <c r="E140" s="274" t="s">
        <v>1235</v>
      </c>
      <c r="F140" s="275" t="s">
        <v>1236</v>
      </c>
      <c r="G140" s="276" t="s">
        <v>362</v>
      </c>
      <c r="H140" s="277">
        <v>5.184</v>
      </c>
      <c r="I140" s="278"/>
      <c r="J140" s="279">
        <f>ROUND(I140*H140,2)</f>
        <v>0</v>
      </c>
      <c r="K140" s="275" t="s">
        <v>141</v>
      </c>
      <c r="L140" s="280"/>
      <c r="M140" s="281" t="s">
        <v>1</v>
      </c>
      <c r="N140" s="282" t="s">
        <v>42</v>
      </c>
      <c r="O140" s="86"/>
      <c r="P140" s="229">
        <f>O140*H140</f>
        <v>0</v>
      </c>
      <c r="Q140" s="229">
        <v>1</v>
      </c>
      <c r="R140" s="229">
        <f>Q140*H140</f>
        <v>5.184</v>
      </c>
      <c r="S140" s="229">
        <v>0</v>
      </c>
      <c r="T140" s="230">
        <f>S140*H140</f>
        <v>0</v>
      </c>
      <c r="AR140" s="231" t="s">
        <v>219</v>
      </c>
      <c r="AT140" s="231" t="s">
        <v>552</v>
      </c>
      <c r="AU140" s="231" t="s">
        <v>87</v>
      </c>
      <c r="AY140" s="17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82</v>
      </c>
      <c r="BK140" s="232">
        <f>ROUND(I140*H140,2)</f>
        <v>0</v>
      </c>
      <c r="BL140" s="17" t="s">
        <v>153</v>
      </c>
      <c r="BM140" s="231" t="s">
        <v>1237</v>
      </c>
    </row>
    <row r="141" spans="2:51" s="12" customFormat="1" ht="12">
      <c r="B141" s="240"/>
      <c r="C141" s="241"/>
      <c r="D141" s="242" t="s">
        <v>188</v>
      </c>
      <c r="E141" s="241"/>
      <c r="F141" s="244" t="s">
        <v>1238</v>
      </c>
      <c r="G141" s="241"/>
      <c r="H141" s="245">
        <v>5.184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188</v>
      </c>
      <c r="AU141" s="251" t="s">
        <v>87</v>
      </c>
      <c r="AV141" s="12" t="s">
        <v>87</v>
      </c>
      <c r="AW141" s="12" t="s">
        <v>4</v>
      </c>
      <c r="AX141" s="12" t="s">
        <v>82</v>
      </c>
      <c r="AY141" s="251" t="s">
        <v>134</v>
      </c>
    </row>
    <row r="142" spans="2:63" s="11" customFormat="1" ht="22.8" customHeight="1">
      <c r="B142" s="204"/>
      <c r="C142" s="205"/>
      <c r="D142" s="206" t="s">
        <v>76</v>
      </c>
      <c r="E142" s="218" t="s">
        <v>160</v>
      </c>
      <c r="F142" s="218" t="s">
        <v>183</v>
      </c>
      <c r="G142" s="205"/>
      <c r="H142" s="205"/>
      <c r="I142" s="208"/>
      <c r="J142" s="219">
        <f>BK142</f>
        <v>0</v>
      </c>
      <c r="K142" s="205"/>
      <c r="L142" s="210"/>
      <c r="M142" s="211"/>
      <c r="N142" s="212"/>
      <c r="O142" s="212"/>
      <c r="P142" s="213">
        <f>SUM(P143:P146)</f>
        <v>0</v>
      </c>
      <c r="Q142" s="212"/>
      <c r="R142" s="213">
        <f>SUM(R143:R146)</f>
        <v>2.71415776</v>
      </c>
      <c r="S142" s="212"/>
      <c r="T142" s="214">
        <f>SUM(T143:T146)</f>
        <v>0</v>
      </c>
      <c r="AR142" s="215" t="s">
        <v>82</v>
      </c>
      <c r="AT142" s="216" t="s">
        <v>76</v>
      </c>
      <c r="AU142" s="216" t="s">
        <v>82</v>
      </c>
      <c r="AY142" s="215" t="s">
        <v>134</v>
      </c>
      <c r="BK142" s="217">
        <f>SUM(BK143:BK146)</f>
        <v>0</v>
      </c>
    </row>
    <row r="143" spans="2:65" s="1" customFormat="1" ht="16.5" customHeight="1">
      <c r="B143" s="38"/>
      <c r="C143" s="220" t="s">
        <v>133</v>
      </c>
      <c r="D143" s="220" t="s">
        <v>137</v>
      </c>
      <c r="E143" s="221" t="s">
        <v>1239</v>
      </c>
      <c r="F143" s="222" t="s">
        <v>1240</v>
      </c>
      <c r="G143" s="223" t="s">
        <v>186</v>
      </c>
      <c r="H143" s="224">
        <v>19.117</v>
      </c>
      <c r="I143" s="225"/>
      <c r="J143" s="226">
        <f>ROUND(I143*H143,2)</f>
        <v>0</v>
      </c>
      <c r="K143" s="222" t="s">
        <v>141</v>
      </c>
      <c r="L143" s="43"/>
      <c r="M143" s="227" t="s">
        <v>1</v>
      </c>
      <c r="N143" s="228" t="s">
        <v>42</v>
      </c>
      <c r="O143" s="86"/>
      <c r="P143" s="229">
        <f>O143*H143</f>
        <v>0</v>
      </c>
      <c r="Q143" s="229">
        <v>0.04</v>
      </c>
      <c r="R143" s="229">
        <f>Q143*H143</f>
        <v>0.76468</v>
      </c>
      <c r="S143" s="229">
        <v>0</v>
      </c>
      <c r="T143" s="230">
        <f>S143*H143</f>
        <v>0</v>
      </c>
      <c r="AR143" s="231" t="s">
        <v>153</v>
      </c>
      <c r="AT143" s="231" t="s">
        <v>137</v>
      </c>
      <c r="AU143" s="231" t="s">
        <v>87</v>
      </c>
      <c r="AY143" s="17" t="s">
        <v>134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82</v>
      </c>
      <c r="BK143" s="232">
        <f>ROUND(I143*H143,2)</f>
        <v>0</v>
      </c>
      <c r="BL143" s="17" t="s">
        <v>153</v>
      </c>
      <c r="BM143" s="231" t="s">
        <v>1241</v>
      </c>
    </row>
    <row r="144" spans="2:51" s="12" customFormat="1" ht="12">
      <c r="B144" s="240"/>
      <c r="C144" s="241"/>
      <c r="D144" s="242" t="s">
        <v>188</v>
      </c>
      <c r="E144" s="243" t="s">
        <v>1</v>
      </c>
      <c r="F144" s="244" t="s">
        <v>1242</v>
      </c>
      <c r="G144" s="241"/>
      <c r="H144" s="245">
        <v>19.117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188</v>
      </c>
      <c r="AU144" s="251" t="s">
        <v>87</v>
      </c>
      <c r="AV144" s="12" t="s">
        <v>87</v>
      </c>
      <c r="AW144" s="12" t="s">
        <v>32</v>
      </c>
      <c r="AX144" s="12" t="s">
        <v>82</v>
      </c>
      <c r="AY144" s="251" t="s">
        <v>134</v>
      </c>
    </row>
    <row r="145" spans="2:65" s="1" customFormat="1" ht="36" customHeight="1">
      <c r="B145" s="38"/>
      <c r="C145" s="220" t="s">
        <v>160</v>
      </c>
      <c r="D145" s="220" t="s">
        <v>137</v>
      </c>
      <c r="E145" s="221" t="s">
        <v>1243</v>
      </c>
      <c r="F145" s="222" t="s">
        <v>1244</v>
      </c>
      <c r="G145" s="223" t="s">
        <v>222</v>
      </c>
      <c r="H145" s="224">
        <v>0.864</v>
      </c>
      <c r="I145" s="225"/>
      <c r="J145" s="226">
        <f>ROUND(I145*H145,2)</f>
        <v>0</v>
      </c>
      <c r="K145" s="222" t="s">
        <v>141</v>
      </c>
      <c r="L145" s="43"/>
      <c r="M145" s="227" t="s">
        <v>1</v>
      </c>
      <c r="N145" s="228" t="s">
        <v>42</v>
      </c>
      <c r="O145" s="86"/>
      <c r="P145" s="229">
        <f>O145*H145</f>
        <v>0</v>
      </c>
      <c r="Q145" s="229">
        <v>2.25634</v>
      </c>
      <c r="R145" s="229">
        <f>Q145*H145</f>
        <v>1.9494777599999997</v>
      </c>
      <c r="S145" s="229">
        <v>0</v>
      </c>
      <c r="T145" s="230">
        <f>S145*H145</f>
        <v>0</v>
      </c>
      <c r="AR145" s="231" t="s">
        <v>153</v>
      </c>
      <c r="AT145" s="231" t="s">
        <v>137</v>
      </c>
      <c r="AU145" s="231" t="s">
        <v>87</v>
      </c>
      <c r="AY145" s="17" t="s">
        <v>134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82</v>
      </c>
      <c r="BK145" s="232">
        <f>ROUND(I145*H145,2)</f>
        <v>0</v>
      </c>
      <c r="BL145" s="17" t="s">
        <v>153</v>
      </c>
      <c r="BM145" s="231" t="s">
        <v>1245</v>
      </c>
    </row>
    <row r="146" spans="2:51" s="12" customFormat="1" ht="12">
      <c r="B146" s="240"/>
      <c r="C146" s="241"/>
      <c r="D146" s="242" t="s">
        <v>188</v>
      </c>
      <c r="E146" s="243" t="s">
        <v>1</v>
      </c>
      <c r="F146" s="244" t="s">
        <v>1246</v>
      </c>
      <c r="G146" s="241"/>
      <c r="H146" s="245">
        <v>0.864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188</v>
      </c>
      <c r="AU146" s="251" t="s">
        <v>87</v>
      </c>
      <c r="AV146" s="12" t="s">
        <v>87</v>
      </c>
      <c r="AW146" s="12" t="s">
        <v>32</v>
      </c>
      <c r="AX146" s="12" t="s">
        <v>82</v>
      </c>
      <c r="AY146" s="251" t="s">
        <v>134</v>
      </c>
    </row>
    <row r="147" spans="2:63" s="11" customFormat="1" ht="22.8" customHeight="1">
      <c r="B147" s="204"/>
      <c r="C147" s="205"/>
      <c r="D147" s="206" t="s">
        <v>76</v>
      </c>
      <c r="E147" s="218" t="s">
        <v>197</v>
      </c>
      <c r="F147" s="218" t="s">
        <v>198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SUM(P148:P166)</f>
        <v>0</v>
      </c>
      <c r="Q147" s="212"/>
      <c r="R147" s="213">
        <f>SUM(R148:R166)</f>
        <v>0.001498</v>
      </c>
      <c r="S147" s="212"/>
      <c r="T147" s="214">
        <f>SUM(T148:T166)</f>
        <v>21.884100000000004</v>
      </c>
      <c r="AR147" s="215" t="s">
        <v>82</v>
      </c>
      <c r="AT147" s="216" t="s">
        <v>76</v>
      </c>
      <c r="AU147" s="216" t="s">
        <v>82</v>
      </c>
      <c r="AY147" s="215" t="s">
        <v>134</v>
      </c>
      <c r="BK147" s="217">
        <f>SUM(BK148:BK166)</f>
        <v>0</v>
      </c>
    </row>
    <row r="148" spans="2:65" s="1" customFormat="1" ht="24" customHeight="1">
      <c r="B148" s="38"/>
      <c r="C148" s="220" t="s">
        <v>213</v>
      </c>
      <c r="D148" s="220" t="s">
        <v>137</v>
      </c>
      <c r="E148" s="221" t="s">
        <v>231</v>
      </c>
      <c r="F148" s="222" t="s">
        <v>232</v>
      </c>
      <c r="G148" s="223" t="s">
        <v>222</v>
      </c>
      <c r="H148" s="224">
        <v>8.34</v>
      </c>
      <c r="I148" s="225"/>
      <c r="J148" s="226">
        <f>ROUND(I148*H148,2)</f>
        <v>0</v>
      </c>
      <c r="K148" s="222" t="s">
        <v>141</v>
      </c>
      <c r="L148" s="43"/>
      <c r="M148" s="227" t="s">
        <v>1</v>
      </c>
      <c r="N148" s="228" t="s">
        <v>42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2.2</v>
      </c>
      <c r="T148" s="230">
        <f>S148*H148</f>
        <v>18.348000000000003</v>
      </c>
      <c r="AR148" s="231" t="s">
        <v>153</v>
      </c>
      <c r="AT148" s="231" t="s">
        <v>137</v>
      </c>
      <c r="AU148" s="231" t="s">
        <v>87</v>
      </c>
      <c r="AY148" s="17" t="s">
        <v>134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82</v>
      </c>
      <c r="BK148" s="232">
        <f>ROUND(I148*H148,2)</f>
        <v>0</v>
      </c>
      <c r="BL148" s="17" t="s">
        <v>153</v>
      </c>
      <c r="BM148" s="231" t="s">
        <v>1247</v>
      </c>
    </row>
    <row r="149" spans="2:51" s="12" customFormat="1" ht="12">
      <c r="B149" s="240"/>
      <c r="C149" s="241"/>
      <c r="D149" s="242" t="s">
        <v>188</v>
      </c>
      <c r="E149" s="243" t="s">
        <v>1</v>
      </c>
      <c r="F149" s="244" t="s">
        <v>1248</v>
      </c>
      <c r="G149" s="241"/>
      <c r="H149" s="245">
        <v>8.34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188</v>
      </c>
      <c r="AU149" s="251" t="s">
        <v>87</v>
      </c>
      <c r="AV149" s="12" t="s">
        <v>87</v>
      </c>
      <c r="AW149" s="12" t="s">
        <v>32</v>
      </c>
      <c r="AX149" s="12" t="s">
        <v>82</v>
      </c>
      <c r="AY149" s="251" t="s">
        <v>134</v>
      </c>
    </row>
    <row r="150" spans="2:65" s="1" customFormat="1" ht="48" customHeight="1">
      <c r="B150" s="38"/>
      <c r="C150" s="220" t="s">
        <v>219</v>
      </c>
      <c r="D150" s="220" t="s">
        <v>137</v>
      </c>
      <c r="E150" s="221" t="s">
        <v>1249</v>
      </c>
      <c r="F150" s="222" t="s">
        <v>1250</v>
      </c>
      <c r="G150" s="223" t="s">
        <v>294</v>
      </c>
      <c r="H150" s="224">
        <v>11</v>
      </c>
      <c r="I150" s="225"/>
      <c r="J150" s="226">
        <f>ROUND(I150*H150,2)</f>
        <v>0</v>
      </c>
      <c r="K150" s="222" t="s">
        <v>141</v>
      </c>
      <c r="L150" s="43"/>
      <c r="M150" s="227" t="s">
        <v>1</v>
      </c>
      <c r="N150" s="228" t="s">
        <v>42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0.016</v>
      </c>
      <c r="T150" s="230">
        <f>S150*H150</f>
        <v>0.176</v>
      </c>
      <c r="AR150" s="231" t="s">
        <v>153</v>
      </c>
      <c r="AT150" s="231" t="s">
        <v>137</v>
      </c>
      <c r="AU150" s="231" t="s">
        <v>87</v>
      </c>
      <c r="AY150" s="17" t="s">
        <v>134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82</v>
      </c>
      <c r="BK150" s="232">
        <f>ROUND(I150*H150,2)</f>
        <v>0</v>
      </c>
      <c r="BL150" s="17" t="s">
        <v>153</v>
      </c>
      <c r="BM150" s="231" t="s">
        <v>1251</v>
      </c>
    </row>
    <row r="151" spans="2:51" s="12" customFormat="1" ht="12">
      <c r="B151" s="240"/>
      <c r="C151" s="241"/>
      <c r="D151" s="242" t="s">
        <v>188</v>
      </c>
      <c r="E151" s="243" t="s">
        <v>1</v>
      </c>
      <c r="F151" s="244" t="s">
        <v>1252</v>
      </c>
      <c r="G151" s="241"/>
      <c r="H151" s="245">
        <v>11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AT151" s="251" t="s">
        <v>188</v>
      </c>
      <c r="AU151" s="251" t="s">
        <v>87</v>
      </c>
      <c r="AV151" s="12" t="s">
        <v>87</v>
      </c>
      <c r="AW151" s="12" t="s">
        <v>32</v>
      </c>
      <c r="AX151" s="12" t="s">
        <v>77</v>
      </c>
      <c r="AY151" s="251" t="s">
        <v>134</v>
      </c>
    </row>
    <row r="152" spans="2:51" s="13" customFormat="1" ht="12">
      <c r="B152" s="252"/>
      <c r="C152" s="253"/>
      <c r="D152" s="242" t="s">
        <v>188</v>
      </c>
      <c r="E152" s="254" t="s">
        <v>1</v>
      </c>
      <c r="F152" s="255" t="s">
        <v>204</v>
      </c>
      <c r="G152" s="253"/>
      <c r="H152" s="256">
        <v>11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AT152" s="262" t="s">
        <v>188</v>
      </c>
      <c r="AU152" s="262" t="s">
        <v>87</v>
      </c>
      <c r="AV152" s="13" t="s">
        <v>153</v>
      </c>
      <c r="AW152" s="13" t="s">
        <v>32</v>
      </c>
      <c r="AX152" s="13" t="s">
        <v>82</v>
      </c>
      <c r="AY152" s="262" t="s">
        <v>134</v>
      </c>
    </row>
    <row r="153" spans="2:65" s="1" customFormat="1" ht="36" customHeight="1">
      <c r="B153" s="38"/>
      <c r="C153" s="220" t="s">
        <v>197</v>
      </c>
      <c r="D153" s="220" t="s">
        <v>137</v>
      </c>
      <c r="E153" s="221" t="s">
        <v>1253</v>
      </c>
      <c r="F153" s="222" t="s">
        <v>1254</v>
      </c>
      <c r="G153" s="223" t="s">
        <v>294</v>
      </c>
      <c r="H153" s="224">
        <v>2</v>
      </c>
      <c r="I153" s="225"/>
      <c r="J153" s="226">
        <f>ROUND(I153*H153,2)</f>
        <v>0</v>
      </c>
      <c r="K153" s="222" t="s">
        <v>141</v>
      </c>
      <c r="L153" s="43"/>
      <c r="M153" s="227" t="s">
        <v>1</v>
      </c>
      <c r="N153" s="228" t="s">
        <v>42</v>
      </c>
      <c r="O153" s="86"/>
      <c r="P153" s="229">
        <f>O153*H153</f>
        <v>0</v>
      </c>
      <c r="Q153" s="229">
        <v>0</v>
      </c>
      <c r="R153" s="229">
        <f>Q153*H153</f>
        <v>0</v>
      </c>
      <c r="S153" s="229">
        <v>0.06</v>
      </c>
      <c r="T153" s="230">
        <f>S153*H153</f>
        <v>0.12</v>
      </c>
      <c r="AR153" s="231" t="s">
        <v>153</v>
      </c>
      <c r="AT153" s="231" t="s">
        <v>137</v>
      </c>
      <c r="AU153" s="231" t="s">
        <v>87</v>
      </c>
      <c r="AY153" s="17" t="s">
        <v>134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82</v>
      </c>
      <c r="BK153" s="232">
        <f>ROUND(I153*H153,2)</f>
        <v>0</v>
      </c>
      <c r="BL153" s="17" t="s">
        <v>153</v>
      </c>
      <c r="BM153" s="231" t="s">
        <v>1255</v>
      </c>
    </row>
    <row r="154" spans="2:51" s="12" customFormat="1" ht="12">
      <c r="B154" s="240"/>
      <c r="C154" s="241"/>
      <c r="D154" s="242" t="s">
        <v>188</v>
      </c>
      <c r="E154" s="243" t="s">
        <v>1</v>
      </c>
      <c r="F154" s="244" t="s">
        <v>1256</v>
      </c>
      <c r="G154" s="241"/>
      <c r="H154" s="245">
        <v>1</v>
      </c>
      <c r="I154" s="246"/>
      <c r="J154" s="241"/>
      <c r="K154" s="241"/>
      <c r="L154" s="247"/>
      <c r="M154" s="248"/>
      <c r="N154" s="249"/>
      <c r="O154" s="249"/>
      <c r="P154" s="249"/>
      <c r="Q154" s="249"/>
      <c r="R154" s="249"/>
      <c r="S154" s="249"/>
      <c r="T154" s="250"/>
      <c r="AT154" s="251" t="s">
        <v>188</v>
      </c>
      <c r="AU154" s="251" t="s">
        <v>87</v>
      </c>
      <c r="AV154" s="12" t="s">
        <v>87</v>
      </c>
      <c r="AW154" s="12" t="s">
        <v>32</v>
      </c>
      <c r="AX154" s="12" t="s">
        <v>77</v>
      </c>
      <c r="AY154" s="251" t="s">
        <v>134</v>
      </c>
    </row>
    <row r="155" spans="2:51" s="12" customFormat="1" ht="12">
      <c r="B155" s="240"/>
      <c r="C155" s="241"/>
      <c r="D155" s="242" t="s">
        <v>188</v>
      </c>
      <c r="E155" s="243" t="s">
        <v>1</v>
      </c>
      <c r="F155" s="244" t="s">
        <v>1257</v>
      </c>
      <c r="G155" s="241"/>
      <c r="H155" s="245">
        <v>1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188</v>
      </c>
      <c r="AU155" s="251" t="s">
        <v>87</v>
      </c>
      <c r="AV155" s="12" t="s">
        <v>87</v>
      </c>
      <c r="AW155" s="12" t="s">
        <v>32</v>
      </c>
      <c r="AX155" s="12" t="s">
        <v>77</v>
      </c>
      <c r="AY155" s="251" t="s">
        <v>134</v>
      </c>
    </row>
    <row r="156" spans="2:51" s="13" customFormat="1" ht="12">
      <c r="B156" s="252"/>
      <c r="C156" s="253"/>
      <c r="D156" s="242" t="s">
        <v>188</v>
      </c>
      <c r="E156" s="254" t="s">
        <v>1</v>
      </c>
      <c r="F156" s="255" t="s">
        <v>204</v>
      </c>
      <c r="G156" s="253"/>
      <c r="H156" s="256">
        <v>2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AT156" s="262" t="s">
        <v>188</v>
      </c>
      <c r="AU156" s="262" t="s">
        <v>87</v>
      </c>
      <c r="AV156" s="13" t="s">
        <v>153</v>
      </c>
      <c r="AW156" s="13" t="s">
        <v>32</v>
      </c>
      <c r="AX156" s="13" t="s">
        <v>82</v>
      </c>
      <c r="AY156" s="262" t="s">
        <v>134</v>
      </c>
    </row>
    <row r="157" spans="2:65" s="1" customFormat="1" ht="36" customHeight="1">
      <c r="B157" s="38"/>
      <c r="C157" s="220" t="s">
        <v>230</v>
      </c>
      <c r="D157" s="220" t="s">
        <v>137</v>
      </c>
      <c r="E157" s="221" t="s">
        <v>1258</v>
      </c>
      <c r="F157" s="222" t="s">
        <v>1259</v>
      </c>
      <c r="G157" s="223" t="s">
        <v>247</v>
      </c>
      <c r="H157" s="224">
        <v>70.6</v>
      </c>
      <c r="I157" s="225"/>
      <c r="J157" s="226">
        <f>ROUND(I157*H157,2)</f>
        <v>0</v>
      </c>
      <c r="K157" s="222" t="s">
        <v>141</v>
      </c>
      <c r="L157" s="43"/>
      <c r="M157" s="227" t="s">
        <v>1</v>
      </c>
      <c r="N157" s="228" t="s">
        <v>42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0.009</v>
      </c>
      <c r="T157" s="230">
        <f>S157*H157</f>
        <v>0.6353999999999999</v>
      </c>
      <c r="AR157" s="231" t="s">
        <v>153</v>
      </c>
      <c r="AT157" s="231" t="s">
        <v>137</v>
      </c>
      <c r="AU157" s="231" t="s">
        <v>87</v>
      </c>
      <c r="AY157" s="17" t="s">
        <v>134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82</v>
      </c>
      <c r="BK157" s="232">
        <f>ROUND(I157*H157,2)</f>
        <v>0</v>
      </c>
      <c r="BL157" s="17" t="s">
        <v>153</v>
      </c>
      <c r="BM157" s="231" t="s">
        <v>1260</v>
      </c>
    </row>
    <row r="158" spans="2:51" s="12" customFormat="1" ht="12">
      <c r="B158" s="240"/>
      <c r="C158" s="241"/>
      <c r="D158" s="242" t="s">
        <v>188</v>
      </c>
      <c r="E158" s="243" t="s">
        <v>1</v>
      </c>
      <c r="F158" s="244" t="s">
        <v>1261</v>
      </c>
      <c r="G158" s="241"/>
      <c r="H158" s="245">
        <v>70.6</v>
      </c>
      <c r="I158" s="246"/>
      <c r="J158" s="241"/>
      <c r="K158" s="241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188</v>
      </c>
      <c r="AU158" s="251" t="s">
        <v>87</v>
      </c>
      <c r="AV158" s="12" t="s">
        <v>87</v>
      </c>
      <c r="AW158" s="12" t="s">
        <v>32</v>
      </c>
      <c r="AX158" s="12" t="s">
        <v>82</v>
      </c>
      <c r="AY158" s="251" t="s">
        <v>134</v>
      </c>
    </row>
    <row r="159" spans="2:65" s="1" customFormat="1" ht="36" customHeight="1">
      <c r="B159" s="38"/>
      <c r="C159" s="220" t="s">
        <v>239</v>
      </c>
      <c r="D159" s="220" t="s">
        <v>137</v>
      </c>
      <c r="E159" s="221" t="s">
        <v>1262</v>
      </c>
      <c r="F159" s="222" t="s">
        <v>1263</v>
      </c>
      <c r="G159" s="223" t="s">
        <v>247</v>
      </c>
      <c r="H159" s="224">
        <v>94.5</v>
      </c>
      <c r="I159" s="225"/>
      <c r="J159" s="226">
        <f>ROUND(I159*H159,2)</f>
        <v>0</v>
      </c>
      <c r="K159" s="222" t="s">
        <v>141</v>
      </c>
      <c r="L159" s="43"/>
      <c r="M159" s="227" t="s">
        <v>1</v>
      </c>
      <c r="N159" s="228" t="s">
        <v>42</v>
      </c>
      <c r="O159" s="86"/>
      <c r="P159" s="229">
        <f>O159*H159</f>
        <v>0</v>
      </c>
      <c r="Q159" s="229">
        <v>0</v>
      </c>
      <c r="R159" s="229">
        <f>Q159*H159</f>
        <v>0</v>
      </c>
      <c r="S159" s="229">
        <v>0.027</v>
      </c>
      <c r="T159" s="230">
        <f>S159*H159</f>
        <v>2.5515</v>
      </c>
      <c r="AR159" s="231" t="s">
        <v>153</v>
      </c>
      <c r="AT159" s="231" t="s">
        <v>137</v>
      </c>
      <c r="AU159" s="231" t="s">
        <v>87</v>
      </c>
      <c r="AY159" s="17" t="s">
        <v>134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82</v>
      </c>
      <c r="BK159" s="232">
        <f>ROUND(I159*H159,2)</f>
        <v>0</v>
      </c>
      <c r="BL159" s="17" t="s">
        <v>153</v>
      </c>
      <c r="BM159" s="231" t="s">
        <v>1264</v>
      </c>
    </row>
    <row r="160" spans="2:51" s="12" customFormat="1" ht="12">
      <c r="B160" s="240"/>
      <c r="C160" s="241"/>
      <c r="D160" s="242" t="s">
        <v>188</v>
      </c>
      <c r="E160" s="243" t="s">
        <v>1</v>
      </c>
      <c r="F160" s="244" t="s">
        <v>1265</v>
      </c>
      <c r="G160" s="241"/>
      <c r="H160" s="245">
        <v>42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AT160" s="251" t="s">
        <v>188</v>
      </c>
      <c r="AU160" s="251" t="s">
        <v>87</v>
      </c>
      <c r="AV160" s="12" t="s">
        <v>87</v>
      </c>
      <c r="AW160" s="12" t="s">
        <v>32</v>
      </c>
      <c r="AX160" s="12" t="s">
        <v>77</v>
      </c>
      <c r="AY160" s="251" t="s">
        <v>134</v>
      </c>
    </row>
    <row r="161" spans="2:51" s="12" customFormat="1" ht="12">
      <c r="B161" s="240"/>
      <c r="C161" s="241"/>
      <c r="D161" s="242" t="s">
        <v>188</v>
      </c>
      <c r="E161" s="243" t="s">
        <v>1</v>
      </c>
      <c r="F161" s="244" t="s">
        <v>1266</v>
      </c>
      <c r="G161" s="241"/>
      <c r="H161" s="245">
        <v>52.5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AT161" s="251" t="s">
        <v>188</v>
      </c>
      <c r="AU161" s="251" t="s">
        <v>87</v>
      </c>
      <c r="AV161" s="12" t="s">
        <v>87</v>
      </c>
      <c r="AW161" s="12" t="s">
        <v>32</v>
      </c>
      <c r="AX161" s="12" t="s">
        <v>77</v>
      </c>
      <c r="AY161" s="251" t="s">
        <v>134</v>
      </c>
    </row>
    <row r="162" spans="2:51" s="13" customFormat="1" ht="12">
      <c r="B162" s="252"/>
      <c r="C162" s="253"/>
      <c r="D162" s="242" t="s">
        <v>188</v>
      </c>
      <c r="E162" s="254" t="s">
        <v>1</v>
      </c>
      <c r="F162" s="255" t="s">
        <v>204</v>
      </c>
      <c r="G162" s="253"/>
      <c r="H162" s="256">
        <v>94.5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AT162" s="262" t="s">
        <v>188</v>
      </c>
      <c r="AU162" s="262" t="s">
        <v>87</v>
      </c>
      <c r="AV162" s="13" t="s">
        <v>153</v>
      </c>
      <c r="AW162" s="13" t="s">
        <v>32</v>
      </c>
      <c r="AX162" s="13" t="s">
        <v>82</v>
      </c>
      <c r="AY162" s="262" t="s">
        <v>134</v>
      </c>
    </row>
    <row r="163" spans="2:65" s="1" customFormat="1" ht="36" customHeight="1">
      <c r="B163" s="38"/>
      <c r="C163" s="220" t="s">
        <v>244</v>
      </c>
      <c r="D163" s="220" t="s">
        <v>137</v>
      </c>
      <c r="E163" s="221" t="s">
        <v>1267</v>
      </c>
      <c r="F163" s="222" t="s">
        <v>1268</v>
      </c>
      <c r="G163" s="223" t="s">
        <v>247</v>
      </c>
      <c r="H163" s="224">
        <v>1.4</v>
      </c>
      <c r="I163" s="225"/>
      <c r="J163" s="226">
        <f>ROUND(I163*H163,2)</f>
        <v>0</v>
      </c>
      <c r="K163" s="222" t="s">
        <v>141</v>
      </c>
      <c r="L163" s="43"/>
      <c r="M163" s="227" t="s">
        <v>1</v>
      </c>
      <c r="N163" s="228" t="s">
        <v>42</v>
      </c>
      <c r="O163" s="86"/>
      <c r="P163" s="229">
        <f>O163*H163</f>
        <v>0</v>
      </c>
      <c r="Q163" s="229">
        <v>0.00107</v>
      </c>
      <c r="R163" s="229">
        <f>Q163*H163</f>
        <v>0.001498</v>
      </c>
      <c r="S163" s="229">
        <v>0.038</v>
      </c>
      <c r="T163" s="230">
        <f>S163*H163</f>
        <v>0.0532</v>
      </c>
      <c r="AR163" s="231" t="s">
        <v>153</v>
      </c>
      <c r="AT163" s="231" t="s">
        <v>137</v>
      </c>
      <c r="AU163" s="231" t="s">
        <v>87</v>
      </c>
      <c r="AY163" s="17" t="s">
        <v>134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82</v>
      </c>
      <c r="BK163" s="232">
        <f>ROUND(I163*H163,2)</f>
        <v>0</v>
      </c>
      <c r="BL163" s="17" t="s">
        <v>153</v>
      </c>
      <c r="BM163" s="231" t="s">
        <v>1269</v>
      </c>
    </row>
    <row r="164" spans="2:51" s="12" customFormat="1" ht="12">
      <c r="B164" s="240"/>
      <c r="C164" s="241"/>
      <c r="D164" s="242" t="s">
        <v>188</v>
      </c>
      <c r="E164" s="243" t="s">
        <v>1</v>
      </c>
      <c r="F164" s="244" t="s">
        <v>1270</v>
      </c>
      <c r="G164" s="241"/>
      <c r="H164" s="245">
        <v>1.4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188</v>
      </c>
      <c r="AU164" s="251" t="s">
        <v>87</v>
      </c>
      <c r="AV164" s="12" t="s">
        <v>87</v>
      </c>
      <c r="AW164" s="12" t="s">
        <v>32</v>
      </c>
      <c r="AX164" s="12" t="s">
        <v>82</v>
      </c>
      <c r="AY164" s="251" t="s">
        <v>134</v>
      </c>
    </row>
    <row r="165" spans="2:65" s="1" customFormat="1" ht="24" customHeight="1">
      <c r="B165" s="38"/>
      <c r="C165" s="220" t="s">
        <v>254</v>
      </c>
      <c r="D165" s="220" t="s">
        <v>137</v>
      </c>
      <c r="E165" s="221" t="s">
        <v>1271</v>
      </c>
      <c r="F165" s="222" t="s">
        <v>1272</v>
      </c>
      <c r="G165" s="223" t="s">
        <v>247</v>
      </c>
      <c r="H165" s="224">
        <v>28.8</v>
      </c>
      <c r="I165" s="225"/>
      <c r="J165" s="226">
        <f>ROUND(I165*H165,2)</f>
        <v>0</v>
      </c>
      <c r="K165" s="222" t="s">
        <v>141</v>
      </c>
      <c r="L165" s="43"/>
      <c r="M165" s="227" t="s">
        <v>1</v>
      </c>
      <c r="N165" s="228" t="s">
        <v>42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153</v>
      </c>
      <c r="AT165" s="231" t="s">
        <v>137</v>
      </c>
      <c r="AU165" s="231" t="s">
        <v>87</v>
      </c>
      <c r="AY165" s="17" t="s">
        <v>134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82</v>
      </c>
      <c r="BK165" s="232">
        <f>ROUND(I165*H165,2)</f>
        <v>0</v>
      </c>
      <c r="BL165" s="17" t="s">
        <v>153</v>
      </c>
      <c r="BM165" s="231" t="s">
        <v>1273</v>
      </c>
    </row>
    <row r="166" spans="2:51" s="12" customFormat="1" ht="12">
      <c r="B166" s="240"/>
      <c r="C166" s="241"/>
      <c r="D166" s="242" t="s">
        <v>188</v>
      </c>
      <c r="E166" s="243" t="s">
        <v>1</v>
      </c>
      <c r="F166" s="244" t="s">
        <v>1274</v>
      </c>
      <c r="G166" s="241"/>
      <c r="H166" s="245">
        <v>28.8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188</v>
      </c>
      <c r="AU166" s="251" t="s">
        <v>87</v>
      </c>
      <c r="AV166" s="12" t="s">
        <v>87</v>
      </c>
      <c r="AW166" s="12" t="s">
        <v>32</v>
      </c>
      <c r="AX166" s="12" t="s">
        <v>82</v>
      </c>
      <c r="AY166" s="251" t="s">
        <v>134</v>
      </c>
    </row>
    <row r="167" spans="2:63" s="11" customFormat="1" ht="22.8" customHeight="1">
      <c r="B167" s="204"/>
      <c r="C167" s="205"/>
      <c r="D167" s="206" t="s">
        <v>76</v>
      </c>
      <c r="E167" s="218" t="s">
        <v>357</v>
      </c>
      <c r="F167" s="218" t="s">
        <v>358</v>
      </c>
      <c r="G167" s="205"/>
      <c r="H167" s="205"/>
      <c r="I167" s="208"/>
      <c r="J167" s="219">
        <f>BK167</f>
        <v>0</v>
      </c>
      <c r="K167" s="205"/>
      <c r="L167" s="210"/>
      <c r="M167" s="211"/>
      <c r="N167" s="212"/>
      <c r="O167" s="212"/>
      <c r="P167" s="213">
        <f>SUM(P168:P172)</f>
        <v>0</v>
      </c>
      <c r="Q167" s="212"/>
      <c r="R167" s="213">
        <f>SUM(R168:R172)</f>
        <v>0</v>
      </c>
      <c r="S167" s="212"/>
      <c r="T167" s="214">
        <f>SUM(T168:T172)</f>
        <v>0</v>
      </c>
      <c r="AR167" s="215" t="s">
        <v>82</v>
      </c>
      <c r="AT167" s="216" t="s">
        <v>76</v>
      </c>
      <c r="AU167" s="216" t="s">
        <v>82</v>
      </c>
      <c r="AY167" s="215" t="s">
        <v>134</v>
      </c>
      <c r="BK167" s="217">
        <f>SUM(BK168:BK172)</f>
        <v>0</v>
      </c>
    </row>
    <row r="168" spans="2:65" s="1" customFormat="1" ht="36" customHeight="1">
      <c r="B168" s="38"/>
      <c r="C168" s="220" t="s">
        <v>259</v>
      </c>
      <c r="D168" s="220" t="s">
        <v>137</v>
      </c>
      <c r="E168" s="221" t="s">
        <v>1275</v>
      </c>
      <c r="F168" s="222" t="s">
        <v>1276</v>
      </c>
      <c r="G168" s="223" t="s">
        <v>362</v>
      </c>
      <c r="H168" s="224">
        <v>21.884</v>
      </c>
      <c r="I168" s="225"/>
      <c r="J168" s="226">
        <f>ROUND(I168*H168,2)</f>
        <v>0</v>
      </c>
      <c r="K168" s="222" t="s">
        <v>141</v>
      </c>
      <c r="L168" s="43"/>
      <c r="M168" s="227" t="s">
        <v>1</v>
      </c>
      <c r="N168" s="228" t="s">
        <v>42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1" t="s">
        <v>153</v>
      </c>
      <c r="AT168" s="231" t="s">
        <v>137</v>
      </c>
      <c r="AU168" s="231" t="s">
        <v>87</v>
      </c>
      <c r="AY168" s="17" t="s">
        <v>134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82</v>
      </c>
      <c r="BK168" s="232">
        <f>ROUND(I168*H168,2)</f>
        <v>0</v>
      </c>
      <c r="BL168" s="17" t="s">
        <v>153</v>
      </c>
      <c r="BM168" s="231" t="s">
        <v>1277</v>
      </c>
    </row>
    <row r="169" spans="2:65" s="1" customFormat="1" ht="24" customHeight="1">
      <c r="B169" s="38"/>
      <c r="C169" s="220" t="s">
        <v>8</v>
      </c>
      <c r="D169" s="220" t="s">
        <v>137</v>
      </c>
      <c r="E169" s="221" t="s">
        <v>378</v>
      </c>
      <c r="F169" s="222" t="s">
        <v>379</v>
      </c>
      <c r="G169" s="223" t="s">
        <v>362</v>
      </c>
      <c r="H169" s="224">
        <v>21.884</v>
      </c>
      <c r="I169" s="225"/>
      <c r="J169" s="226">
        <f>ROUND(I169*H169,2)</f>
        <v>0</v>
      </c>
      <c r="K169" s="222" t="s">
        <v>141</v>
      </c>
      <c r="L169" s="43"/>
      <c r="M169" s="227" t="s">
        <v>1</v>
      </c>
      <c r="N169" s="228" t="s">
        <v>42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1" t="s">
        <v>153</v>
      </c>
      <c r="AT169" s="231" t="s">
        <v>137</v>
      </c>
      <c r="AU169" s="231" t="s">
        <v>87</v>
      </c>
      <c r="AY169" s="17" t="s">
        <v>134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82</v>
      </c>
      <c r="BK169" s="232">
        <f>ROUND(I169*H169,2)</f>
        <v>0</v>
      </c>
      <c r="BL169" s="17" t="s">
        <v>153</v>
      </c>
      <c r="BM169" s="231" t="s">
        <v>1278</v>
      </c>
    </row>
    <row r="170" spans="2:65" s="1" customFormat="1" ht="36" customHeight="1">
      <c r="B170" s="38"/>
      <c r="C170" s="220" t="s">
        <v>248</v>
      </c>
      <c r="D170" s="220" t="s">
        <v>137</v>
      </c>
      <c r="E170" s="221" t="s">
        <v>382</v>
      </c>
      <c r="F170" s="222" t="s">
        <v>383</v>
      </c>
      <c r="G170" s="223" t="s">
        <v>362</v>
      </c>
      <c r="H170" s="224">
        <v>227.65</v>
      </c>
      <c r="I170" s="225"/>
      <c r="J170" s="226">
        <f>ROUND(I170*H170,2)</f>
        <v>0</v>
      </c>
      <c r="K170" s="222" t="s">
        <v>141</v>
      </c>
      <c r="L170" s="43"/>
      <c r="M170" s="227" t="s">
        <v>1</v>
      </c>
      <c r="N170" s="228" t="s">
        <v>42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1" t="s">
        <v>153</v>
      </c>
      <c r="AT170" s="231" t="s">
        <v>137</v>
      </c>
      <c r="AU170" s="231" t="s">
        <v>87</v>
      </c>
      <c r="AY170" s="17" t="s">
        <v>134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82</v>
      </c>
      <c r="BK170" s="232">
        <f>ROUND(I170*H170,2)</f>
        <v>0</v>
      </c>
      <c r="BL170" s="17" t="s">
        <v>153</v>
      </c>
      <c r="BM170" s="231" t="s">
        <v>1279</v>
      </c>
    </row>
    <row r="171" spans="2:51" s="12" customFormat="1" ht="12">
      <c r="B171" s="240"/>
      <c r="C171" s="241"/>
      <c r="D171" s="242" t="s">
        <v>188</v>
      </c>
      <c r="E171" s="243" t="s">
        <v>1</v>
      </c>
      <c r="F171" s="244" t="s">
        <v>1280</v>
      </c>
      <c r="G171" s="241"/>
      <c r="H171" s="245">
        <v>227.65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188</v>
      </c>
      <c r="AU171" s="251" t="s">
        <v>87</v>
      </c>
      <c r="AV171" s="12" t="s">
        <v>87</v>
      </c>
      <c r="AW171" s="12" t="s">
        <v>32</v>
      </c>
      <c r="AX171" s="12" t="s">
        <v>82</v>
      </c>
      <c r="AY171" s="251" t="s">
        <v>134</v>
      </c>
    </row>
    <row r="172" spans="2:65" s="1" customFormat="1" ht="36" customHeight="1">
      <c r="B172" s="38"/>
      <c r="C172" s="220" t="s">
        <v>274</v>
      </c>
      <c r="D172" s="220" t="s">
        <v>137</v>
      </c>
      <c r="E172" s="221" t="s">
        <v>394</v>
      </c>
      <c r="F172" s="222" t="s">
        <v>395</v>
      </c>
      <c r="G172" s="223" t="s">
        <v>362</v>
      </c>
      <c r="H172" s="224">
        <v>22.765</v>
      </c>
      <c r="I172" s="225"/>
      <c r="J172" s="226">
        <f>ROUND(I172*H172,2)</f>
        <v>0</v>
      </c>
      <c r="K172" s="222" t="s">
        <v>141</v>
      </c>
      <c r="L172" s="43"/>
      <c r="M172" s="227" t="s">
        <v>1</v>
      </c>
      <c r="N172" s="228" t="s">
        <v>42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1" t="s">
        <v>153</v>
      </c>
      <c r="AT172" s="231" t="s">
        <v>137</v>
      </c>
      <c r="AU172" s="231" t="s">
        <v>87</v>
      </c>
      <c r="AY172" s="17" t="s">
        <v>134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82</v>
      </c>
      <c r="BK172" s="232">
        <f>ROUND(I172*H172,2)</f>
        <v>0</v>
      </c>
      <c r="BL172" s="17" t="s">
        <v>153</v>
      </c>
      <c r="BM172" s="231" t="s">
        <v>1281</v>
      </c>
    </row>
    <row r="173" spans="2:63" s="11" customFormat="1" ht="22.8" customHeight="1">
      <c r="B173" s="204"/>
      <c r="C173" s="205"/>
      <c r="D173" s="206" t="s">
        <v>76</v>
      </c>
      <c r="E173" s="218" t="s">
        <v>397</v>
      </c>
      <c r="F173" s="218" t="s">
        <v>398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P174</f>
        <v>0</v>
      </c>
      <c r="Q173" s="212"/>
      <c r="R173" s="213">
        <f>R174</f>
        <v>0</v>
      </c>
      <c r="S173" s="212"/>
      <c r="T173" s="214">
        <f>T174</f>
        <v>0</v>
      </c>
      <c r="AR173" s="215" t="s">
        <v>82</v>
      </c>
      <c r="AT173" s="216" t="s">
        <v>76</v>
      </c>
      <c r="AU173" s="216" t="s">
        <v>82</v>
      </c>
      <c r="AY173" s="215" t="s">
        <v>134</v>
      </c>
      <c r="BK173" s="217">
        <f>BK174</f>
        <v>0</v>
      </c>
    </row>
    <row r="174" spans="2:65" s="1" customFormat="1" ht="48" customHeight="1">
      <c r="B174" s="38"/>
      <c r="C174" s="220" t="s">
        <v>280</v>
      </c>
      <c r="D174" s="220" t="s">
        <v>137</v>
      </c>
      <c r="E174" s="221" t="s">
        <v>1282</v>
      </c>
      <c r="F174" s="222" t="s">
        <v>1283</v>
      </c>
      <c r="G174" s="223" t="s">
        <v>362</v>
      </c>
      <c r="H174" s="224">
        <v>7.901</v>
      </c>
      <c r="I174" s="225"/>
      <c r="J174" s="226">
        <f>ROUND(I174*H174,2)</f>
        <v>0</v>
      </c>
      <c r="K174" s="222" t="s">
        <v>141</v>
      </c>
      <c r="L174" s="43"/>
      <c r="M174" s="227" t="s">
        <v>1</v>
      </c>
      <c r="N174" s="228" t="s">
        <v>42</v>
      </c>
      <c r="O174" s="8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1" t="s">
        <v>153</v>
      </c>
      <c r="AT174" s="231" t="s">
        <v>137</v>
      </c>
      <c r="AU174" s="231" t="s">
        <v>87</v>
      </c>
      <c r="AY174" s="17" t="s">
        <v>134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82</v>
      </c>
      <c r="BK174" s="232">
        <f>ROUND(I174*H174,2)</f>
        <v>0</v>
      </c>
      <c r="BL174" s="17" t="s">
        <v>153</v>
      </c>
      <c r="BM174" s="231" t="s">
        <v>1284</v>
      </c>
    </row>
    <row r="175" spans="2:63" s="11" customFormat="1" ht="25.9" customHeight="1">
      <c r="B175" s="204"/>
      <c r="C175" s="205"/>
      <c r="D175" s="206" t="s">
        <v>76</v>
      </c>
      <c r="E175" s="207" t="s">
        <v>403</v>
      </c>
      <c r="F175" s="207" t="s">
        <v>404</v>
      </c>
      <c r="G175" s="205"/>
      <c r="H175" s="205"/>
      <c r="I175" s="208"/>
      <c r="J175" s="209">
        <f>BK175</f>
        <v>0</v>
      </c>
      <c r="K175" s="205"/>
      <c r="L175" s="210"/>
      <c r="M175" s="211"/>
      <c r="N175" s="212"/>
      <c r="O175" s="212"/>
      <c r="P175" s="213">
        <f>P176+P187+P191+P215+P284+P311+P326</f>
        <v>0</v>
      </c>
      <c r="Q175" s="212"/>
      <c r="R175" s="213">
        <f>R176+R187+R191+R215+R284+R311+R326</f>
        <v>2.51805296</v>
      </c>
      <c r="S175" s="212"/>
      <c r="T175" s="214">
        <f>T176+T187+T191+T215+T284+T311+T326</f>
        <v>0</v>
      </c>
      <c r="AR175" s="215" t="s">
        <v>87</v>
      </c>
      <c r="AT175" s="216" t="s">
        <v>76</v>
      </c>
      <c r="AU175" s="216" t="s">
        <v>77</v>
      </c>
      <c r="AY175" s="215" t="s">
        <v>134</v>
      </c>
      <c r="BK175" s="217">
        <f>BK176+BK187+BK191+BK215+BK284+BK311+BK326</f>
        <v>0</v>
      </c>
    </row>
    <row r="176" spans="2:63" s="11" customFormat="1" ht="22.8" customHeight="1">
      <c r="B176" s="204"/>
      <c r="C176" s="205"/>
      <c r="D176" s="206" t="s">
        <v>76</v>
      </c>
      <c r="E176" s="218" t="s">
        <v>1285</v>
      </c>
      <c r="F176" s="218" t="s">
        <v>1286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SUM(P177:P186)</f>
        <v>0</v>
      </c>
      <c r="Q176" s="212"/>
      <c r="R176" s="213">
        <f>SUM(R177:R186)</f>
        <v>0.04500768000000001</v>
      </c>
      <c r="S176" s="212"/>
      <c r="T176" s="214">
        <f>SUM(T177:T186)</f>
        <v>0</v>
      </c>
      <c r="AR176" s="215" t="s">
        <v>87</v>
      </c>
      <c r="AT176" s="216" t="s">
        <v>76</v>
      </c>
      <c r="AU176" s="216" t="s">
        <v>82</v>
      </c>
      <c r="AY176" s="215" t="s">
        <v>134</v>
      </c>
      <c r="BK176" s="217">
        <f>SUM(BK177:BK186)</f>
        <v>0</v>
      </c>
    </row>
    <row r="177" spans="2:65" s="1" customFormat="1" ht="36" customHeight="1">
      <c r="B177" s="38"/>
      <c r="C177" s="220" t="s">
        <v>286</v>
      </c>
      <c r="D177" s="220" t="s">
        <v>137</v>
      </c>
      <c r="E177" s="221" t="s">
        <v>1287</v>
      </c>
      <c r="F177" s="222" t="s">
        <v>1288</v>
      </c>
      <c r="G177" s="223" t="s">
        <v>186</v>
      </c>
      <c r="H177" s="224">
        <v>8.64</v>
      </c>
      <c r="I177" s="225"/>
      <c r="J177" s="226">
        <f>ROUND(I177*H177,2)</f>
        <v>0</v>
      </c>
      <c r="K177" s="222" t="s">
        <v>141</v>
      </c>
      <c r="L177" s="43"/>
      <c r="M177" s="227" t="s">
        <v>1</v>
      </c>
      <c r="N177" s="228" t="s">
        <v>42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AR177" s="231" t="s">
        <v>248</v>
      </c>
      <c r="AT177" s="231" t="s">
        <v>137</v>
      </c>
      <c r="AU177" s="231" t="s">
        <v>87</v>
      </c>
      <c r="AY177" s="17" t="s">
        <v>134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82</v>
      </c>
      <c r="BK177" s="232">
        <f>ROUND(I177*H177,2)</f>
        <v>0</v>
      </c>
      <c r="BL177" s="17" t="s">
        <v>248</v>
      </c>
      <c r="BM177" s="231" t="s">
        <v>1289</v>
      </c>
    </row>
    <row r="178" spans="2:51" s="12" customFormat="1" ht="12">
      <c r="B178" s="240"/>
      <c r="C178" s="241"/>
      <c r="D178" s="242" t="s">
        <v>188</v>
      </c>
      <c r="E178" s="243" t="s">
        <v>1</v>
      </c>
      <c r="F178" s="244" t="s">
        <v>1290</v>
      </c>
      <c r="G178" s="241"/>
      <c r="H178" s="245">
        <v>8.64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188</v>
      </c>
      <c r="AU178" s="251" t="s">
        <v>87</v>
      </c>
      <c r="AV178" s="12" t="s">
        <v>87</v>
      </c>
      <c r="AW178" s="12" t="s">
        <v>32</v>
      </c>
      <c r="AX178" s="12" t="s">
        <v>82</v>
      </c>
      <c r="AY178" s="251" t="s">
        <v>134</v>
      </c>
    </row>
    <row r="179" spans="2:65" s="1" customFormat="1" ht="16.5" customHeight="1">
      <c r="B179" s="38"/>
      <c r="C179" s="273" t="s">
        <v>291</v>
      </c>
      <c r="D179" s="273" t="s">
        <v>552</v>
      </c>
      <c r="E179" s="274" t="s">
        <v>1291</v>
      </c>
      <c r="F179" s="275" t="s">
        <v>1292</v>
      </c>
      <c r="G179" s="276" t="s">
        <v>362</v>
      </c>
      <c r="H179" s="277">
        <v>0.003</v>
      </c>
      <c r="I179" s="278"/>
      <c r="J179" s="279">
        <f>ROUND(I179*H179,2)</f>
        <v>0</v>
      </c>
      <c r="K179" s="275" t="s">
        <v>141</v>
      </c>
      <c r="L179" s="280"/>
      <c r="M179" s="281" t="s">
        <v>1</v>
      </c>
      <c r="N179" s="282" t="s">
        <v>42</v>
      </c>
      <c r="O179" s="86"/>
      <c r="P179" s="229">
        <f>O179*H179</f>
        <v>0</v>
      </c>
      <c r="Q179" s="229">
        <v>1</v>
      </c>
      <c r="R179" s="229">
        <f>Q179*H179</f>
        <v>0.003</v>
      </c>
      <c r="S179" s="229">
        <v>0</v>
      </c>
      <c r="T179" s="230">
        <f>S179*H179</f>
        <v>0</v>
      </c>
      <c r="AR179" s="231" t="s">
        <v>359</v>
      </c>
      <c r="AT179" s="231" t="s">
        <v>552</v>
      </c>
      <c r="AU179" s="231" t="s">
        <v>87</v>
      </c>
      <c r="AY179" s="17" t="s">
        <v>134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82</v>
      </c>
      <c r="BK179" s="232">
        <f>ROUND(I179*H179,2)</f>
        <v>0</v>
      </c>
      <c r="BL179" s="17" t="s">
        <v>248</v>
      </c>
      <c r="BM179" s="231" t="s">
        <v>1293</v>
      </c>
    </row>
    <row r="180" spans="2:51" s="12" customFormat="1" ht="12">
      <c r="B180" s="240"/>
      <c r="C180" s="241"/>
      <c r="D180" s="242" t="s">
        <v>188</v>
      </c>
      <c r="E180" s="241"/>
      <c r="F180" s="244" t="s">
        <v>1294</v>
      </c>
      <c r="G180" s="241"/>
      <c r="H180" s="245">
        <v>0.003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188</v>
      </c>
      <c r="AU180" s="251" t="s">
        <v>87</v>
      </c>
      <c r="AV180" s="12" t="s">
        <v>87</v>
      </c>
      <c r="AW180" s="12" t="s">
        <v>4</v>
      </c>
      <c r="AX180" s="12" t="s">
        <v>82</v>
      </c>
      <c r="AY180" s="251" t="s">
        <v>134</v>
      </c>
    </row>
    <row r="181" spans="2:65" s="1" customFormat="1" ht="24" customHeight="1">
      <c r="B181" s="38"/>
      <c r="C181" s="220" t="s">
        <v>7</v>
      </c>
      <c r="D181" s="220" t="s">
        <v>137</v>
      </c>
      <c r="E181" s="221" t="s">
        <v>1295</v>
      </c>
      <c r="F181" s="222" t="s">
        <v>1296</v>
      </c>
      <c r="G181" s="223" t="s">
        <v>186</v>
      </c>
      <c r="H181" s="224">
        <v>8.64</v>
      </c>
      <c r="I181" s="225"/>
      <c r="J181" s="226">
        <f>ROUND(I181*H181,2)</f>
        <v>0</v>
      </c>
      <c r="K181" s="222" t="s">
        <v>141</v>
      </c>
      <c r="L181" s="43"/>
      <c r="M181" s="227" t="s">
        <v>1</v>
      </c>
      <c r="N181" s="228" t="s">
        <v>42</v>
      </c>
      <c r="O181" s="86"/>
      <c r="P181" s="229">
        <f>O181*H181</f>
        <v>0</v>
      </c>
      <c r="Q181" s="229">
        <v>0.0004</v>
      </c>
      <c r="R181" s="229">
        <f>Q181*H181</f>
        <v>0.0034560000000000003</v>
      </c>
      <c r="S181" s="229">
        <v>0</v>
      </c>
      <c r="T181" s="230">
        <f>S181*H181</f>
        <v>0</v>
      </c>
      <c r="AR181" s="231" t="s">
        <v>248</v>
      </c>
      <c r="AT181" s="231" t="s">
        <v>137</v>
      </c>
      <c r="AU181" s="231" t="s">
        <v>87</v>
      </c>
      <c r="AY181" s="17" t="s">
        <v>134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82</v>
      </c>
      <c r="BK181" s="232">
        <f>ROUND(I181*H181,2)</f>
        <v>0</v>
      </c>
      <c r="BL181" s="17" t="s">
        <v>248</v>
      </c>
      <c r="BM181" s="231" t="s">
        <v>1297</v>
      </c>
    </row>
    <row r="182" spans="2:65" s="1" customFormat="1" ht="36" customHeight="1">
      <c r="B182" s="38"/>
      <c r="C182" s="273" t="s">
        <v>303</v>
      </c>
      <c r="D182" s="273" t="s">
        <v>552</v>
      </c>
      <c r="E182" s="274" t="s">
        <v>1298</v>
      </c>
      <c r="F182" s="275" t="s">
        <v>1299</v>
      </c>
      <c r="G182" s="276" t="s">
        <v>186</v>
      </c>
      <c r="H182" s="277">
        <v>9.936</v>
      </c>
      <c r="I182" s="278"/>
      <c r="J182" s="279">
        <f>ROUND(I182*H182,2)</f>
        <v>0</v>
      </c>
      <c r="K182" s="275" t="s">
        <v>141</v>
      </c>
      <c r="L182" s="280"/>
      <c r="M182" s="281" t="s">
        <v>1</v>
      </c>
      <c r="N182" s="282" t="s">
        <v>42</v>
      </c>
      <c r="O182" s="86"/>
      <c r="P182" s="229">
        <f>O182*H182</f>
        <v>0</v>
      </c>
      <c r="Q182" s="229">
        <v>0.00388</v>
      </c>
      <c r="R182" s="229">
        <f>Q182*H182</f>
        <v>0.038551680000000005</v>
      </c>
      <c r="S182" s="229">
        <v>0</v>
      </c>
      <c r="T182" s="230">
        <f>S182*H182</f>
        <v>0</v>
      </c>
      <c r="AR182" s="231" t="s">
        <v>359</v>
      </c>
      <c r="AT182" s="231" t="s">
        <v>552</v>
      </c>
      <c r="AU182" s="231" t="s">
        <v>87</v>
      </c>
      <c r="AY182" s="17" t="s">
        <v>134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82</v>
      </c>
      <c r="BK182" s="232">
        <f>ROUND(I182*H182,2)</f>
        <v>0</v>
      </c>
      <c r="BL182" s="17" t="s">
        <v>248</v>
      </c>
      <c r="BM182" s="231" t="s">
        <v>1300</v>
      </c>
    </row>
    <row r="183" spans="2:51" s="12" customFormat="1" ht="12">
      <c r="B183" s="240"/>
      <c r="C183" s="241"/>
      <c r="D183" s="242" t="s">
        <v>188</v>
      </c>
      <c r="E183" s="241"/>
      <c r="F183" s="244" t="s">
        <v>1301</v>
      </c>
      <c r="G183" s="241"/>
      <c r="H183" s="245">
        <v>9.936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188</v>
      </c>
      <c r="AU183" s="251" t="s">
        <v>87</v>
      </c>
      <c r="AV183" s="12" t="s">
        <v>87</v>
      </c>
      <c r="AW183" s="12" t="s">
        <v>4</v>
      </c>
      <c r="AX183" s="12" t="s">
        <v>82</v>
      </c>
      <c r="AY183" s="251" t="s">
        <v>134</v>
      </c>
    </row>
    <row r="184" spans="2:65" s="1" customFormat="1" ht="36" customHeight="1">
      <c r="B184" s="38"/>
      <c r="C184" s="220" t="s">
        <v>308</v>
      </c>
      <c r="D184" s="220" t="s">
        <v>137</v>
      </c>
      <c r="E184" s="221" t="s">
        <v>1302</v>
      </c>
      <c r="F184" s="222" t="s">
        <v>1303</v>
      </c>
      <c r="G184" s="223" t="s">
        <v>186</v>
      </c>
      <c r="H184" s="224">
        <v>8.64</v>
      </c>
      <c r="I184" s="225"/>
      <c r="J184" s="226">
        <f>ROUND(I184*H184,2)</f>
        <v>0</v>
      </c>
      <c r="K184" s="222" t="s">
        <v>141</v>
      </c>
      <c r="L184" s="43"/>
      <c r="M184" s="227" t="s">
        <v>1</v>
      </c>
      <c r="N184" s="228" t="s">
        <v>42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1" t="s">
        <v>248</v>
      </c>
      <c r="AT184" s="231" t="s">
        <v>137</v>
      </c>
      <c r="AU184" s="231" t="s">
        <v>87</v>
      </c>
      <c r="AY184" s="17" t="s">
        <v>134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82</v>
      </c>
      <c r="BK184" s="232">
        <f>ROUND(I184*H184,2)</f>
        <v>0</v>
      </c>
      <c r="BL184" s="17" t="s">
        <v>248</v>
      </c>
      <c r="BM184" s="231" t="s">
        <v>1304</v>
      </c>
    </row>
    <row r="185" spans="2:65" s="1" customFormat="1" ht="36" customHeight="1">
      <c r="B185" s="38"/>
      <c r="C185" s="220" t="s">
        <v>316</v>
      </c>
      <c r="D185" s="220" t="s">
        <v>137</v>
      </c>
      <c r="E185" s="221" t="s">
        <v>1305</v>
      </c>
      <c r="F185" s="222" t="s">
        <v>1306</v>
      </c>
      <c r="G185" s="223" t="s">
        <v>186</v>
      </c>
      <c r="H185" s="224">
        <v>8.64</v>
      </c>
      <c r="I185" s="225"/>
      <c r="J185" s="226">
        <f>ROUND(I185*H185,2)</f>
        <v>0</v>
      </c>
      <c r="K185" s="222" t="s">
        <v>141</v>
      </c>
      <c r="L185" s="43"/>
      <c r="M185" s="227" t="s">
        <v>1</v>
      </c>
      <c r="N185" s="228" t="s">
        <v>42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AR185" s="231" t="s">
        <v>248</v>
      </c>
      <c r="AT185" s="231" t="s">
        <v>137</v>
      </c>
      <c r="AU185" s="231" t="s">
        <v>87</v>
      </c>
      <c r="AY185" s="17" t="s">
        <v>134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82</v>
      </c>
      <c r="BK185" s="232">
        <f>ROUND(I185*H185,2)</f>
        <v>0</v>
      </c>
      <c r="BL185" s="17" t="s">
        <v>248</v>
      </c>
      <c r="BM185" s="231" t="s">
        <v>1307</v>
      </c>
    </row>
    <row r="186" spans="2:65" s="1" customFormat="1" ht="48" customHeight="1">
      <c r="B186" s="38"/>
      <c r="C186" s="220" t="s">
        <v>321</v>
      </c>
      <c r="D186" s="220" t="s">
        <v>137</v>
      </c>
      <c r="E186" s="221" t="s">
        <v>1308</v>
      </c>
      <c r="F186" s="222" t="s">
        <v>1309</v>
      </c>
      <c r="G186" s="223" t="s">
        <v>904</v>
      </c>
      <c r="H186" s="294"/>
      <c r="I186" s="225"/>
      <c r="J186" s="226">
        <f>ROUND(I186*H186,2)</f>
        <v>0</v>
      </c>
      <c r="K186" s="222" t="s">
        <v>141</v>
      </c>
      <c r="L186" s="43"/>
      <c r="M186" s="227" t="s">
        <v>1</v>
      </c>
      <c r="N186" s="228" t="s">
        <v>42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1" t="s">
        <v>248</v>
      </c>
      <c r="AT186" s="231" t="s">
        <v>137</v>
      </c>
      <c r="AU186" s="231" t="s">
        <v>87</v>
      </c>
      <c r="AY186" s="17" t="s">
        <v>134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82</v>
      </c>
      <c r="BK186" s="232">
        <f>ROUND(I186*H186,2)</f>
        <v>0</v>
      </c>
      <c r="BL186" s="17" t="s">
        <v>248</v>
      </c>
      <c r="BM186" s="231" t="s">
        <v>1310</v>
      </c>
    </row>
    <row r="187" spans="2:63" s="11" customFormat="1" ht="22.8" customHeight="1">
      <c r="B187" s="204"/>
      <c r="C187" s="205"/>
      <c r="D187" s="206" t="s">
        <v>76</v>
      </c>
      <c r="E187" s="218" t="s">
        <v>1311</v>
      </c>
      <c r="F187" s="218" t="s">
        <v>1312</v>
      </c>
      <c r="G187" s="205"/>
      <c r="H187" s="205"/>
      <c r="I187" s="208"/>
      <c r="J187" s="219">
        <f>BK187</f>
        <v>0</v>
      </c>
      <c r="K187" s="205"/>
      <c r="L187" s="210"/>
      <c r="M187" s="211"/>
      <c r="N187" s="212"/>
      <c r="O187" s="212"/>
      <c r="P187" s="213">
        <f>SUM(P188:P190)</f>
        <v>0</v>
      </c>
      <c r="Q187" s="212"/>
      <c r="R187" s="213">
        <f>SUM(R188:R190)</f>
        <v>0.030456</v>
      </c>
      <c r="S187" s="212"/>
      <c r="T187" s="214">
        <f>SUM(T188:T190)</f>
        <v>0</v>
      </c>
      <c r="AR187" s="215" t="s">
        <v>87</v>
      </c>
      <c r="AT187" s="216" t="s">
        <v>76</v>
      </c>
      <c r="AU187" s="216" t="s">
        <v>82</v>
      </c>
      <c r="AY187" s="215" t="s">
        <v>134</v>
      </c>
      <c r="BK187" s="217">
        <f>SUM(BK188:BK190)</f>
        <v>0</v>
      </c>
    </row>
    <row r="188" spans="2:65" s="1" customFormat="1" ht="60" customHeight="1">
      <c r="B188" s="38"/>
      <c r="C188" s="220" t="s">
        <v>326</v>
      </c>
      <c r="D188" s="220" t="s">
        <v>137</v>
      </c>
      <c r="E188" s="221" t="s">
        <v>1313</v>
      </c>
      <c r="F188" s="222" t="s">
        <v>1314</v>
      </c>
      <c r="G188" s="223" t="s">
        <v>247</v>
      </c>
      <c r="H188" s="224">
        <v>112.8</v>
      </c>
      <c r="I188" s="225"/>
      <c r="J188" s="226">
        <f>ROUND(I188*H188,2)</f>
        <v>0</v>
      </c>
      <c r="K188" s="222" t="s">
        <v>141</v>
      </c>
      <c r="L188" s="43"/>
      <c r="M188" s="227" t="s">
        <v>1</v>
      </c>
      <c r="N188" s="228" t="s">
        <v>42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1" t="s">
        <v>248</v>
      </c>
      <c r="AT188" s="231" t="s">
        <v>137</v>
      </c>
      <c r="AU188" s="231" t="s">
        <v>87</v>
      </c>
      <c r="AY188" s="17" t="s">
        <v>134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82</v>
      </c>
      <c r="BK188" s="232">
        <f>ROUND(I188*H188,2)</f>
        <v>0</v>
      </c>
      <c r="BL188" s="17" t="s">
        <v>248</v>
      </c>
      <c r="BM188" s="231" t="s">
        <v>1315</v>
      </c>
    </row>
    <row r="189" spans="2:51" s="12" customFormat="1" ht="12">
      <c r="B189" s="240"/>
      <c r="C189" s="241"/>
      <c r="D189" s="242" t="s">
        <v>188</v>
      </c>
      <c r="E189" s="243" t="s">
        <v>1</v>
      </c>
      <c r="F189" s="244" t="s">
        <v>1316</v>
      </c>
      <c r="G189" s="241"/>
      <c r="H189" s="245">
        <v>112.8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188</v>
      </c>
      <c r="AU189" s="251" t="s">
        <v>87</v>
      </c>
      <c r="AV189" s="12" t="s">
        <v>87</v>
      </c>
      <c r="AW189" s="12" t="s">
        <v>32</v>
      </c>
      <c r="AX189" s="12" t="s">
        <v>82</v>
      </c>
      <c r="AY189" s="251" t="s">
        <v>134</v>
      </c>
    </row>
    <row r="190" spans="2:65" s="1" customFormat="1" ht="16.5" customHeight="1">
      <c r="B190" s="38"/>
      <c r="C190" s="273" t="s">
        <v>331</v>
      </c>
      <c r="D190" s="273" t="s">
        <v>552</v>
      </c>
      <c r="E190" s="274" t="s">
        <v>1317</v>
      </c>
      <c r="F190" s="275" t="s">
        <v>1318</v>
      </c>
      <c r="G190" s="276" t="s">
        <v>247</v>
      </c>
      <c r="H190" s="277">
        <v>112.8</v>
      </c>
      <c r="I190" s="278"/>
      <c r="J190" s="279">
        <f>ROUND(I190*H190,2)</f>
        <v>0</v>
      </c>
      <c r="K190" s="275" t="s">
        <v>141</v>
      </c>
      <c r="L190" s="280"/>
      <c r="M190" s="281" t="s">
        <v>1</v>
      </c>
      <c r="N190" s="282" t="s">
        <v>42</v>
      </c>
      <c r="O190" s="86"/>
      <c r="P190" s="229">
        <f>O190*H190</f>
        <v>0</v>
      </c>
      <c r="Q190" s="229">
        <v>0.00027</v>
      </c>
      <c r="R190" s="229">
        <f>Q190*H190</f>
        <v>0.030456</v>
      </c>
      <c r="S190" s="229">
        <v>0</v>
      </c>
      <c r="T190" s="230">
        <f>S190*H190</f>
        <v>0</v>
      </c>
      <c r="AR190" s="231" t="s">
        <v>359</v>
      </c>
      <c r="AT190" s="231" t="s">
        <v>552</v>
      </c>
      <c r="AU190" s="231" t="s">
        <v>87</v>
      </c>
      <c r="AY190" s="17" t="s">
        <v>134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82</v>
      </c>
      <c r="BK190" s="232">
        <f>ROUND(I190*H190,2)</f>
        <v>0</v>
      </c>
      <c r="BL190" s="17" t="s">
        <v>248</v>
      </c>
      <c r="BM190" s="231" t="s">
        <v>1319</v>
      </c>
    </row>
    <row r="191" spans="2:63" s="11" customFormat="1" ht="22.8" customHeight="1">
      <c r="B191" s="204"/>
      <c r="C191" s="205"/>
      <c r="D191" s="206" t="s">
        <v>76</v>
      </c>
      <c r="E191" s="218" t="s">
        <v>405</v>
      </c>
      <c r="F191" s="218" t="s">
        <v>406</v>
      </c>
      <c r="G191" s="205"/>
      <c r="H191" s="205"/>
      <c r="I191" s="208"/>
      <c r="J191" s="219">
        <f>BK191</f>
        <v>0</v>
      </c>
      <c r="K191" s="205"/>
      <c r="L191" s="210"/>
      <c r="M191" s="211"/>
      <c r="N191" s="212"/>
      <c r="O191" s="212"/>
      <c r="P191" s="213">
        <f>SUM(P192:P214)</f>
        <v>0</v>
      </c>
      <c r="Q191" s="212"/>
      <c r="R191" s="213">
        <f>SUM(R192:R214)</f>
        <v>0.199714</v>
      </c>
      <c r="S191" s="212"/>
      <c r="T191" s="214">
        <f>SUM(T192:T214)</f>
        <v>0</v>
      </c>
      <c r="AR191" s="215" t="s">
        <v>87</v>
      </c>
      <c r="AT191" s="216" t="s">
        <v>76</v>
      </c>
      <c r="AU191" s="216" t="s">
        <v>82</v>
      </c>
      <c r="AY191" s="215" t="s">
        <v>134</v>
      </c>
      <c r="BK191" s="217">
        <f>SUM(BK192:BK214)</f>
        <v>0</v>
      </c>
    </row>
    <row r="192" spans="2:65" s="1" customFormat="1" ht="24" customHeight="1">
      <c r="B192" s="38"/>
      <c r="C192" s="220" t="s">
        <v>336</v>
      </c>
      <c r="D192" s="220" t="s">
        <v>137</v>
      </c>
      <c r="E192" s="221" t="s">
        <v>1320</v>
      </c>
      <c r="F192" s="222" t="s">
        <v>1321</v>
      </c>
      <c r="G192" s="223" t="s">
        <v>247</v>
      </c>
      <c r="H192" s="224">
        <v>31.3</v>
      </c>
      <c r="I192" s="225"/>
      <c r="J192" s="226">
        <f>ROUND(I192*H192,2)</f>
        <v>0</v>
      </c>
      <c r="K192" s="222" t="s">
        <v>141</v>
      </c>
      <c r="L192" s="43"/>
      <c r="M192" s="227" t="s">
        <v>1</v>
      </c>
      <c r="N192" s="228" t="s">
        <v>42</v>
      </c>
      <c r="O192" s="86"/>
      <c r="P192" s="229">
        <f>O192*H192</f>
        <v>0</v>
      </c>
      <c r="Q192" s="229">
        <v>0.00126</v>
      </c>
      <c r="R192" s="229">
        <f>Q192*H192</f>
        <v>0.039438</v>
      </c>
      <c r="S192" s="229">
        <v>0</v>
      </c>
      <c r="T192" s="230">
        <f>S192*H192</f>
        <v>0</v>
      </c>
      <c r="AR192" s="231" t="s">
        <v>248</v>
      </c>
      <c r="AT192" s="231" t="s">
        <v>137</v>
      </c>
      <c r="AU192" s="231" t="s">
        <v>87</v>
      </c>
      <c r="AY192" s="17" t="s">
        <v>134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82</v>
      </c>
      <c r="BK192" s="232">
        <f>ROUND(I192*H192,2)</f>
        <v>0</v>
      </c>
      <c r="BL192" s="17" t="s">
        <v>248</v>
      </c>
      <c r="BM192" s="231" t="s">
        <v>1322</v>
      </c>
    </row>
    <row r="193" spans="2:51" s="12" customFormat="1" ht="12">
      <c r="B193" s="240"/>
      <c r="C193" s="241"/>
      <c r="D193" s="242" t="s">
        <v>188</v>
      </c>
      <c r="E193" s="243" t="s">
        <v>1</v>
      </c>
      <c r="F193" s="244" t="s">
        <v>1323</v>
      </c>
      <c r="G193" s="241"/>
      <c r="H193" s="245">
        <v>31.3</v>
      </c>
      <c r="I193" s="246"/>
      <c r="J193" s="241"/>
      <c r="K193" s="241"/>
      <c r="L193" s="247"/>
      <c r="M193" s="248"/>
      <c r="N193" s="249"/>
      <c r="O193" s="249"/>
      <c r="P193" s="249"/>
      <c r="Q193" s="249"/>
      <c r="R193" s="249"/>
      <c r="S193" s="249"/>
      <c r="T193" s="250"/>
      <c r="AT193" s="251" t="s">
        <v>188</v>
      </c>
      <c r="AU193" s="251" t="s">
        <v>87</v>
      </c>
      <c r="AV193" s="12" t="s">
        <v>87</v>
      </c>
      <c r="AW193" s="12" t="s">
        <v>32</v>
      </c>
      <c r="AX193" s="12" t="s">
        <v>82</v>
      </c>
      <c r="AY193" s="251" t="s">
        <v>134</v>
      </c>
    </row>
    <row r="194" spans="2:65" s="1" customFormat="1" ht="24" customHeight="1">
      <c r="B194" s="38"/>
      <c r="C194" s="220" t="s">
        <v>342</v>
      </c>
      <c r="D194" s="220" t="s">
        <v>137</v>
      </c>
      <c r="E194" s="221" t="s">
        <v>1324</v>
      </c>
      <c r="F194" s="222" t="s">
        <v>1325</v>
      </c>
      <c r="G194" s="223" t="s">
        <v>247</v>
      </c>
      <c r="H194" s="224">
        <v>8.5</v>
      </c>
      <c r="I194" s="225"/>
      <c r="J194" s="226">
        <f>ROUND(I194*H194,2)</f>
        <v>0</v>
      </c>
      <c r="K194" s="222" t="s">
        <v>141</v>
      </c>
      <c r="L194" s="43"/>
      <c r="M194" s="227" t="s">
        <v>1</v>
      </c>
      <c r="N194" s="228" t="s">
        <v>42</v>
      </c>
      <c r="O194" s="86"/>
      <c r="P194" s="229">
        <f>O194*H194</f>
        <v>0</v>
      </c>
      <c r="Q194" s="229">
        <v>0.00175</v>
      </c>
      <c r="R194" s="229">
        <f>Q194*H194</f>
        <v>0.014875000000000001</v>
      </c>
      <c r="S194" s="229">
        <v>0</v>
      </c>
      <c r="T194" s="230">
        <f>S194*H194</f>
        <v>0</v>
      </c>
      <c r="AR194" s="231" t="s">
        <v>248</v>
      </c>
      <c r="AT194" s="231" t="s">
        <v>137</v>
      </c>
      <c r="AU194" s="231" t="s">
        <v>87</v>
      </c>
      <c r="AY194" s="17" t="s">
        <v>134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82</v>
      </c>
      <c r="BK194" s="232">
        <f>ROUND(I194*H194,2)</f>
        <v>0</v>
      </c>
      <c r="BL194" s="17" t="s">
        <v>248</v>
      </c>
      <c r="BM194" s="231" t="s">
        <v>1326</v>
      </c>
    </row>
    <row r="195" spans="2:51" s="12" customFormat="1" ht="12">
      <c r="B195" s="240"/>
      <c r="C195" s="241"/>
      <c r="D195" s="242" t="s">
        <v>188</v>
      </c>
      <c r="E195" s="243" t="s">
        <v>1</v>
      </c>
      <c r="F195" s="244" t="s">
        <v>1327</v>
      </c>
      <c r="G195" s="241"/>
      <c r="H195" s="245">
        <v>8.5</v>
      </c>
      <c r="I195" s="246"/>
      <c r="J195" s="241"/>
      <c r="K195" s="241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188</v>
      </c>
      <c r="AU195" s="251" t="s">
        <v>87</v>
      </c>
      <c r="AV195" s="12" t="s">
        <v>87</v>
      </c>
      <c r="AW195" s="12" t="s">
        <v>32</v>
      </c>
      <c r="AX195" s="12" t="s">
        <v>82</v>
      </c>
      <c r="AY195" s="251" t="s">
        <v>134</v>
      </c>
    </row>
    <row r="196" spans="2:65" s="1" customFormat="1" ht="36" customHeight="1">
      <c r="B196" s="38"/>
      <c r="C196" s="220" t="s">
        <v>346</v>
      </c>
      <c r="D196" s="220" t="s">
        <v>137</v>
      </c>
      <c r="E196" s="221" t="s">
        <v>1328</v>
      </c>
      <c r="F196" s="222" t="s">
        <v>1329</v>
      </c>
      <c r="G196" s="223" t="s">
        <v>247</v>
      </c>
      <c r="H196" s="224">
        <v>92.6</v>
      </c>
      <c r="I196" s="225"/>
      <c r="J196" s="226">
        <f>ROUND(I196*H196,2)</f>
        <v>0</v>
      </c>
      <c r="K196" s="222" t="s">
        <v>1</v>
      </c>
      <c r="L196" s="43"/>
      <c r="M196" s="227" t="s">
        <v>1</v>
      </c>
      <c r="N196" s="228" t="s">
        <v>42</v>
      </c>
      <c r="O196" s="86"/>
      <c r="P196" s="229">
        <f>O196*H196</f>
        <v>0</v>
      </c>
      <c r="Q196" s="229">
        <v>0.00059</v>
      </c>
      <c r="R196" s="229">
        <f>Q196*H196</f>
        <v>0.054634</v>
      </c>
      <c r="S196" s="229">
        <v>0</v>
      </c>
      <c r="T196" s="230">
        <f>S196*H196</f>
        <v>0</v>
      </c>
      <c r="AR196" s="231" t="s">
        <v>248</v>
      </c>
      <c r="AT196" s="231" t="s">
        <v>137</v>
      </c>
      <c r="AU196" s="231" t="s">
        <v>87</v>
      </c>
      <c r="AY196" s="17" t="s">
        <v>134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82</v>
      </c>
      <c r="BK196" s="232">
        <f>ROUND(I196*H196,2)</f>
        <v>0</v>
      </c>
      <c r="BL196" s="17" t="s">
        <v>248</v>
      </c>
      <c r="BM196" s="231" t="s">
        <v>1330</v>
      </c>
    </row>
    <row r="197" spans="2:51" s="12" customFormat="1" ht="12">
      <c r="B197" s="240"/>
      <c r="C197" s="241"/>
      <c r="D197" s="242" t="s">
        <v>188</v>
      </c>
      <c r="E197" s="243" t="s">
        <v>1</v>
      </c>
      <c r="F197" s="244" t="s">
        <v>1331</v>
      </c>
      <c r="G197" s="241"/>
      <c r="H197" s="245">
        <v>92.6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188</v>
      </c>
      <c r="AU197" s="251" t="s">
        <v>87</v>
      </c>
      <c r="AV197" s="12" t="s">
        <v>87</v>
      </c>
      <c r="AW197" s="12" t="s">
        <v>32</v>
      </c>
      <c r="AX197" s="12" t="s">
        <v>82</v>
      </c>
      <c r="AY197" s="251" t="s">
        <v>134</v>
      </c>
    </row>
    <row r="198" spans="2:65" s="1" customFormat="1" ht="24" customHeight="1">
      <c r="B198" s="38"/>
      <c r="C198" s="220" t="s">
        <v>351</v>
      </c>
      <c r="D198" s="220" t="s">
        <v>137</v>
      </c>
      <c r="E198" s="221" t="s">
        <v>1332</v>
      </c>
      <c r="F198" s="222" t="s">
        <v>1333</v>
      </c>
      <c r="G198" s="223" t="s">
        <v>247</v>
      </c>
      <c r="H198" s="224">
        <v>41.3</v>
      </c>
      <c r="I198" s="225"/>
      <c r="J198" s="226">
        <f>ROUND(I198*H198,2)</f>
        <v>0</v>
      </c>
      <c r="K198" s="222" t="s">
        <v>141</v>
      </c>
      <c r="L198" s="43"/>
      <c r="M198" s="227" t="s">
        <v>1</v>
      </c>
      <c r="N198" s="228" t="s">
        <v>42</v>
      </c>
      <c r="O198" s="86"/>
      <c r="P198" s="229">
        <f>O198*H198</f>
        <v>0</v>
      </c>
      <c r="Q198" s="229">
        <v>0.00121</v>
      </c>
      <c r="R198" s="229">
        <f>Q198*H198</f>
        <v>0.049973</v>
      </c>
      <c r="S198" s="229">
        <v>0</v>
      </c>
      <c r="T198" s="230">
        <f>S198*H198</f>
        <v>0</v>
      </c>
      <c r="AR198" s="231" t="s">
        <v>248</v>
      </c>
      <c r="AT198" s="231" t="s">
        <v>137</v>
      </c>
      <c r="AU198" s="231" t="s">
        <v>87</v>
      </c>
      <c r="AY198" s="17" t="s">
        <v>134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82</v>
      </c>
      <c r="BK198" s="232">
        <f>ROUND(I198*H198,2)</f>
        <v>0</v>
      </c>
      <c r="BL198" s="17" t="s">
        <v>248</v>
      </c>
      <c r="BM198" s="231" t="s">
        <v>1334</v>
      </c>
    </row>
    <row r="199" spans="2:51" s="12" customFormat="1" ht="12">
      <c r="B199" s="240"/>
      <c r="C199" s="241"/>
      <c r="D199" s="242" t="s">
        <v>188</v>
      </c>
      <c r="E199" s="243" t="s">
        <v>1</v>
      </c>
      <c r="F199" s="244" t="s">
        <v>1335</v>
      </c>
      <c r="G199" s="241"/>
      <c r="H199" s="245">
        <v>41.3</v>
      </c>
      <c r="I199" s="246"/>
      <c r="J199" s="241"/>
      <c r="K199" s="241"/>
      <c r="L199" s="247"/>
      <c r="M199" s="248"/>
      <c r="N199" s="249"/>
      <c r="O199" s="249"/>
      <c r="P199" s="249"/>
      <c r="Q199" s="249"/>
      <c r="R199" s="249"/>
      <c r="S199" s="249"/>
      <c r="T199" s="250"/>
      <c r="AT199" s="251" t="s">
        <v>188</v>
      </c>
      <c r="AU199" s="251" t="s">
        <v>87</v>
      </c>
      <c r="AV199" s="12" t="s">
        <v>87</v>
      </c>
      <c r="AW199" s="12" t="s">
        <v>32</v>
      </c>
      <c r="AX199" s="12" t="s">
        <v>82</v>
      </c>
      <c r="AY199" s="251" t="s">
        <v>134</v>
      </c>
    </row>
    <row r="200" spans="2:65" s="1" customFormat="1" ht="24" customHeight="1">
      <c r="B200" s="38"/>
      <c r="C200" s="220" t="s">
        <v>359</v>
      </c>
      <c r="D200" s="220" t="s">
        <v>137</v>
      </c>
      <c r="E200" s="221" t="s">
        <v>1336</v>
      </c>
      <c r="F200" s="222" t="s">
        <v>1337</v>
      </c>
      <c r="G200" s="223" t="s">
        <v>247</v>
      </c>
      <c r="H200" s="224">
        <v>39.1</v>
      </c>
      <c r="I200" s="225"/>
      <c r="J200" s="226">
        <f>ROUND(I200*H200,2)</f>
        <v>0</v>
      </c>
      <c r="K200" s="222" t="s">
        <v>1</v>
      </c>
      <c r="L200" s="43"/>
      <c r="M200" s="227" t="s">
        <v>1</v>
      </c>
      <c r="N200" s="228" t="s">
        <v>42</v>
      </c>
      <c r="O200" s="86"/>
      <c r="P200" s="229">
        <f>O200*H200</f>
        <v>0</v>
      </c>
      <c r="Q200" s="229">
        <v>0.00029</v>
      </c>
      <c r="R200" s="229">
        <f>Q200*H200</f>
        <v>0.011339</v>
      </c>
      <c r="S200" s="229">
        <v>0</v>
      </c>
      <c r="T200" s="230">
        <f>S200*H200</f>
        <v>0</v>
      </c>
      <c r="AR200" s="231" t="s">
        <v>248</v>
      </c>
      <c r="AT200" s="231" t="s">
        <v>137</v>
      </c>
      <c r="AU200" s="231" t="s">
        <v>87</v>
      </c>
      <c r="AY200" s="17" t="s">
        <v>134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82</v>
      </c>
      <c r="BK200" s="232">
        <f>ROUND(I200*H200,2)</f>
        <v>0</v>
      </c>
      <c r="BL200" s="17" t="s">
        <v>248</v>
      </c>
      <c r="BM200" s="231" t="s">
        <v>1338</v>
      </c>
    </row>
    <row r="201" spans="2:51" s="12" customFormat="1" ht="12">
      <c r="B201" s="240"/>
      <c r="C201" s="241"/>
      <c r="D201" s="242" t="s">
        <v>188</v>
      </c>
      <c r="E201" s="243" t="s">
        <v>1</v>
      </c>
      <c r="F201" s="244" t="s">
        <v>1339</v>
      </c>
      <c r="G201" s="241"/>
      <c r="H201" s="245">
        <v>39.1</v>
      </c>
      <c r="I201" s="246"/>
      <c r="J201" s="241"/>
      <c r="K201" s="241"/>
      <c r="L201" s="247"/>
      <c r="M201" s="248"/>
      <c r="N201" s="249"/>
      <c r="O201" s="249"/>
      <c r="P201" s="249"/>
      <c r="Q201" s="249"/>
      <c r="R201" s="249"/>
      <c r="S201" s="249"/>
      <c r="T201" s="250"/>
      <c r="AT201" s="251" t="s">
        <v>188</v>
      </c>
      <c r="AU201" s="251" t="s">
        <v>87</v>
      </c>
      <c r="AV201" s="12" t="s">
        <v>87</v>
      </c>
      <c r="AW201" s="12" t="s">
        <v>32</v>
      </c>
      <c r="AX201" s="12" t="s">
        <v>82</v>
      </c>
      <c r="AY201" s="251" t="s">
        <v>134</v>
      </c>
    </row>
    <row r="202" spans="2:65" s="1" customFormat="1" ht="24" customHeight="1">
      <c r="B202" s="38"/>
      <c r="C202" s="220" t="s">
        <v>364</v>
      </c>
      <c r="D202" s="220" t="s">
        <v>137</v>
      </c>
      <c r="E202" s="221" t="s">
        <v>1340</v>
      </c>
      <c r="F202" s="222" t="s">
        <v>1337</v>
      </c>
      <c r="G202" s="223" t="s">
        <v>247</v>
      </c>
      <c r="H202" s="224">
        <v>56.9</v>
      </c>
      <c r="I202" s="225"/>
      <c r="J202" s="226">
        <f>ROUND(I202*H202,2)</f>
        <v>0</v>
      </c>
      <c r="K202" s="222" t="s">
        <v>141</v>
      </c>
      <c r="L202" s="43"/>
      <c r="M202" s="227" t="s">
        <v>1</v>
      </c>
      <c r="N202" s="228" t="s">
        <v>42</v>
      </c>
      <c r="O202" s="86"/>
      <c r="P202" s="229">
        <f>O202*H202</f>
        <v>0</v>
      </c>
      <c r="Q202" s="229">
        <v>0.00029</v>
      </c>
      <c r="R202" s="229">
        <f>Q202*H202</f>
        <v>0.016501</v>
      </c>
      <c r="S202" s="229">
        <v>0</v>
      </c>
      <c r="T202" s="230">
        <f>S202*H202</f>
        <v>0</v>
      </c>
      <c r="AR202" s="231" t="s">
        <v>248</v>
      </c>
      <c r="AT202" s="231" t="s">
        <v>137</v>
      </c>
      <c r="AU202" s="231" t="s">
        <v>87</v>
      </c>
      <c r="AY202" s="17" t="s">
        <v>134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82</v>
      </c>
      <c r="BK202" s="232">
        <f>ROUND(I202*H202,2)</f>
        <v>0</v>
      </c>
      <c r="BL202" s="17" t="s">
        <v>248</v>
      </c>
      <c r="BM202" s="231" t="s">
        <v>1341</v>
      </c>
    </row>
    <row r="203" spans="2:51" s="12" customFormat="1" ht="12">
      <c r="B203" s="240"/>
      <c r="C203" s="241"/>
      <c r="D203" s="242" t="s">
        <v>188</v>
      </c>
      <c r="E203" s="243" t="s">
        <v>1</v>
      </c>
      <c r="F203" s="244" t="s">
        <v>1342</v>
      </c>
      <c r="G203" s="241"/>
      <c r="H203" s="245">
        <v>56.9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AT203" s="251" t="s">
        <v>188</v>
      </c>
      <c r="AU203" s="251" t="s">
        <v>87</v>
      </c>
      <c r="AV203" s="12" t="s">
        <v>87</v>
      </c>
      <c r="AW203" s="12" t="s">
        <v>32</v>
      </c>
      <c r="AX203" s="12" t="s">
        <v>82</v>
      </c>
      <c r="AY203" s="251" t="s">
        <v>134</v>
      </c>
    </row>
    <row r="204" spans="2:65" s="1" customFormat="1" ht="24" customHeight="1">
      <c r="B204" s="38"/>
      <c r="C204" s="220" t="s">
        <v>368</v>
      </c>
      <c r="D204" s="220" t="s">
        <v>137</v>
      </c>
      <c r="E204" s="221" t="s">
        <v>1343</v>
      </c>
      <c r="F204" s="222" t="s">
        <v>1344</v>
      </c>
      <c r="G204" s="223" t="s">
        <v>247</v>
      </c>
      <c r="H204" s="224">
        <v>3</v>
      </c>
      <c r="I204" s="225"/>
      <c r="J204" s="226">
        <f>ROUND(I204*H204,2)</f>
        <v>0</v>
      </c>
      <c r="K204" s="222" t="s">
        <v>141</v>
      </c>
      <c r="L204" s="43"/>
      <c r="M204" s="227" t="s">
        <v>1</v>
      </c>
      <c r="N204" s="228" t="s">
        <v>42</v>
      </c>
      <c r="O204" s="86"/>
      <c r="P204" s="229">
        <f>O204*H204</f>
        <v>0</v>
      </c>
      <c r="Q204" s="229">
        <v>0.00035</v>
      </c>
      <c r="R204" s="229">
        <f>Q204*H204</f>
        <v>0.00105</v>
      </c>
      <c r="S204" s="229">
        <v>0</v>
      </c>
      <c r="T204" s="230">
        <f>S204*H204</f>
        <v>0</v>
      </c>
      <c r="AR204" s="231" t="s">
        <v>248</v>
      </c>
      <c r="AT204" s="231" t="s">
        <v>137</v>
      </c>
      <c r="AU204" s="231" t="s">
        <v>87</v>
      </c>
      <c r="AY204" s="17" t="s">
        <v>134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82</v>
      </c>
      <c r="BK204" s="232">
        <f>ROUND(I204*H204,2)</f>
        <v>0</v>
      </c>
      <c r="BL204" s="17" t="s">
        <v>248</v>
      </c>
      <c r="BM204" s="231" t="s">
        <v>1345</v>
      </c>
    </row>
    <row r="205" spans="2:51" s="12" customFormat="1" ht="12">
      <c r="B205" s="240"/>
      <c r="C205" s="241"/>
      <c r="D205" s="242" t="s">
        <v>188</v>
      </c>
      <c r="E205" s="243" t="s">
        <v>1</v>
      </c>
      <c r="F205" s="244" t="s">
        <v>149</v>
      </c>
      <c r="G205" s="241"/>
      <c r="H205" s="245">
        <v>3</v>
      </c>
      <c r="I205" s="246"/>
      <c r="J205" s="241"/>
      <c r="K205" s="241"/>
      <c r="L205" s="247"/>
      <c r="M205" s="248"/>
      <c r="N205" s="249"/>
      <c r="O205" s="249"/>
      <c r="P205" s="249"/>
      <c r="Q205" s="249"/>
      <c r="R205" s="249"/>
      <c r="S205" s="249"/>
      <c r="T205" s="250"/>
      <c r="AT205" s="251" t="s">
        <v>188</v>
      </c>
      <c r="AU205" s="251" t="s">
        <v>87</v>
      </c>
      <c r="AV205" s="12" t="s">
        <v>87</v>
      </c>
      <c r="AW205" s="12" t="s">
        <v>32</v>
      </c>
      <c r="AX205" s="12" t="s">
        <v>82</v>
      </c>
      <c r="AY205" s="251" t="s">
        <v>134</v>
      </c>
    </row>
    <row r="206" spans="2:65" s="1" customFormat="1" ht="24" customHeight="1">
      <c r="B206" s="38"/>
      <c r="C206" s="220" t="s">
        <v>372</v>
      </c>
      <c r="D206" s="220" t="s">
        <v>137</v>
      </c>
      <c r="E206" s="221" t="s">
        <v>1346</v>
      </c>
      <c r="F206" s="222" t="s">
        <v>1347</v>
      </c>
      <c r="G206" s="223" t="s">
        <v>247</v>
      </c>
      <c r="H206" s="224">
        <v>7.6</v>
      </c>
      <c r="I206" s="225"/>
      <c r="J206" s="226">
        <f>ROUND(I206*H206,2)</f>
        <v>0</v>
      </c>
      <c r="K206" s="222" t="s">
        <v>141</v>
      </c>
      <c r="L206" s="43"/>
      <c r="M206" s="227" t="s">
        <v>1</v>
      </c>
      <c r="N206" s="228" t="s">
        <v>42</v>
      </c>
      <c r="O206" s="86"/>
      <c r="P206" s="229">
        <f>O206*H206</f>
        <v>0</v>
      </c>
      <c r="Q206" s="229">
        <v>0.00114</v>
      </c>
      <c r="R206" s="229">
        <f>Q206*H206</f>
        <v>0.008664</v>
      </c>
      <c r="S206" s="229">
        <v>0</v>
      </c>
      <c r="T206" s="230">
        <f>S206*H206</f>
        <v>0</v>
      </c>
      <c r="AR206" s="231" t="s">
        <v>248</v>
      </c>
      <c r="AT206" s="231" t="s">
        <v>137</v>
      </c>
      <c r="AU206" s="231" t="s">
        <v>87</v>
      </c>
      <c r="AY206" s="17" t="s">
        <v>134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82</v>
      </c>
      <c r="BK206" s="232">
        <f>ROUND(I206*H206,2)</f>
        <v>0</v>
      </c>
      <c r="BL206" s="17" t="s">
        <v>248</v>
      </c>
      <c r="BM206" s="231" t="s">
        <v>1348</v>
      </c>
    </row>
    <row r="207" spans="2:51" s="12" customFormat="1" ht="12">
      <c r="B207" s="240"/>
      <c r="C207" s="241"/>
      <c r="D207" s="242" t="s">
        <v>188</v>
      </c>
      <c r="E207" s="243" t="s">
        <v>1</v>
      </c>
      <c r="F207" s="244" t="s">
        <v>1349</v>
      </c>
      <c r="G207" s="241"/>
      <c r="H207" s="245">
        <v>7.6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AT207" s="251" t="s">
        <v>188</v>
      </c>
      <c r="AU207" s="251" t="s">
        <v>87</v>
      </c>
      <c r="AV207" s="12" t="s">
        <v>87</v>
      </c>
      <c r="AW207" s="12" t="s">
        <v>32</v>
      </c>
      <c r="AX207" s="12" t="s">
        <v>82</v>
      </c>
      <c r="AY207" s="251" t="s">
        <v>134</v>
      </c>
    </row>
    <row r="208" spans="2:65" s="1" customFormat="1" ht="16.5" customHeight="1">
      <c r="B208" s="38"/>
      <c r="C208" s="220" t="s">
        <v>377</v>
      </c>
      <c r="D208" s="220" t="s">
        <v>137</v>
      </c>
      <c r="E208" s="221" t="s">
        <v>1350</v>
      </c>
      <c r="F208" s="222" t="s">
        <v>1351</v>
      </c>
      <c r="G208" s="223" t="s">
        <v>294</v>
      </c>
      <c r="H208" s="224">
        <v>10</v>
      </c>
      <c r="I208" s="225"/>
      <c r="J208" s="226">
        <f>ROUND(I208*H208,2)</f>
        <v>0</v>
      </c>
      <c r="K208" s="222" t="s">
        <v>141</v>
      </c>
      <c r="L208" s="43"/>
      <c r="M208" s="227" t="s">
        <v>1</v>
      </c>
      <c r="N208" s="228" t="s">
        <v>42</v>
      </c>
      <c r="O208" s="86"/>
      <c r="P208" s="229">
        <f>O208*H208</f>
        <v>0</v>
      </c>
      <c r="Q208" s="229">
        <v>0.00029</v>
      </c>
      <c r="R208" s="229">
        <f>Q208*H208</f>
        <v>0.0029</v>
      </c>
      <c r="S208" s="229">
        <v>0</v>
      </c>
      <c r="T208" s="230">
        <f>S208*H208</f>
        <v>0</v>
      </c>
      <c r="AR208" s="231" t="s">
        <v>248</v>
      </c>
      <c r="AT208" s="231" t="s">
        <v>137</v>
      </c>
      <c r="AU208" s="231" t="s">
        <v>87</v>
      </c>
      <c r="AY208" s="17" t="s">
        <v>134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82</v>
      </c>
      <c r="BK208" s="232">
        <f>ROUND(I208*H208,2)</f>
        <v>0</v>
      </c>
      <c r="BL208" s="17" t="s">
        <v>248</v>
      </c>
      <c r="BM208" s="231" t="s">
        <v>1352</v>
      </c>
    </row>
    <row r="209" spans="2:51" s="12" customFormat="1" ht="12">
      <c r="B209" s="240"/>
      <c r="C209" s="241"/>
      <c r="D209" s="242" t="s">
        <v>188</v>
      </c>
      <c r="E209" s="243" t="s">
        <v>1</v>
      </c>
      <c r="F209" s="244" t="s">
        <v>1353</v>
      </c>
      <c r="G209" s="241"/>
      <c r="H209" s="245">
        <v>10</v>
      </c>
      <c r="I209" s="246"/>
      <c r="J209" s="241"/>
      <c r="K209" s="241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188</v>
      </c>
      <c r="AU209" s="251" t="s">
        <v>87</v>
      </c>
      <c r="AV209" s="12" t="s">
        <v>87</v>
      </c>
      <c r="AW209" s="12" t="s">
        <v>32</v>
      </c>
      <c r="AX209" s="12" t="s">
        <v>82</v>
      </c>
      <c r="AY209" s="251" t="s">
        <v>134</v>
      </c>
    </row>
    <row r="210" spans="2:65" s="1" customFormat="1" ht="24" customHeight="1">
      <c r="B210" s="38"/>
      <c r="C210" s="220" t="s">
        <v>381</v>
      </c>
      <c r="D210" s="220" t="s">
        <v>137</v>
      </c>
      <c r="E210" s="221" t="s">
        <v>1354</v>
      </c>
      <c r="F210" s="222" t="s">
        <v>1355</v>
      </c>
      <c r="G210" s="223" t="s">
        <v>294</v>
      </c>
      <c r="H210" s="224">
        <v>2</v>
      </c>
      <c r="I210" s="225"/>
      <c r="J210" s="226">
        <f>ROUND(I210*H210,2)</f>
        <v>0</v>
      </c>
      <c r="K210" s="222" t="s">
        <v>141</v>
      </c>
      <c r="L210" s="43"/>
      <c r="M210" s="227" t="s">
        <v>1</v>
      </c>
      <c r="N210" s="228" t="s">
        <v>42</v>
      </c>
      <c r="O210" s="86"/>
      <c r="P210" s="229">
        <f>O210*H210</f>
        <v>0</v>
      </c>
      <c r="Q210" s="229">
        <v>0.00017</v>
      </c>
      <c r="R210" s="229">
        <f>Q210*H210</f>
        <v>0.00034</v>
      </c>
      <c r="S210" s="229">
        <v>0</v>
      </c>
      <c r="T210" s="230">
        <f>S210*H210</f>
        <v>0</v>
      </c>
      <c r="AR210" s="231" t="s">
        <v>248</v>
      </c>
      <c r="AT210" s="231" t="s">
        <v>137</v>
      </c>
      <c r="AU210" s="231" t="s">
        <v>87</v>
      </c>
      <c r="AY210" s="17" t="s">
        <v>134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82</v>
      </c>
      <c r="BK210" s="232">
        <f>ROUND(I210*H210,2)</f>
        <v>0</v>
      </c>
      <c r="BL210" s="17" t="s">
        <v>248</v>
      </c>
      <c r="BM210" s="231" t="s">
        <v>1356</v>
      </c>
    </row>
    <row r="211" spans="2:65" s="1" customFormat="1" ht="24" customHeight="1">
      <c r="B211" s="38"/>
      <c r="C211" s="220" t="s">
        <v>385</v>
      </c>
      <c r="D211" s="220" t="s">
        <v>137</v>
      </c>
      <c r="E211" s="221" t="s">
        <v>1357</v>
      </c>
      <c r="F211" s="222" t="s">
        <v>1358</v>
      </c>
      <c r="G211" s="223" t="s">
        <v>247</v>
      </c>
      <c r="H211" s="224">
        <v>280.3</v>
      </c>
      <c r="I211" s="225"/>
      <c r="J211" s="226">
        <f>ROUND(I211*H211,2)</f>
        <v>0</v>
      </c>
      <c r="K211" s="222" t="s">
        <v>141</v>
      </c>
      <c r="L211" s="43"/>
      <c r="M211" s="227" t="s">
        <v>1</v>
      </c>
      <c r="N211" s="228" t="s">
        <v>42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AR211" s="231" t="s">
        <v>248</v>
      </c>
      <c r="AT211" s="231" t="s">
        <v>137</v>
      </c>
      <c r="AU211" s="231" t="s">
        <v>87</v>
      </c>
      <c r="AY211" s="17" t="s">
        <v>134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7" t="s">
        <v>82</v>
      </c>
      <c r="BK211" s="232">
        <f>ROUND(I211*H211,2)</f>
        <v>0</v>
      </c>
      <c r="BL211" s="17" t="s">
        <v>248</v>
      </c>
      <c r="BM211" s="231" t="s">
        <v>1359</v>
      </c>
    </row>
    <row r="212" spans="2:51" s="12" customFormat="1" ht="12">
      <c r="B212" s="240"/>
      <c r="C212" s="241"/>
      <c r="D212" s="242" t="s">
        <v>188</v>
      </c>
      <c r="E212" s="243" t="s">
        <v>1</v>
      </c>
      <c r="F212" s="244" t="s">
        <v>1360</v>
      </c>
      <c r="G212" s="241"/>
      <c r="H212" s="245">
        <v>280.3</v>
      </c>
      <c r="I212" s="246"/>
      <c r="J212" s="241"/>
      <c r="K212" s="241"/>
      <c r="L212" s="247"/>
      <c r="M212" s="248"/>
      <c r="N212" s="249"/>
      <c r="O212" s="249"/>
      <c r="P212" s="249"/>
      <c r="Q212" s="249"/>
      <c r="R212" s="249"/>
      <c r="S212" s="249"/>
      <c r="T212" s="250"/>
      <c r="AT212" s="251" t="s">
        <v>188</v>
      </c>
      <c r="AU212" s="251" t="s">
        <v>87</v>
      </c>
      <c r="AV212" s="12" t="s">
        <v>87</v>
      </c>
      <c r="AW212" s="12" t="s">
        <v>32</v>
      </c>
      <c r="AX212" s="12" t="s">
        <v>82</v>
      </c>
      <c r="AY212" s="251" t="s">
        <v>134</v>
      </c>
    </row>
    <row r="213" spans="2:65" s="1" customFormat="1" ht="36" customHeight="1">
      <c r="B213" s="38"/>
      <c r="C213" s="220" t="s">
        <v>389</v>
      </c>
      <c r="D213" s="220" t="s">
        <v>137</v>
      </c>
      <c r="E213" s="221" t="s">
        <v>1361</v>
      </c>
      <c r="F213" s="222" t="s">
        <v>1362</v>
      </c>
      <c r="G213" s="223" t="s">
        <v>904</v>
      </c>
      <c r="H213" s="294"/>
      <c r="I213" s="225"/>
      <c r="J213" s="226">
        <f>ROUND(I213*H213,2)</f>
        <v>0</v>
      </c>
      <c r="K213" s="222" t="s">
        <v>141</v>
      </c>
      <c r="L213" s="43"/>
      <c r="M213" s="227" t="s">
        <v>1</v>
      </c>
      <c r="N213" s="228" t="s">
        <v>42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AR213" s="231" t="s">
        <v>248</v>
      </c>
      <c r="AT213" s="231" t="s">
        <v>137</v>
      </c>
      <c r="AU213" s="231" t="s">
        <v>87</v>
      </c>
      <c r="AY213" s="17" t="s">
        <v>134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82</v>
      </c>
      <c r="BK213" s="232">
        <f>ROUND(I213*H213,2)</f>
        <v>0</v>
      </c>
      <c r="BL213" s="17" t="s">
        <v>248</v>
      </c>
      <c r="BM213" s="231" t="s">
        <v>1363</v>
      </c>
    </row>
    <row r="214" spans="2:65" s="1" customFormat="1" ht="24" customHeight="1">
      <c r="B214" s="38"/>
      <c r="C214" s="220" t="s">
        <v>393</v>
      </c>
      <c r="D214" s="220" t="s">
        <v>137</v>
      </c>
      <c r="E214" s="221" t="s">
        <v>1364</v>
      </c>
      <c r="F214" s="222" t="s">
        <v>1365</v>
      </c>
      <c r="G214" s="223" t="s">
        <v>294</v>
      </c>
      <c r="H214" s="224">
        <v>13</v>
      </c>
      <c r="I214" s="225"/>
      <c r="J214" s="226">
        <f>ROUND(I214*H214,2)</f>
        <v>0</v>
      </c>
      <c r="K214" s="222" t="s">
        <v>1</v>
      </c>
      <c r="L214" s="43"/>
      <c r="M214" s="227" t="s">
        <v>1</v>
      </c>
      <c r="N214" s="228" t="s">
        <v>42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1" t="s">
        <v>248</v>
      </c>
      <c r="AT214" s="231" t="s">
        <v>137</v>
      </c>
      <c r="AU214" s="231" t="s">
        <v>87</v>
      </c>
      <c r="AY214" s="17" t="s">
        <v>134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82</v>
      </c>
      <c r="BK214" s="232">
        <f>ROUND(I214*H214,2)</f>
        <v>0</v>
      </c>
      <c r="BL214" s="17" t="s">
        <v>248</v>
      </c>
      <c r="BM214" s="231" t="s">
        <v>1366</v>
      </c>
    </row>
    <row r="215" spans="2:63" s="11" customFormat="1" ht="22.8" customHeight="1">
      <c r="B215" s="204"/>
      <c r="C215" s="205"/>
      <c r="D215" s="206" t="s">
        <v>76</v>
      </c>
      <c r="E215" s="218" t="s">
        <v>1367</v>
      </c>
      <c r="F215" s="218" t="s">
        <v>1368</v>
      </c>
      <c r="G215" s="205"/>
      <c r="H215" s="205"/>
      <c r="I215" s="208"/>
      <c r="J215" s="219">
        <f>BK215</f>
        <v>0</v>
      </c>
      <c r="K215" s="205"/>
      <c r="L215" s="210"/>
      <c r="M215" s="211"/>
      <c r="N215" s="212"/>
      <c r="O215" s="212"/>
      <c r="P215" s="213">
        <f>SUM(P216:P283)</f>
        <v>0</v>
      </c>
      <c r="Q215" s="212"/>
      <c r="R215" s="213">
        <f>SUM(R216:R283)</f>
        <v>1.3017830000000001</v>
      </c>
      <c r="S215" s="212"/>
      <c r="T215" s="214">
        <f>SUM(T216:T283)</f>
        <v>0</v>
      </c>
      <c r="AR215" s="215" t="s">
        <v>87</v>
      </c>
      <c r="AT215" s="216" t="s">
        <v>76</v>
      </c>
      <c r="AU215" s="216" t="s">
        <v>82</v>
      </c>
      <c r="AY215" s="215" t="s">
        <v>134</v>
      </c>
      <c r="BK215" s="217">
        <f>SUM(BK216:BK283)</f>
        <v>0</v>
      </c>
    </row>
    <row r="216" spans="2:65" s="1" customFormat="1" ht="24" customHeight="1">
      <c r="B216" s="38"/>
      <c r="C216" s="220" t="s">
        <v>399</v>
      </c>
      <c r="D216" s="220" t="s">
        <v>137</v>
      </c>
      <c r="E216" s="221" t="s">
        <v>1369</v>
      </c>
      <c r="F216" s="222" t="s">
        <v>1370</v>
      </c>
      <c r="G216" s="223" t="s">
        <v>247</v>
      </c>
      <c r="H216" s="224">
        <v>440.45</v>
      </c>
      <c r="I216" s="225"/>
      <c r="J216" s="226">
        <f>ROUND(I216*H216,2)</f>
        <v>0</v>
      </c>
      <c r="K216" s="222" t="s">
        <v>141</v>
      </c>
      <c r="L216" s="43"/>
      <c r="M216" s="227" t="s">
        <v>1</v>
      </c>
      <c r="N216" s="228" t="s">
        <v>42</v>
      </c>
      <c r="O216" s="86"/>
      <c r="P216" s="229">
        <f>O216*H216</f>
        <v>0</v>
      </c>
      <c r="Q216" s="229">
        <v>0.00078</v>
      </c>
      <c r="R216" s="229">
        <f>Q216*H216</f>
        <v>0.343551</v>
      </c>
      <c r="S216" s="229">
        <v>0</v>
      </c>
      <c r="T216" s="230">
        <f>S216*H216</f>
        <v>0</v>
      </c>
      <c r="AR216" s="231" t="s">
        <v>248</v>
      </c>
      <c r="AT216" s="231" t="s">
        <v>137</v>
      </c>
      <c r="AU216" s="231" t="s">
        <v>87</v>
      </c>
      <c r="AY216" s="17" t="s">
        <v>134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82</v>
      </c>
      <c r="BK216" s="232">
        <f>ROUND(I216*H216,2)</f>
        <v>0</v>
      </c>
      <c r="BL216" s="17" t="s">
        <v>248</v>
      </c>
      <c r="BM216" s="231" t="s">
        <v>1371</v>
      </c>
    </row>
    <row r="217" spans="2:51" s="12" customFormat="1" ht="12">
      <c r="B217" s="240"/>
      <c r="C217" s="241"/>
      <c r="D217" s="242" t="s">
        <v>188</v>
      </c>
      <c r="E217" s="243" t="s">
        <v>1</v>
      </c>
      <c r="F217" s="244" t="s">
        <v>1372</v>
      </c>
      <c r="G217" s="241"/>
      <c r="H217" s="245">
        <v>440.45</v>
      </c>
      <c r="I217" s="246"/>
      <c r="J217" s="241"/>
      <c r="K217" s="241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188</v>
      </c>
      <c r="AU217" s="251" t="s">
        <v>87</v>
      </c>
      <c r="AV217" s="12" t="s">
        <v>87</v>
      </c>
      <c r="AW217" s="12" t="s">
        <v>32</v>
      </c>
      <c r="AX217" s="12" t="s">
        <v>82</v>
      </c>
      <c r="AY217" s="251" t="s">
        <v>134</v>
      </c>
    </row>
    <row r="218" spans="2:65" s="1" customFormat="1" ht="24" customHeight="1">
      <c r="B218" s="38"/>
      <c r="C218" s="220" t="s">
        <v>407</v>
      </c>
      <c r="D218" s="220" t="s">
        <v>137</v>
      </c>
      <c r="E218" s="221" t="s">
        <v>1373</v>
      </c>
      <c r="F218" s="222" t="s">
        <v>1374</v>
      </c>
      <c r="G218" s="223" t="s">
        <v>247</v>
      </c>
      <c r="H218" s="224">
        <v>82.4</v>
      </c>
      <c r="I218" s="225"/>
      <c r="J218" s="226">
        <f>ROUND(I218*H218,2)</f>
        <v>0</v>
      </c>
      <c r="K218" s="222" t="s">
        <v>141</v>
      </c>
      <c r="L218" s="43"/>
      <c r="M218" s="227" t="s">
        <v>1</v>
      </c>
      <c r="N218" s="228" t="s">
        <v>42</v>
      </c>
      <c r="O218" s="86"/>
      <c r="P218" s="229">
        <f>O218*H218</f>
        <v>0</v>
      </c>
      <c r="Q218" s="229">
        <v>0.00096</v>
      </c>
      <c r="R218" s="229">
        <f>Q218*H218</f>
        <v>0.07910400000000001</v>
      </c>
      <c r="S218" s="229">
        <v>0</v>
      </c>
      <c r="T218" s="230">
        <f>S218*H218</f>
        <v>0</v>
      </c>
      <c r="AR218" s="231" t="s">
        <v>248</v>
      </c>
      <c r="AT218" s="231" t="s">
        <v>137</v>
      </c>
      <c r="AU218" s="231" t="s">
        <v>87</v>
      </c>
      <c r="AY218" s="17" t="s">
        <v>134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82</v>
      </c>
      <c r="BK218" s="232">
        <f>ROUND(I218*H218,2)</f>
        <v>0</v>
      </c>
      <c r="BL218" s="17" t="s">
        <v>248</v>
      </c>
      <c r="BM218" s="231" t="s">
        <v>1375</v>
      </c>
    </row>
    <row r="219" spans="2:51" s="12" customFormat="1" ht="12">
      <c r="B219" s="240"/>
      <c r="C219" s="241"/>
      <c r="D219" s="242" t="s">
        <v>188</v>
      </c>
      <c r="E219" s="243" t="s">
        <v>1</v>
      </c>
      <c r="F219" s="244" t="s">
        <v>1376</v>
      </c>
      <c r="G219" s="241"/>
      <c r="H219" s="245">
        <v>82.4</v>
      </c>
      <c r="I219" s="246"/>
      <c r="J219" s="241"/>
      <c r="K219" s="241"/>
      <c r="L219" s="247"/>
      <c r="M219" s="248"/>
      <c r="N219" s="249"/>
      <c r="O219" s="249"/>
      <c r="P219" s="249"/>
      <c r="Q219" s="249"/>
      <c r="R219" s="249"/>
      <c r="S219" s="249"/>
      <c r="T219" s="250"/>
      <c r="AT219" s="251" t="s">
        <v>188</v>
      </c>
      <c r="AU219" s="251" t="s">
        <v>87</v>
      </c>
      <c r="AV219" s="12" t="s">
        <v>87</v>
      </c>
      <c r="AW219" s="12" t="s">
        <v>32</v>
      </c>
      <c r="AX219" s="12" t="s">
        <v>82</v>
      </c>
      <c r="AY219" s="251" t="s">
        <v>134</v>
      </c>
    </row>
    <row r="220" spans="2:65" s="1" customFormat="1" ht="24" customHeight="1">
      <c r="B220" s="38"/>
      <c r="C220" s="220" t="s">
        <v>411</v>
      </c>
      <c r="D220" s="220" t="s">
        <v>137</v>
      </c>
      <c r="E220" s="221" t="s">
        <v>1377</v>
      </c>
      <c r="F220" s="222" t="s">
        <v>1378</v>
      </c>
      <c r="G220" s="223" t="s">
        <v>247</v>
      </c>
      <c r="H220" s="224">
        <v>48.8</v>
      </c>
      <c r="I220" s="225"/>
      <c r="J220" s="226">
        <f>ROUND(I220*H220,2)</f>
        <v>0</v>
      </c>
      <c r="K220" s="222" t="s">
        <v>141</v>
      </c>
      <c r="L220" s="43"/>
      <c r="M220" s="227" t="s">
        <v>1</v>
      </c>
      <c r="N220" s="228" t="s">
        <v>42</v>
      </c>
      <c r="O220" s="86"/>
      <c r="P220" s="229">
        <f>O220*H220</f>
        <v>0</v>
      </c>
      <c r="Q220" s="229">
        <v>0.00125</v>
      </c>
      <c r="R220" s="229">
        <f>Q220*H220</f>
        <v>0.061</v>
      </c>
      <c r="S220" s="229">
        <v>0</v>
      </c>
      <c r="T220" s="230">
        <f>S220*H220</f>
        <v>0</v>
      </c>
      <c r="AR220" s="231" t="s">
        <v>248</v>
      </c>
      <c r="AT220" s="231" t="s">
        <v>137</v>
      </c>
      <c r="AU220" s="231" t="s">
        <v>87</v>
      </c>
      <c r="AY220" s="17" t="s">
        <v>134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82</v>
      </c>
      <c r="BK220" s="232">
        <f>ROUND(I220*H220,2)</f>
        <v>0</v>
      </c>
      <c r="BL220" s="17" t="s">
        <v>248</v>
      </c>
      <c r="BM220" s="231" t="s">
        <v>1379</v>
      </c>
    </row>
    <row r="221" spans="2:51" s="12" customFormat="1" ht="12">
      <c r="B221" s="240"/>
      <c r="C221" s="241"/>
      <c r="D221" s="242" t="s">
        <v>188</v>
      </c>
      <c r="E221" s="243" t="s">
        <v>1</v>
      </c>
      <c r="F221" s="244" t="s">
        <v>1380</v>
      </c>
      <c r="G221" s="241"/>
      <c r="H221" s="245">
        <v>48.8</v>
      </c>
      <c r="I221" s="246"/>
      <c r="J221" s="241"/>
      <c r="K221" s="241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188</v>
      </c>
      <c r="AU221" s="251" t="s">
        <v>87</v>
      </c>
      <c r="AV221" s="12" t="s">
        <v>87</v>
      </c>
      <c r="AW221" s="12" t="s">
        <v>32</v>
      </c>
      <c r="AX221" s="12" t="s">
        <v>82</v>
      </c>
      <c r="AY221" s="251" t="s">
        <v>134</v>
      </c>
    </row>
    <row r="222" spans="2:65" s="1" customFormat="1" ht="24" customHeight="1">
      <c r="B222" s="38"/>
      <c r="C222" s="220" t="s">
        <v>415</v>
      </c>
      <c r="D222" s="220" t="s">
        <v>137</v>
      </c>
      <c r="E222" s="221" t="s">
        <v>1381</v>
      </c>
      <c r="F222" s="222" t="s">
        <v>1382</v>
      </c>
      <c r="G222" s="223" t="s">
        <v>247</v>
      </c>
      <c r="H222" s="224">
        <v>39</v>
      </c>
      <c r="I222" s="225"/>
      <c r="J222" s="226">
        <f>ROUND(I222*H222,2)</f>
        <v>0</v>
      </c>
      <c r="K222" s="222" t="s">
        <v>141</v>
      </c>
      <c r="L222" s="43"/>
      <c r="M222" s="227" t="s">
        <v>1</v>
      </c>
      <c r="N222" s="228" t="s">
        <v>42</v>
      </c>
      <c r="O222" s="86"/>
      <c r="P222" s="229">
        <f>O222*H222</f>
        <v>0</v>
      </c>
      <c r="Q222" s="229">
        <v>0.00256</v>
      </c>
      <c r="R222" s="229">
        <f>Q222*H222</f>
        <v>0.09984000000000001</v>
      </c>
      <c r="S222" s="229">
        <v>0</v>
      </c>
      <c r="T222" s="230">
        <f>S222*H222</f>
        <v>0</v>
      </c>
      <c r="AR222" s="231" t="s">
        <v>248</v>
      </c>
      <c r="AT222" s="231" t="s">
        <v>137</v>
      </c>
      <c r="AU222" s="231" t="s">
        <v>87</v>
      </c>
      <c r="AY222" s="17" t="s">
        <v>134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82</v>
      </c>
      <c r="BK222" s="232">
        <f>ROUND(I222*H222,2)</f>
        <v>0</v>
      </c>
      <c r="BL222" s="17" t="s">
        <v>248</v>
      </c>
      <c r="BM222" s="231" t="s">
        <v>1383</v>
      </c>
    </row>
    <row r="223" spans="2:51" s="12" customFormat="1" ht="12">
      <c r="B223" s="240"/>
      <c r="C223" s="241"/>
      <c r="D223" s="242" t="s">
        <v>188</v>
      </c>
      <c r="E223" s="243" t="s">
        <v>1</v>
      </c>
      <c r="F223" s="244" t="s">
        <v>1384</v>
      </c>
      <c r="G223" s="241"/>
      <c r="H223" s="245">
        <v>39</v>
      </c>
      <c r="I223" s="246"/>
      <c r="J223" s="241"/>
      <c r="K223" s="241"/>
      <c r="L223" s="247"/>
      <c r="M223" s="248"/>
      <c r="N223" s="249"/>
      <c r="O223" s="249"/>
      <c r="P223" s="249"/>
      <c r="Q223" s="249"/>
      <c r="R223" s="249"/>
      <c r="S223" s="249"/>
      <c r="T223" s="250"/>
      <c r="AT223" s="251" t="s">
        <v>188</v>
      </c>
      <c r="AU223" s="251" t="s">
        <v>87</v>
      </c>
      <c r="AV223" s="12" t="s">
        <v>87</v>
      </c>
      <c r="AW223" s="12" t="s">
        <v>32</v>
      </c>
      <c r="AX223" s="12" t="s">
        <v>82</v>
      </c>
      <c r="AY223" s="251" t="s">
        <v>134</v>
      </c>
    </row>
    <row r="224" spans="2:65" s="1" customFormat="1" ht="24" customHeight="1">
      <c r="B224" s="38"/>
      <c r="C224" s="220" t="s">
        <v>419</v>
      </c>
      <c r="D224" s="220" t="s">
        <v>137</v>
      </c>
      <c r="E224" s="221" t="s">
        <v>1385</v>
      </c>
      <c r="F224" s="222" t="s">
        <v>1386</v>
      </c>
      <c r="G224" s="223" t="s">
        <v>247</v>
      </c>
      <c r="H224" s="224">
        <v>9.2</v>
      </c>
      <c r="I224" s="225"/>
      <c r="J224" s="226">
        <f>ROUND(I224*H224,2)</f>
        <v>0</v>
      </c>
      <c r="K224" s="222" t="s">
        <v>141</v>
      </c>
      <c r="L224" s="43"/>
      <c r="M224" s="227" t="s">
        <v>1</v>
      </c>
      <c r="N224" s="228" t="s">
        <v>42</v>
      </c>
      <c r="O224" s="86"/>
      <c r="P224" s="229">
        <f>O224*H224</f>
        <v>0</v>
      </c>
      <c r="Q224" s="229">
        <v>0.00364</v>
      </c>
      <c r="R224" s="229">
        <f>Q224*H224</f>
        <v>0.033488</v>
      </c>
      <c r="S224" s="229">
        <v>0</v>
      </c>
      <c r="T224" s="230">
        <f>S224*H224</f>
        <v>0</v>
      </c>
      <c r="AR224" s="231" t="s">
        <v>248</v>
      </c>
      <c r="AT224" s="231" t="s">
        <v>137</v>
      </c>
      <c r="AU224" s="231" t="s">
        <v>87</v>
      </c>
      <c r="AY224" s="17" t="s">
        <v>134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82</v>
      </c>
      <c r="BK224" s="232">
        <f>ROUND(I224*H224,2)</f>
        <v>0</v>
      </c>
      <c r="BL224" s="17" t="s">
        <v>248</v>
      </c>
      <c r="BM224" s="231" t="s">
        <v>1387</v>
      </c>
    </row>
    <row r="225" spans="2:51" s="12" customFormat="1" ht="12">
      <c r="B225" s="240"/>
      <c r="C225" s="241"/>
      <c r="D225" s="242" t="s">
        <v>188</v>
      </c>
      <c r="E225" s="243" t="s">
        <v>1</v>
      </c>
      <c r="F225" s="244" t="s">
        <v>1388</v>
      </c>
      <c r="G225" s="241"/>
      <c r="H225" s="245">
        <v>9.2</v>
      </c>
      <c r="I225" s="246"/>
      <c r="J225" s="241"/>
      <c r="K225" s="241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188</v>
      </c>
      <c r="AU225" s="251" t="s">
        <v>87</v>
      </c>
      <c r="AV225" s="12" t="s">
        <v>87</v>
      </c>
      <c r="AW225" s="12" t="s">
        <v>32</v>
      </c>
      <c r="AX225" s="12" t="s">
        <v>82</v>
      </c>
      <c r="AY225" s="251" t="s">
        <v>134</v>
      </c>
    </row>
    <row r="226" spans="2:65" s="1" customFormat="1" ht="24" customHeight="1">
      <c r="B226" s="38"/>
      <c r="C226" s="220" t="s">
        <v>425</v>
      </c>
      <c r="D226" s="220" t="s">
        <v>137</v>
      </c>
      <c r="E226" s="221" t="s">
        <v>1389</v>
      </c>
      <c r="F226" s="222" t="s">
        <v>1390</v>
      </c>
      <c r="G226" s="223" t="s">
        <v>247</v>
      </c>
      <c r="H226" s="224">
        <v>26</v>
      </c>
      <c r="I226" s="225"/>
      <c r="J226" s="226">
        <f>ROUND(I226*H226,2)</f>
        <v>0</v>
      </c>
      <c r="K226" s="222" t="s">
        <v>141</v>
      </c>
      <c r="L226" s="43"/>
      <c r="M226" s="227" t="s">
        <v>1</v>
      </c>
      <c r="N226" s="228" t="s">
        <v>42</v>
      </c>
      <c r="O226" s="86"/>
      <c r="P226" s="229">
        <f>O226*H226</f>
        <v>0</v>
      </c>
      <c r="Q226" s="229">
        <v>0.0061</v>
      </c>
      <c r="R226" s="229">
        <f>Q226*H226</f>
        <v>0.15860000000000002</v>
      </c>
      <c r="S226" s="229">
        <v>0</v>
      </c>
      <c r="T226" s="230">
        <f>S226*H226</f>
        <v>0</v>
      </c>
      <c r="AR226" s="231" t="s">
        <v>248</v>
      </c>
      <c r="AT226" s="231" t="s">
        <v>137</v>
      </c>
      <c r="AU226" s="231" t="s">
        <v>87</v>
      </c>
      <c r="AY226" s="17" t="s">
        <v>134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82</v>
      </c>
      <c r="BK226" s="232">
        <f>ROUND(I226*H226,2)</f>
        <v>0</v>
      </c>
      <c r="BL226" s="17" t="s">
        <v>248</v>
      </c>
      <c r="BM226" s="231" t="s">
        <v>1391</v>
      </c>
    </row>
    <row r="227" spans="2:51" s="12" customFormat="1" ht="12">
      <c r="B227" s="240"/>
      <c r="C227" s="241"/>
      <c r="D227" s="242" t="s">
        <v>188</v>
      </c>
      <c r="E227" s="243" t="s">
        <v>1</v>
      </c>
      <c r="F227" s="244" t="s">
        <v>1392</v>
      </c>
      <c r="G227" s="241"/>
      <c r="H227" s="245">
        <v>26</v>
      </c>
      <c r="I227" s="246"/>
      <c r="J227" s="241"/>
      <c r="K227" s="241"/>
      <c r="L227" s="247"/>
      <c r="M227" s="248"/>
      <c r="N227" s="249"/>
      <c r="O227" s="249"/>
      <c r="P227" s="249"/>
      <c r="Q227" s="249"/>
      <c r="R227" s="249"/>
      <c r="S227" s="249"/>
      <c r="T227" s="250"/>
      <c r="AT227" s="251" t="s">
        <v>188</v>
      </c>
      <c r="AU227" s="251" t="s">
        <v>87</v>
      </c>
      <c r="AV227" s="12" t="s">
        <v>87</v>
      </c>
      <c r="AW227" s="12" t="s">
        <v>32</v>
      </c>
      <c r="AX227" s="12" t="s">
        <v>82</v>
      </c>
      <c r="AY227" s="251" t="s">
        <v>134</v>
      </c>
    </row>
    <row r="228" spans="2:65" s="1" customFormat="1" ht="48" customHeight="1">
      <c r="B228" s="38"/>
      <c r="C228" s="220" t="s">
        <v>432</v>
      </c>
      <c r="D228" s="220" t="s">
        <v>137</v>
      </c>
      <c r="E228" s="221" t="s">
        <v>1393</v>
      </c>
      <c r="F228" s="222" t="s">
        <v>1394</v>
      </c>
      <c r="G228" s="223" t="s">
        <v>247</v>
      </c>
      <c r="H228" s="224">
        <v>440.45</v>
      </c>
      <c r="I228" s="225"/>
      <c r="J228" s="226">
        <f>ROUND(I228*H228,2)</f>
        <v>0</v>
      </c>
      <c r="K228" s="222" t="s">
        <v>141</v>
      </c>
      <c r="L228" s="43"/>
      <c r="M228" s="227" t="s">
        <v>1</v>
      </c>
      <c r="N228" s="228" t="s">
        <v>42</v>
      </c>
      <c r="O228" s="86"/>
      <c r="P228" s="229">
        <f>O228*H228</f>
        <v>0</v>
      </c>
      <c r="Q228" s="229">
        <v>0.00012</v>
      </c>
      <c r="R228" s="229">
        <f>Q228*H228</f>
        <v>0.052854</v>
      </c>
      <c r="S228" s="229">
        <v>0</v>
      </c>
      <c r="T228" s="230">
        <f>S228*H228</f>
        <v>0</v>
      </c>
      <c r="AR228" s="231" t="s">
        <v>248</v>
      </c>
      <c r="AT228" s="231" t="s">
        <v>137</v>
      </c>
      <c r="AU228" s="231" t="s">
        <v>87</v>
      </c>
      <c r="AY228" s="17" t="s">
        <v>134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82</v>
      </c>
      <c r="BK228" s="232">
        <f>ROUND(I228*H228,2)</f>
        <v>0</v>
      </c>
      <c r="BL228" s="17" t="s">
        <v>248</v>
      </c>
      <c r="BM228" s="231" t="s">
        <v>1395</v>
      </c>
    </row>
    <row r="229" spans="2:51" s="12" customFormat="1" ht="12">
      <c r="B229" s="240"/>
      <c r="C229" s="241"/>
      <c r="D229" s="242" t="s">
        <v>188</v>
      </c>
      <c r="E229" s="243" t="s">
        <v>1</v>
      </c>
      <c r="F229" s="244" t="s">
        <v>1396</v>
      </c>
      <c r="G229" s="241"/>
      <c r="H229" s="245">
        <v>440.45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188</v>
      </c>
      <c r="AU229" s="251" t="s">
        <v>87</v>
      </c>
      <c r="AV229" s="12" t="s">
        <v>87</v>
      </c>
      <c r="AW229" s="12" t="s">
        <v>32</v>
      </c>
      <c r="AX229" s="12" t="s">
        <v>82</v>
      </c>
      <c r="AY229" s="251" t="s">
        <v>134</v>
      </c>
    </row>
    <row r="230" spans="2:65" s="1" customFormat="1" ht="48" customHeight="1">
      <c r="B230" s="38"/>
      <c r="C230" s="220" t="s">
        <v>438</v>
      </c>
      <c r="D230" s="220" t="s">
        <v>137</v>
      </c>
      <c r="E230" s="221" t="s">
        <v>1397</v>
      </c>
      <c r="F230" s="222" t="s">
        <v>1398</v>
      </c>
      <c r="G230" s="223" t="s">
        <v>247</v>
      </c>
      <c r="H230" s="224">
        <v>170.2</v>
      </c>
      <c r="I230" s="225"/>
      <c r="J230" s="226">
        <f>ROUND(I230*H230,2)</f>
        <v>0</v>
      </c>
      <c r="K230" s="222" t="s">
        <v>141</v>
      </c>
      <c r="L230" s="43"/>
      <c r="M230" s="227" t="s">
        <v>1</v>
      </c>
      <c r="N230" s="228" t="s">
        <v>42</v>
      </c>
      <c r="O230" s="86"/>
      <c r="P230" s="229">
        <f>O230*H230</f>
        <v>0</v>
      </c>
      <c r="Q230" s="229">
        <v>0.00016</v>
      </c>
      <c r="R230" s="229">
        <f>Q230*H230</f>
        <v>0.027232</v>
      </c>
      <c r="S230" s="229">
        <v>0</v>
      </c>
      <c r="T230" s="230">
        <f>S230*H230</f>
        <v>0</v>
      </c>
      <c r="AR230" s="231" t="s">
        <v>248</v>
      </c>
      <c r="AT230" s="231" t="s">
        <v>137</v>
      </c>
      <c r="AU230" s="231" t="s">
        <v>87</v>
      </c>
      <c r="AY230" s="17" t="s">
        <v>134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82</v>
      </c>
      <c r="BK230" s="232">
        <f>ROUND(I230*H230,2)</f>
        <v>0</v>
      </c>
      <c r="BL230" s="17" t="s">
        <v>248</v>
      </c>
      <c r="BM230" s="231" t="s">
        <v>1399</v>
      </c>
    </row>
    <row r="231" spans="2:51" s="12" customFormat="1" ht="12">
      <c r="B231" s="240"/>
      <c r="C231" s="241"/>
      <c r="D231" s="242" t="s">
        <v>188</v>
      </c>
      <c r="E231" s="243" t="s">
        <v>1</v>
      </c>
      <c r="F231" s="244" t="s">
        <v>1400</v>
      </c>
      <c r="G231" s="241"/>
      <c r="H231" s="245">
        <v>170.2</v>
      </c>
      <c r="I231" s="246"/>
      <c r="J231" s="241"/>
      <c r="K231" s="241"/>
      <c r="L231" s="247"/>
      <c r="M231" s="248"/>
      <c r="N231" s="249"/>
      <c r="O231" s="249"/>
      <c r="P231" s="249"/>
      <c r="Q231" s="249"/>
      <c r="R231" s="249"/>
      <c r="S231" s="249"/>
      <c r="T231" s="250"/>
      <c r="AT231" s="251" t="s">
        <v>188</v>
      </c>
      <c r="AU231" s="251" t="s">
        <v>87</v>
      </c>
      <c r="AV231" s="12" t="s">
        <v>87</v>
      </c>
      <c r="AW231" s="12" t="s">
        <v>32</v>
      </c>
      <c r="AX231" s="12" t="s">
        <v>82</v>
      </c>
      <c r="AY231" s="251" t="s">
        <v>134</v>
      </c>
    </row>
    <row r="232" spans="2:65" s="1" customFormat="1" ht="48" customHeight="1">
      <c r="B232" s="38"/>
      <c r="C232" s="220" t="s">
        <v>443</v>
      </c>
      <c r="D232" s="220" t="s">
        <v>137</v>
      </c>
      <c r="E232" s="221" t="s">
        <v>1401</v>
      </c>
      <c r="F232" s="222" t="s">
        <v>1402</v>
      </c>
      <c r="G232" s="223" t="s">
        <v>247</v>
      </c>
      <c r="H232" s="224">
        <v>35.2</v>
      </c>
      <c r="I232" s="225"/>
      <c r="J232" s="226">
        <f>ROUND(I232*H232,2)</f>
        <v>0</v>
      </c>
      <c r="K232" s="222" t="s">
        <v>141</v>
      </c>
      <c r="L232" s="43"/>
      <c r="M232" s="227" t="s">
        <v>1</v>
      </c>
      <c r="N232" s="228" t="s">
        <v>42</v>
      </c>
      <c r="O232" s="86"/>
      <c r="P232" s="229">
        <f>O232*H232</f>
        <v>0</v>
      </c>
      <c r="Q232" s="229">
        <v>0.00019</v>
      </c>
      <c r="R232" s="229">
        <f>Q232*H232</f>
        <v>0.006688000000000001</v>
      </c>
      <c r="S232" s="229">
        <v>0</v>
      </c>
      <c r="T232" s="230">
        <f>S232*H232</f>
        <v>0</v>
      </c>
      <c r="AR232" s="231" t="s">
        <v>248</v>
      </c>
      <c r="AT232" s="231" t="s">
        <v>137</v>
      </c>
      <c r="AU232" s="231" t="s">
        <v>87</v>
      </c>
      <c r="AY232" s="17" t="s">
        <v>134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82</v>
      </c>
      <c r="BK232" s="232">
        <f>ROUND(I232*H232,2)</f>
        <v>0</v>
      </c>
      <c r="BL232" s="17" t="s">
        <v>248</v>
      </c>
      <c r="BM232" s="231" t="s">
        <v>1403</v>
      </c>
    </row>
    <row r="233" spans="2:51" s="12" customFormat="1" ht="12">
      <c r="B233" s="240"/>
      <c r="C233" s="241"/>
      <c r="D233" s="242" t="s">
        <v>188</v>
      </c>
      <c r="E233" s="243" t="s">
        <v>1</v>
      </c>
      <c r="F233" s="244" t="s">
        <v>1404</v>
      </c>
      <c r="G233" s="241"/>
      <c r="H233" s="245">
        <v>35.2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188</v>
      </c>
      <c r="AU233" s="251" t="s">
        <v>87</v>
      </c>
      <c r="AV233" s="12" t="s">
        <v>87</v>
      </c>
      <c r="AW233" s="12" t="s">
        <v>32</v>
      </c>
      <c r="AX233" s="12" t="s">
        <v>82</v>
      </c>
      <c r="AY233" s="251" t="s">
        <v>134</v>
      </c>
    </row>
    <row r="234" spans="2:65" s="1" customFormat="1" ht="16.5" customHeight="1">
      <c r="B234" s="38"/>
      <c r="C234" s="220" t="s">
        <v>447</v>
      </c>
      <c r="D234" s="220" t="s">
        <v>137</v>
      </c>
      <c r="E234" s="221" t="s">
        <v>1405</v>
      </c>
      <c r="F234" s="222" t="s">
        <v>1406</v>
      </c>
      <c r="G234" s="223" t="s">
        <v>247</v>
      </c>
      <c r="H234" s="224">
        <v>177.6</v>
      </c>
      <c r="I234" s="225"/>
      <c r="J234" s="226">
        <f>ROUND(I234*H234,2)</f>
        <v>0</v>
      </c>
      <c r="K234" s="222" t="s">
        <v>141</v>
      </c>
      <c r="L234" s="43"/>
      <c r="M234" s="227" t="s">
        <v>1</v>
      </c>
      <c r="N234" s="228" t="s">
        <v>42</v>
      </c>
      <c r="O234" s="86"/>
      <c r="P234" s="229">
        <f>O234*H234</f>
        <v>0</v>
      </c>
      <c r="Q234" s="229">
        <v>0.00018</v>
      </c>
      <c r="R234" s="229">
        <f>Q234*H234</f>
        <v>0.031968</v>
      </c>
      <c r="S234" s="229">
        <v>0</v>
      </c>
      <c r="T234" s="230">
        <f>S234*H234</f>
        <v>0</v>
      </c>
      <c r="AR234" s="231" t="s">
        <v>248</v>
      </c>
      <c r="AT234" s="231" t="s">
        <v>137</v>
      </c>
      <c r="AU234" s="231" t="s">
        <v>87</v>
      </c>
      <c r="AY234" s="17" t="s">
        <v>134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82</v>
      </c>
      <c r="BK234" s="232">
        <f>ROUND(I234*H234,2)</f>
        <v>0</v>
      </c>
      <c r="BL234" s="17" t="s">
        <v>248</v>
      </c>
      <c r="BM234" s="231" t="s">
        <v>1407</v>
      </c>
    </row>
    <row r="235" spans="2:51" s="12" customFormat="1" ht="12">
      <c r="B235" s="240"/>
      <c r="C235" s="241"/>
      <c r="D235" s="242" t="s">
        <v>188</v>
      </c>
      <c r="E235" s="243" t="s">
        <v>1</v>
      </c>
      <c r="F235" s="244" t="s">
        <v>1408</v>
      </c>
      <c r="G235" s="241"/>
      <c r="H235" s="245">
        <v>112.6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AT235" s="251" t="s">
        <v>188</v>
      </c>
      <c r="AU235" s="251" t="s">
        <v>87</v>
      </c>
      <c r="AV235" s="12" t="s">
        <v>87</v>
      </c>
      <c r="AW235" s="12" t="s">
        <v>32</v>
      </c>
      <c r="AX235" s="12" t="s">
        <v>77</v>
      </c>
      <c r="AY235" s="251" t="s">
        <v>134</v>
      </c>
    </row>
    <row r="236" spans="2:51" s="12" customFormat="1" ht="12">
      <c r="B236" s="240"/>
      <c r="C236" s="241"/>
      <c r="D236" s="242" t="s">
        <v>188</v>
      </c>
      <c r="E236" s="243" t="s">
        <v>1</v>
      </c>
      <c r="F236" s="244" t="s">
        <v>1409</v>
      </c>
      <c r="G236" s="241"/>
      <c r="H236" s="245">
        <v>65</v>
      </c>
      <c r="I236" s="246"/>
      <c r="J236" s="241"/>
      <c r="K236" s="241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188</v>
      </c>
      <c r="AU236" s="251" t="s">
        <v>87</v>
      </c>
      <c r="AV236" s="12" t="s">
        <v>87</v>
      </c>
      <c r="AW236" s="12" t="s">
        <v>32</v>
      </c>
      <c r="AX236" s="12" t="s">
        <v>77</v>
      </c>
      <c r="AY236" s="251" t="s">
        <v>134</v>
      </c>
    </row>
    <row r="237" spans="2:51" s="13" customFormat="1" ht="12">
      <c r="B237" s="252"/>
      <c r="C237" s="253"/>
      <c r="D237" s="242" t="s">
        <v>188</v>
      </c>
      <c r="E237" s="254" t="s">
        <v>1</v>
      </c>
      <c r="F237" s="255" t="s">
        <v>204</v>
      </c>
      <c r="G237" s="253"/>
      <c r="H237" s="256">
        <v>177.6</v>
      </c>
      <c r="I237" s="257"/>
      <c r="J237" s="253"/>
      <c r="K237" s="253"/>
      <c r="L237" s="258"/>
      <c r="M237" s="259"/>
      <c r="N237" s="260"/>
      <c r="O237" s="260"/>
      <c r="P237" s="260"/>
      <c r="Q237" s="260"/>
      <c r="R237" s="260"/>
      <c r="S237" s="260"/>
      <c r="T237" s="261"/>
      <c r="AT237" s="262" t="s">
        <v>188</v>
      </c>
      <c r="AU237" s="262" t="s">
        <v>87</v>
      </c>
      <c r="AV237" s="13" t="s">
        <v>153</v>
      </c>
      <c r="AW237" s="13" t="s">
        <v>32</v>
      </c>
      <c r="AX237" s="13" t="s">
        <v>82</v>
      </c>
      <c r="AY237" s="262" t="s">
        <v>134</v>
      </c>
    </row>
    <row r="238" spans="2:65" s="1" customFormat="1" ht="16.5" customHeight="1">
      <c r="B238" s="38"/>
      <c r="C238" s="220" t="s">
        <v>453</v>
      </c>
      <c r="D238" s="220" t="s">
        <v>137</v>
      </c>
      <c r="E238" s="221" t="s">
        <v>1410</v>
      </c>
      <c r="F238" s="222" t="s">
        <v>1411</v>
      </c>
      <c r="G238" s="223" t="s">
        <v>247</v>
      </c>
      <c r="H238" s="224">
        <v>45.8</v>
      </c>
      <c r="I238" s="225"/>
      <c r="J238" s="226">
        <f>ROUND(I238*H238,2)</f>
        <v>0</v>
      </c>
      <c r="K238" s="222" t="s">
        <v>141</v>
      </c>
      <c r="L238" s="43"/>
      <c r="M238" s="227" t="s">
        <v>1</v>
      </c>
      <c r="N238" s="228" t="s">
        <v>42</v>
      </c>
      <c r="O238" s="86"/>
      <c r="P238" s="229">
        <f>O238*H238</f>
        <v>0</v>
      </c>
      <c r="Q238" s="229">
        <v>0.00021</v>
      </c>
      <c r="R238" s="229">
        <f>Q238*H238</f>
        <v>0.009618</v>
      </c>
      <c r="S238" s="229">
        <v>0</v>
      </c>
      <c r="T238" s="230">
        <f>S238*H238</f>
        <v>0</v>
      </c>
      <c r="AR238" s="231" t="s">
        <v>248</v>
      </c>
      <c r="AT238" s="231" t="s">
        <v>137</v>
      </c>
      <c r="AU238" s="231" t="s">
        <v>87</v>
      </c>
      <c r="AY238" s="17" t="s">
        <v>134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82</v>
      </c>
      <c r="BK238" s="232">
        <f>ROUND(I238*H238,2)</f>
        <v>0</v>
      </c>
      <c r="BL238" s="17" t="s">
        <v>248</v>
      </c>
      <c r="BM238" s="231" t="s">
        <v>1412</v>
      </c>
    </row>
    <row r="239" spans="2:51" s="12" customFormat="1" ht="12">
      <c r="B239" s="240"/>
      <c r="C239" s="241"/>
      <c r="D239" s="242" t="s">
        <v>188</v>
      </c>
      <c r="E239" s="243" t="s">
        <v>1</v>
      </c>
      <c r="F239" s="244" t="s">
        <v>1413</v>
      </c>
      <c r="G239" s="241"/>
      <c r="H239" s="245">
        <v>14.2</v>
      </c>
      <c r="I239" s="246"/>
      <c r="J239" s="241"/>
      <c r="K239" s="241"/>
      <c r="L239" s="247"/>
      <c r="M239" s="248"/>
      <c r="N239" s="249"/>
      <c r="O239" s="249"/>
      <c r="P239" s="249"/>
      <c r="Q239" s="249"/>
      <c r="R239" s="249"/>
      <c r="S239" s="249"/>
      <c r="T239" s="250"/>
      <c r="AT239" s="251" t="s">
        <v>188</v>
      </c>
      <c r="AU239" s="251" t="s">
        <v>87</v>
      </c>
      <c r="AV239" s="12" t="s">
        <v>87</v>
      </c>
      <c r="AW239" s="12" t="s">
        <v>32</v>
      </c>
      <c r="AX239" s="12" t="s">
        <v>77</v>
      </c>
      <c r="AY239" s="251" t="s">
        <v>134</v>
      </c>
    </row>
    <row r="240" spans="2:51" s="12" customFormat="1" ht="12">
      <c r="B240" s="240"/>
      <c r="C240" s="241"/>
      <c r="D240" s="242" t="s">
        <v>188</v>
      </c>
      <c r="E240" s="243" t="s">
        <v>1</v>
      </c>
      <c r="F240" s="244" t="s">
        <v>1414</v>
      </c>
      <c r="G240" s="241"/>
      <c r="H240" s="245">
        <v>31.6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AT240" s="251" t="s">
        <v>188</v>
      </c>
      <c r="AU240" s="251" t="s">
        <v>87</v>
      </c>
      <c r="AV240" s="12" t="s">
        <v>87</v>
      </c>
      <c r="AW240" s="12" t="s">
        <v>32</v>
      </c>
      <c r="AX240" s="12" t="s">
        <v>77</v>
      </c>
      <c r="AY240" s="251" t="s">
        <v>134</v>
      </c>
    </row>
    <row r="241" spans="2:51" s="13" customFormat="1" ht="12">
      <c r="B241" s="252"/>
      <c r="C241" s="253"/>
      <c r="D241" s="242" t="s">
        <v>188</v>
      </c>
      <c r="E241" s="254" t="s">
        <v>1</v>
      </c>
      <c r="F241" s="255" t="s">
        <v>204</v>
      </c>
      <c r="G241" s="253"/>
      <c r="H241" s="256">
        <v>45.8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AT241" s="262" t="s">
        <v>188</v>
      </c>
      <c r="AU241" s="262" t="s">
        <v>87</v>
      </c>
      <c r="AV241" s="13" t="s">
        <v>153</v>
      </c>
      <c r="AW241" s="13" t="s">
        <v>32</v>
      </c>
      <c r="AX241" s="13" t="s">
        <v>82</v>
      </c>
      <c r="AY241" s="262" t="s">
        <v>134</v>
      </c>
    </row>
    <row r="242" spans="2:65" s="1" customFormat="1" ht="16.5" customHeight="1">
      <c r="B242" s="38"/>
      <c r="C242" s="220" t="s">
        <v>457</v>
      </c>
      <c r="D242" s="220" t="s">
        <v>137</v>
      </c>
      <c r="E242" s="221" t="s">
        <v>1415</v>
      </c>
      <c r="F242" s="222" t="s">
        <v>1416</v>
      </c>
      <c r="G242" s="223" t="s">
        <v>247</v>
      </c>
      <c r="H242" s="224">
        <v>48</v>
      </c>
      <c r="I242" s="225"/>
      <c r="J242" s="226">
        <f>ROUND(I242*H242,2)</f>
        <v>0</v>
      </c>
      <c r="K242" s="222" t="s">
        <v>141</v>
      </c>
      <c r="L242" s="43"/>
      <c r="M242" s="227" t="s">
        <v>1</v>
      </c>
      <c r="N242" s="228" t="s">
        <v>42</v>
      </c>
      <c r="O242" s="86"/>
      <c r="P242" s="229">
        <f>O242*H242</f>
        <v>0</v>
      </c>
      <c r="Q242" s="229">
        <v>0.00026</v>
      </c>
      <c r="R242" s="229">
        <f>Q242*H242</f>
        <v>0.012479999999999998</v>
      </c>
      <c r="S242" s="229">
        <v>0</v>
      </c>
      <c r="T242" s="230">
        <f>S242*H242</f>
        <v>0</v>
      </c>
      <c r="AR242" s="231" t="s">
        <v>248</v>
      </c>
      <c r="AT242" s="231" t="s">
        <v>137</v>
      </c>
      <c r="AU242" s="231" t="s">
        <v>87</v>
      </c>
      <c r="AY242" s="17" t="s">
        <v>134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82</v>
      </c>
      <c r="BK242" s="232">
        <f>ROUND(I242*H242,2)</f>
        <v>0</v>
      </c>
      <c r="BL242" s="17" t="s">
        <v>248</v>
      </c>
      <c r="BM242" s="231" t="s">
        <v>1417</v>
      </c>
    </row>
    <row r="243" spans="2:51" s="12" customFormat="1" ht="12">
      <c r="B243" s="240"/>
      <c r="C243" s="241"/>
      <c r="D243" s="242" t="s">
        <v>188</v>
      </c>
      <c r="E243" s="243" t="s">
        <v>1</v>
      </c>
      <c r="F243" s="244" t="s">
        <v>1418</v>
      </c>
      <c r="G243" s="241"/>
      <c r="H243" s="245">
        <v>25.8</v>
      </c>
      <c r="I243" s="246"/>
      <c r="J243" s="241"/>
      <c r="K243" s="241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188</v>
      </c>
      <c r="AU243" s="251" t="s">
        <v>87</v>
      </c>
      <c r="AV243" s="12" t="s">
        <v>87</v>
      </c>
      <c r="AW243" s="12" t="s">
        <v>32</v>
      </c>
      <c r="AX243" s="12" t="s">
        <v>77</v>
      </c>
      <c r="AY243" s="251" t="s">
        <v>134</v>
      </c>
    </row>
    <row r="244" spans="2:51" s="12" customFormat="1" ht="12">
      <c r="B244" s="240"/>
      <c r="C244" s="241"/>
      <c r="D244" s="242" t="s">
        <v>188</v>
      </c>
      <c r="E244" s="243" t="s">
        <v>1</v>
      </c>
      <c r="F244" s="244" t="s">
        <v>1419</v>
      </c>
      <c r="G244" s="241"/>
      <c r="H244" s="245">
        <v>22.2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AT244" s="251" t="s">
        <v>188</v>
      </c>
      <c r="AU244" s="251" t="s">
        <v>87</v>
      </c>
      <c r="AV244" s="12" t="s">
        <v>87</v>
      </c>
      <c r="AW244" s="12" t="s">
        <v>32</v>
      </c>
      <c r="AX244" s="12" t="s">
        <v>77</v>
      </c>
      <c r="AY244" s="251" t="s">
        <v>134</v>
      </c>
    </row>
    <row r="245" spans="2:51" s="13" customFormat="1" ht="12">
      <c r="B245" s="252"/>
      <c r="C245" s="253"/>
      <c r="D245" s="242" t="s">
        <v>188</v>
      </c>
      <c r="E245" s="254" t="s">
        <v>1</v>
      </c>
      <c r="F245" s="255" t="s">
        <v>204</v>
      </c>
      <c r="G245" s="253"/>
      <c r="H245" s="256">
        <v>48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AT245" s="262" t="s">
        <v>188</v>
      </c>
      <c r="AU245" s="262" t="s">
        <v>87</v>
      </c>
      <c r="AV245" s="13" t="s">
        <v>153</v>
      </c>
      <c r="AW245" s="13" t="s">
        <v>32</v>
      </c>
      <c r="AX245" s="13" t="s">
        <v>82</v>
      </c>
      <c r="AY245" s="262" t="s">
        <v>134</v>
      </c>
    </row>
    <row r="246" spans="2:65" s="1" customFormat="1" ht="16.5" customHeight="1">
      <c r="B246" s="38"/>
      <c r="C246" s="220" t="s">
        <v>463</v>
      </c>
      <c r="D246" s="220" t="s">
        <v>137</v>
      </c>
      <c r="E246" s="221" t="s">
        <v>1420</v>
      </c>
      <c r="F246" s="222" t="s">
        <v>1421</v>
      </c>
      <c r="G246" s="223" t="s">
        <v>247</v>
      </c>
      <c r="H246" s="224">
        <v>37.4</v>
      </c>
      <c r="I246" s="225"/>
      <c r="J246" s="226">
        <f>ROUND(I246*H246,2)</f>
        <v>0</v>
      </c>
      <c r="K246" s="222" t="s">
        <v>141</v>
      </c>
      <c r="L246" s="43"/>
      <c r="M246" s="227" t="s">
        <v>1</v>
      </c>
      <c r="N246" s="228" t="s">
        <v>42</v>
      </c>
      <c r="O246" s="86"/>
      <c r="P246" s="229">
        <f>O246*H246</f>
        <v>0</v>
      </c>
      <c r="Q246" s="229">
        <v>0.00029</v>
      </c>
      <c r="R246" s="229">
        <f>Q246*H246</f>
        <v>0.010846</v>
      </c>
      <c r="S246" s="229">
        <v>0</v>
      </c>
      <c r="T246" s="230">
        <f>S246*H246</f>
        <v>0</v>
      </c>
      <c r="AR246" s="231" t="s">
        <v>248</v>
      </c>
      <c r="AT246" s="231" t="s">
        <v>137</v>
      </c>
      <c r="AU246" s="231" t="s">
        <v>87</v>
      </c>
      <c r="AY246" s="17" t="s">
        <v>134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7" t="s">
        <v>82</v>
      </c>
      <c r="BK246" s="232">
        <f>ROUND(I246*H246,2)</f>
        <v>0</v>
      </c>
      <c r="BL246" s="17" t="s">
        <v>248</v>
      </c>
      <c r="BM246" s="231" t="s">
        <v>1422</v>
      </c>
    </row>
    <row r="247" spans="2:51" s="12" customFormat="1" ht="12">
      <c r="B247" s="240"/>
      <c r="C247" s="241"/>
      <c r="D247" s="242" t="s">
        <v>188</v>
      </c>
      <c r="E247" s="243" t="s">
        <v>1</v>
      </c>
      <c r="F247" s="244" t="s">
        <v>1423</v>
      </c>
      <c r="G247" s="241"/>
      <c r="H247" s="245">
        <v>14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188</v>
      </c>
      <c r="AU247" s="251" t="s">
        <v>87</v>
      </c>
      <c r="AV247" s="12" t="s">
        <v>87</v>
      </c>
      <c r="AW247" s="12" t="s">
        <v>32</v>
      </c>
      <c r="AX247" s="12" t="s">
        <v>77</v>
      </c>
      <c r="AY247" s="251" t="s">
        <v>134</v>
      </c>
    </row>
    <row r="248" spans="2:51" s="12" customFormat="1" ht="12">
      <c r="B248" s="240"/>
      <c r="C248" s="241"/>
      <c r="D248" s="242" t="s">
        <v>188</v>
      </c>
      <c r="E248" s="243" t="s">
        <v>1</v>
      </c>
      <c r="F248" s="244" t="s">
        <v>1424</v>
      </c>
      <c r="G248" s="241"/>
      <c r="H248" s="245">
        <v>23.4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AT248" s="251" t="s">
        <v>188</v>
      </c>
      <c r="AU248" s="251" t="s">
        <v>87</v>
      </c>
      <c r="AV248" s="12" t="s">
        <v>87</v>
      </c>
      <c r="AW248" s="12" t="s">
        <v>32</v>
      </c>
      <c r="AX248" s="12" t="s">
        <v>77</v>
      </c>
      <c r="AY248" s="251" t="s">
        <v>134</v>
      </c>
    </row>
    <row r="249" spans="2:51" s="13" customFormat="1" ht="12">
      <c r="B249" s="252"/>
      <c r="C249" s="253"/>
      <c r="D249" s="242" t="s">
        <v>188</v>
      </c>
      <c r="E249" s="254" t="s">
        <v>1</v>
      </c>
      <c r="F249" s="255" t="s">
        <v>204</v>
      </c>
      <c r="G249" s="253"/>
      <c r="H249" s="256">
        <v>37.4</v>
      </c>
      <c r="I249" s="257"/>
      <c r="J249" s="253"/>
      <c r="K249" s="253"/>
      <c r="L249" s="258"/>
      <c r="M249" s="259"/>
      <c r="N249" s="260"/>
      <c r="O249" s="260"/>
      <c r="P249" s="260"/>
      <c r="Q249" s="260"/>
      <c r="R249" s="260"/>
      <c r="S249" s="260"/>
      <c r="T249" s="261"/>
      <c r="AT249" s="262" t="s">
        <v>188</v>
      </c>
      <c r="AU249" s="262" t="s">
        <v>87</v>
      </c>
      <c r="AV249" s="13" t="s">
        <v>153</v>
      </c>
      <c r="AW249" s="13" t="s">
        <v>32</v>
      </c>
      <c r="AX249" s="13" t="s">
        <v>82</v>
      </c>
      <c r="AY249" s="262" t="s">
        <v>134</v>
      </c>
    </row>
    <row r="250" spans="2:65" s="1" customFormat="1" ht="16.5" customHeight="1">
      <c r="B250" s="38"/>
      <c r="C250" s="220" t="s">
        <v>469</v>
      </c>
      <c r="D250" s="220" t="s">
        <v>137</v>
      </c>
      <c r="E250" s="221" t="s">
        <v>1425</v>
      </c>
      <c r="F250" s="222" t="s">
        <v>1426</v>
      </c>
      <c r="G250" s="223" t="s">
        <v>247</v>
      </c>
      <c r="H250" s="224">
        <v>12.8</v>
      </c>
      <c r="I250" s="225"/>
      <c r="J250" s="226">
        <f>ROUND(I250*H250,2)</f>
        <v>0</v>
      </c>
      <c r="K250" s="222" t="s">
        <v>141</v>
      </c>
      <c r="L250" s="43"/>
      <c r="M250" s="227" t="s">
        <v>1</v>
      </c>
      <c r="N250" s="228" t="s">
        <v>42</v>
      </c>
      <c r="O250" s="86"/>
      <c r="P250" s="229">
        <f>O250*H250</f>
        <v>0</v>
      </c>
      <c r="Q250" s="229">
        <v>0.00043</v>
      </c>
      <c r="R250" s="229">
        <f>Q250*H250</f>
        <v>0.005504</v>
      </c>
      <c r="S250" s="229">
        <v>0</v>
      </c>
      <c r="T250" s="230">
        <f>S250*H250</f>
        <v>0</v>
      </c>
      <c r="AR250" s="231" t="s">
        <v>248</v>
      </c>
      <c r="AT250" s="231" t="s">
        <v>137</v>
      </c>
      <c r="AU250" s="231" t="s">
        <v>87</v>
      </c>
      <c r="AY250" s="17" t="s">
        <v>134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7" t="s">
        <v>82</v>
      </c>
      <c r="BK250" s="232">
        <f>ROUND(I250*H250,2)</f>
        <v>0</v>
      </c>
      <c r="BL250" s="17" t="s">
        <v>248</v>
      </c>
      <c r="BM250" s="231" t="s">
        <v>1427</v>
      </c>
    </row>
    <row r="251" spans="2:51" s="12" customFormat="1" ht="12">
      <c r="B251" s="240"/>
      <c r="C251" s="241"/>
      <c r="D251" s="242" t="s">
        <v>188</v>
      </c>
      <c r="E251" s="243" t="s">
        <v>1</v>
      </c>
      <c r="F251" s="244" t="s">
        <v>1428</v>
      </c>
      <c r="G251" s="241"/>
      <c r="H251" s="245">
        <v>12.8</v>
      </c>
      <c r="I251" s="246"/>
      <c r="J251" s="241"/>
      <c r="K251" s="241"/>
      <c r="L251" s="247"/>
      <c r="M251" s="248"/>
      <c r="N251" s="249"/>
      <c r="O251" s="249"/>
      <c r="P251" s="249"/>
      <c r="Q251" s="249"/>
      <c r="R251" s="249"/>
      <c r="S251" s="249"/>
      <c r="T251" s="250"/>
      <c r="AT251" s="251" t="s">
        <v>188</v>
      </c>
      <c r="AU251" s="251" t="s">
        <v>87</v>
      </c>
      <c r="AV251" s="12" t="s">
        <v>87</v>
      </c>
      <c r="AW251" s="12" t="s">
        <v>32</v>
      </c>
      <c r="AX251" s="12" t="s">
        <v>82</v>
      </c>
      <c r="AY251" s="251" t="s">
        <v>134</v>
      </c>
    </row>
    <row r="252" spans="2:65" s="1" customFormat="1" ht="16.5" customHeight="1">
      <c r="B252" s="38"/>
      <c r="C252" s="220" t="s">
        <v>475</v>
      </c>
      <c r="D252" s="220" t="s">
        <v>137</v>
      </c>
      <c r="E252" s="221" t="s">
        <v>1429</v>
      </c>
      <c r="F252" s="222" t="s">
        <v>1430</v>
      </c>
      <c r="G252" s="223" t="s">
        <v>247</v>
      </c>
      <c r="H252" s="224">
        <v>13</v>
      </c>
      <c r="I252" s="225"/>
      <c r="J252" s="226">
        <f>ROUND(I252*H252,2)</f>
        <v>0</v>
      </c>
      <c r="K252" s="222" t="s">
        <v>141</v>
      </c>
      <c r="L252" s="43"/>
      <c r="M252" s="227" t="s">
        <v>1</v>
      </c>
      <c r="N252" s="228" t="s">
        <v>42</v>
      </c>
      <c r="O252" s="86"/>
      <c r="P252" s="229">
        <f>O252*H252</f>
        <v>0</v>
      </c>
      <c r="Q252" s="229">
        <v>0.00047</v>
      </c>
      <c r="R252" s="229">
        <f>Q252*H252</f>
        <v>0.00611</v>
      </c>
      <c r="S252" s="229">
        <v>0</v>
      </c>
      <c r="T252" s="230">
        <f>S252*H252</f>
        <v>0</v>
      </c>
      <c r="AR252" s="231" t="s">
        <v>248</v>
      </c>
      <c r="AT252" s="231" t="s">
        <v>137</v>
      </c>
      <c r="AU252" s="231" t="s">
        <v>87</v>
      </c>
      <c r="AY252" s="17" t="s">
        <v>134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82</v>
      </c>
      <c r="BK252" s="232">
        <f>ROUND(I252*H252,2)</f>
        <v>0</v>
      </c>
      <c r="BL252" s="17" t="s">
        <v>248</v>
      </c>
      <c r="BM252" s="231" t="s">
        <v>1431</v>
      </c>
    </row>
    <row r="253" spans="2:51" s="12" customFormat="1" ht="12">
      <c r="B253" s="240"/>
      <c r="C253" s="241"/>
      <c r="D253" s="242" t="s">
        <v>188</v>
      </c>
      <c r="E253" s="243" t="s">
        <v>1</v>
      </c>
      <c r="F253" s="244" t="s">
        <v>1432</v>
      </c>
      <c r="G253" s="241"/>
      <c r="H253" s="245">
        <v>13</v>
      </c>
      <c r="I253" s="246"/>
      <c r="J253" s="241"/>
      <c r="K253" s="241"/>
      <c r="L253" s="247"/>
      <c r="M253" s="248"/>
      <c r="N253" s="249"/>
      <c r="O253" s="249"/>
      <c r="P253" s="249"/>
      <c r="Q253" s="249"/>
      <c r="R253" s="249"/>
      <c r="S253" s="249"/>
      <c r="T253" s="250"/>
      <c r="AT253" s="251" t="s">
        <v>188</v>
      </c>
      <c r="AU253" s="251" t="s">
        <v>87</v>
      </c>
      <c r="AV253" s="12" t="s">
        <v>87</v>
      </c>
      <c r="AW253" s="12" t="s">
        <v>32</v>
      </c>
      <c r="AX253" s="12" t="s">
        <v>82</v>
      </c>
      <c r="AY253" s="251" t="s">
        <v>134</v>
      </c>
    </row>
    <row r="254" spans="2:65" s="1" customFormat="1" ht="24" customHeight="1">
      <c r="B254" s="38"/>
      <c r="C254" s="220" t="s">
        <v>480</v>
      </c>
      <c r="D254" s="220" t="s">
        <v>137</v>
      </c>
      <c r="E254" s="221" t="s">
        <v>1433</v>
      </c>
      <c r="F254" s="222" t="s">
        <v>1434</v>
      </c>
      <c r="G254" s="223" t="s">
        <v>294</v>
      </c>
      <c r="H254" s="224">
        <v>72</v>
      </c>
      <c r="I254" s="225"/>
      <c r="J254" s="226">
        <f>ROUND(I254*H254,2)</f>
        <v>0</v>
      </c>
      <c r="K254" s="222" t="s">
        <v>141</v>
      </c>
      <c r="L254" s="43"/>
      <c r="M254" s="227" t="s">
        <v>1</v>
      </c>
      <c r="N254" s="228" t="s">
        <v>42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AR254" s="231" t="s">
        <v>248</v>
      </c>
      <c r="AT254" s="231" t="s">
        <v>137</v>
      </c>
      <c r="AU254" s="231" t="s">
        <v>87</v>
      </c>
      <c r="AY254" s="17" t="s">
        <v>134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7" t="s">
        <v>82</v>
      </c>
      <c r="BK254" s="232">
        <f>ROUND(I254*H254,2)</f>
        <v>0</v>
      </c>
      <c r="BL254" s="17" t="s">
        <v>248</v>
      </c>
      <c r="BM254" s="231" t="s">
        <v>1435</v>
      </c>
    </row>
    <row r="255" spans="2:65" s="1" customFormat="1" ht="24" customHeight="1">
      <c r="B255" s="38"/>
      <c r="C255" s="220" t="s">
        <v>486</v>
      </c>
      <c r="D255" s="220" t="s">
        <v>137</v>
      </c>
      <c r="E255" s="221" t="s">
        <v>1436</v>
      </c>
      <c r="F255" s="222" t="s">
        <v>1437</v>
      </c>
      <c r="G255" s="223" t="s">
        <v>294</v>
      </c>
      <c r="H255" s="224">
        <v>72</v>
      </c>
      <c r="I255" s="225"/>
      <c r="J255" s="226">
        <f>ROUND(I255*H255,2)</f>
        <v>0</v>
      </c>
      <c r="K255" s="222" t="s">
        <v>141</v>
      </c>
      <c r="L255" s="43"/>
      <c r="M255" s="227" t="s">
        <v>1</v>
      </c>
      <c r="N255" s="228" t="s">
        <v>42</v>
      </c>
      <c r="O255" s="86"/>
      <c r="P255" s="229">
        <f>O255*H255</f>
        <v>0</v>
      </c>
      <c r="Q255" s="229">
        <v>0.00013</v>
      </c>
      <c r="R255" s="229">
        <f>Q255*H255</f>
        <v>0.009359999999999999</v>
      </c>
      <c r="S255" s="229">
        <v>0</v>
      </c>
      <c r="T255" s="230">
        <f>S255*H255</f>
        <v>0</v>
      </c>
      <c r="AR255" s="231" t="s">
        <v>248</v>
      </c>
      <c r="AT255" s="231" t="s">
        <v>137</v>
      </c>
      <c r="AU255" s="231" t="s">
        <v>87</v>
      </c>
      <c r="AY255" s="17" t="s">
        <v>134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82</v>
      </c>
      <c r="BK255" s="232">
        <f>ROUND(I255*H255,2)</f>
        <v>0</v>
      </c>
      <c r="BL255" s="17" t="s">
        <v>248</v>
      </c>
      <c r="BM255" s="231" t="s">
        <v>1438</v>
      </c>
    </row>
    <row r="256" spans="2:51" s="12" customFormat="1" ht="12">
      <c r="B256" s="240"/>
      <c r="C256" s="241"/>
      <c r="D256" s="242" t="s">
        <v>188</v>
      </c>
      <c r="E256" s="243" t="s">
        <v>1</v>
      </c>
      <c r="F256" s="244" t="s">
        <v>1439</v>
      </c>
      <c r="G256" s="241"/>
      <c r="H256" s="245">
        <v>33</v>
      </c>
      <c r="I256" s="246"/>
      <c r="J256" s="241"/>
      <c r="K256" s="241"/>
      <c r="L256" s="247"/>
      <c r="M256" s="248"/>
      <c r="N256" s="249"/>
      <c r="O256" s="249"/>
      <c r="P256" s="249"/>
      <c r="Q256" s="249"/>
      <c r="R256" s="249"/>
      <c r="S256" s="249"/>
      <c r="T256" s="250"/>
      <c r="AT256" s="251" t="s">
        <v>188</v>
      </c>
      <c r="AU256" s="251" t="s">
        <v>87</v>
      </c>
      <c r="AV256" s="12" t="s">
        <v>87</v>
      </c>
      <c r="AW256" s="12" t="s">
        <v>32</v>
      </c>
      <c r="AX256" s="12" t="s">
        <v>77</v>
      </c>
      <c r="AY256" s="251" t="s">
        <v>134</v>
      </c>
    </row>
    <row r="257" spans="2:51" s="12" customFormat="1" ht="12">
      <c r="B257" s="240"/>
      <c r="C257" s="241"/>
      <c r="D257" s="242" t="s">
        <v>188</v>
      </c>
      <c r="E257" s="243" t="s">
        <v>1</v>
      </c>
      <c r="F257" s="244" t="s">
        <v>1440</v>
      </c>
      <c r="G257" s="241"/>
      <c r="H257" s="245">
        <v>39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AT257" s="251" t="s">
        <v>188</v>
      </c>
      <c r="AU257" s="251" t="s">
        <v>87</v>
      </c>
      <c r="AV257" s="12" t="s">
        <v>87</v>
      </c>
      <c r="AW257" s="12" t="s">
        <v>32</v>
      </c>
      <c r="AX257" s="12" t="s">
        <v>77</v>
      </c>
      <c r="AY257" s="251" t="s">
        <v>134</v>
      </c>
    </row>
    <row r="258" spans="2:51" s="13" customFormat="1" ht="12">
      <c r="B258" s="252"/>
      <c r="C258" s="253"/>
      <c r="D258" s="242" t="s">
        <v>188</v>
      </c>
      <c r="E258" s="254" t="s">
        <v>1</v>
      </c>
      <c r="F258" s="255" t="s">
        <v>204</v>
      </c>
      <c r="G258" s="253"/>
      <c r="H258" s="256">
        <v>72</v>
      </c>
      <c r="I258" s="257"/>
      <c r="J258" s="253"/>
      <c r="K258" s="253"/>
      <c r="L258" s="258"/>
      <c r="M258" s="259"/>
      <c r="N258" s="260"/>
      <c r="O258" s="260"/>
      <c r="P258" s="260"/>
      <c r="Q258" s="260"/>
      <c r="R258" s="260"/>
      <c r="S258" s="260"/>
      <c r="T258" s="261"/>
      <c r="AT258" s="262" t="s">
        <v>188</v>
      </c>
      <c r="AU258" s="262" t="s">
        <v>87</v>
      </c>
      <c r="AV258" s="13" t="s">
        <v>153</v>
      </c>
      <c r="AW258" s="13" t="s">
        <v>32</v>
      </c>
      <c r="AX258" s="13" t="s">
        <v>82</v>
      </c>
      <c r="AY258" s="262" t="s">
        <v>134</v>
      </c>
    </row>
    <row r="259" spans="2:65" s="1" customFormat="1" ht="36" customHeight="1">
      <c r="B259" s="38"/>
      <c r="C259" s="220" t="s">
        <v>494</v>
      </c>
      <c r="D259" s="220" t="s">
        <v>137</v>
      </c>
      <c r="E259" s="221" t="s">
        <v>1441</v>
      </c>
      <c r="F259" s="222" t="s">
        <v>1442</v>
      </c>
      <c r="G259" s="223" t="s">
        <v>294</v>
      </c>
      <c r="H259" s="224">
        <v>3</v>
      </c>
      <c r="I259" s="225"/>
      <c r="J259" s="226">
        <f>ROUND(I259*H259,2)</f>
        <v>0</v>
      </c>
      <c r="K259" s="222" t="s">
        <v>141</v>
      </c>
      <c r="L259" s="43"/>
      <c r="M259" s="227" t="s">
        <v>1</v>
      </c>
      <c r="N259" s="228" t="s">
        <v>42</v>
      </c>
      <c r="O259" s="86"/>
      <c r="P259" s="229">
        <f>O259*H259</f>
        <v>0</v>
      </c>
      <c r="Q259" s="229">
        <v>6E-05</v>
      </c>
      <c r="R259" s="229">
        <f>Q259*H259</f>
        <v>0.00018</v>
      </c>
      <c r="S259" s="229">
        <v>0</v>
      </c>
      <c r="T259" s="230">
        <f>S259*H259</f>
        <v>0</v>
      </c>
      <c r="AR259" s="231" t="s">
        <v>248</v>
      </c>
      <c r="AT259" s="231" t="s">
        <v>137</v>
      </c>
      <c r="AU259" s="231" t="s">
        <v>87</v>
      </c>
      <c r="AY259" s="17" t="s">
        <v>134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82</v>
      </c>
      <c r="BK259" s="232">
        <f>ROUND(I259*H259,2)</f>
        <v>0</v>
      </c>
      <c r="BL259" s="17" t="s">
        <v>248</v>
      </c>
      <c r="BM259" s="231" t="s">
        <v>1443</v>
      </c>
    </row>
    <row r="260" spans="2:51" s="12" customFormat="1" ht="12">
      <c r="B260" s="240"/>
      <c r="C260" s="241"/>
      <c r="D260" s="242" t="s">
        <v>188</v>
      </c>
      <c r="E260" s="243" t="s">
        <v>1</v>
      </c>
      <c r="F260" s="244" t="s">
        <v>149</v>
      </c>
      <c r="G260" s="241"/>
      <c r="H260" s="245">
        <v>3</v>
      </c>
      <c r="I260" s="246"/>
      <c r="J260" s="241"/>
      <c r="K260" s="241"/>
      <c r="L260" s="247"/>
      <c r="M260" s="248"/>
      <c r="N260" s="249"/>
      <c r="O260" s="249"/>
      <c r="P260" s="249"/>
      <c r="Q260" s="249"/>
      <c r="R260" s="249"/>
      <c r="S260" s="249"/>
      <c r="T260" s="250"/>
      <c r="AT260" s="251" t="s">
        <v>188</v>
      </c>
      <c r="AU260" s="251" t="s">
        <v>87</v>
      </c>
      <c r="AV260" s="12" t="s">
        <v>87</v>
      </c>
      <c r="AW260" s="12" t="s">
        <v>32</v>
      </c>
      <c r="AX260" s="12" t="s">
        <v>82</v>
      </c>
      <c r="AY260" s="251" t="s">
        <v>134</v>
      </c>
    </row>
    <row r="261" spans="2:65" s="1" customFormat="1" ht="24" customHeight="1">
      <c r="B261" s="38"/>
      <c r="C261" s="220" t="s">
        <v>499</v>
      </c>
      <c r="D261" s="220" t="s">
        <v>137</v>
      </c>
      <c r="E261" s="221" t="s">
        <v>1444</v>
      </c>
      <c r="F261" s="222" t="s">
        <v>1445</v>
      </c>
      <c r="G261" s="223" t="s">
        <v>294</v>
      </c>
      <c r="H261" s="224">
        <v>1</v>
      </c>
      <c r="I261" s="225"/>
      <c r="J261" s="226">
        <f>ROUND(I261*H261,2)</f>
        <v>0</v>
      </c>
      <c r="K261" s="222" t="s">
        <v>141</v>
      </c>
      <c r="L261" s="43"/>
      <c r="M261" s="227" t="s">
        <v>1</v>
      </c>
      <c r="N261" s="228" t="s">
        <v>42</v>
      </c>
      <c r="O261" s="86"/>
      <c r="P261" s="229">
        <f>O261*H261</f>
        <v>0</v>
      </c>
      <c r="Q261" s="229">
        <v>0.00703</v>
      </c>
      <c r="R261" s="229">
        <f>Q261*H261</f>
        <v>0.00703</v>
      </c>
      <c r="S261" s="229">
        <v>0</v>
      </c>
      <c r="T261" s="230">
        <f>S261*H261</f>
        <v>0</v>
      </c>
      <c r="AR261" s="231" t="s">
        <v>248</v>
      </c>
      <c r="AT261" s="231" t="s">
        <v>137</v>
      </c>
      <c r="AU261" s="231" t="s">
        <v>87</v>
      </c>
      <c r="AY261" s="17" t="s">
        <v>134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82</v>
      </c>
      <c r="BK261" s="232">
        <f>ROUND(I261*H261,2)</f>
        <v>0</v>
      </c>
      <c r="BL261" s="17" t="s">
        <v>248</v>
      </c>
      <c r="BM261" s="231" t="s">
        <v>1446</v>
      </c>
    </row>
    <row r="262" spans="2:51" s="12" customFormat="1" ht="12">
      <c r="B262" s="240"/>
      <c r="C262" s="241"/>
      <c r="D262" s="242" t="s">
        <v>188</v>
      </c>
      <c r="E262" s="243" t="s">
        <v>1</v>
      </c>
      <c r="F262" s="244" t="s">
        <v>82</v>
      </c>
      <c r="G262" s="241"/>
      <c r="H262" s="245">
        <v>1</v>
      </c>
      <c r="I262" s="246"/>
      <c r="J262" s="241"/>
      <c r="K262" s="241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188</v>
      </c>
      <c r="AU262" s="251" t="s">
        <v>87</v>
      </c>
      <c r="AV262" s="12" t="s">
        <v>87</v>
      </c>
      <c r="AW262" s="12" t="s">
        <v>32</v>
      </c>
      <c r="AX262" s="12" t="s">
        <v>82</v>
      </c>
      <c r="AY262" s="251" t="s">
        <v>134</v>
      </c>
    </row>
    <row r="263" spans="2:65" s="1" customFormat="1" ht="24" customHeight="1">
      <c r="B263" s="38"/>
      <c r="C263" s="220" t="s">
        <v>503</v>
      </c>
      <c r="D263" s="220" t="s">
        <v>137</v>
      </c>
      <c r="E263" s="221" t="s">
        <v>1447</v>
      </c>
      <c r="F263" s="222" t="s">
        <v>1448</v>
      </c>
      <c r="G263" s="223" t="s">
        <v>294</v>
      </c>
      <c r="H263" s="224">
        <v>63</v>
      </c>
      <c r="I263" s="225"/>
      <c r="J263" s="226">
        <f>ROUND(I263*H263,2)</f>
        <v>0</v>
      </c>
      <c r="K263" s="222" t="s">
        <v>141</v>
      </c>
      <c r="L263" s="43"/>
      <c r="M263" s="227" t="s">
        <v>1</v>
      </c>
      <c r="N263" s="228" t="s">
        <v>42</v>
      </c>
      <c r="O263" s="86"/>
      <c r="P263" s="229">
        <f>O263*H263</f>
        <v>0</v>
      </c>
      <c r="Q263" s="229">
        <v>0.0005</v>
      </c>
      <c r="R263" s="229">
        <f>Q263*H263</f>
        <v>0.0315</v>
      </c>
      <c r="S263" s="229">
        <v>0</v>
      </c>
      <c r="T263" s="230">
        <f>S263*H263</f>
        <v>0</v>
      </c>
      <c r="AR263" s="231" t="s">
        <v>248</v>
      </c>
      <c r="AT263" s="231" t="s">
        <v>137</v>
      </c>
      <c r="AU263" s="231" t="s">
        <v>87</v>
      </c>
      <c r="AY263" s="17" t="s">
        <v>134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82</v>
      </c>
      <c r="BK263" s="232">
        <f>ROUND(I263*H263,2)</f>
        <v>0</v>
      </c>
      <c r="BL263" s="17" t="s">
        <v>248</v>
      </c>
      <c r="BM263" s="231" t="s">
        <v>1449</v>
      </c>
    </row>
    <row r="264" spans="2:51" s="12" customFormat="1" ht="12">
      <c r="B264" s="240"/>
      <c r="C264" s="241"/>
      <c r="D264" s="242" t="s">
        <v>188</v>
      </c>
      <c r="E264" s="243" t="s">
        <v>1</v>
      </c>
      <c r="F264" s="244" t="s">
        <v>1450</v>
      </c>
      <c r="G264" s="241"/>
      <c r="H264" s="245">
        <v>32</v>
      </c>
      <c r="I264" s="246"/>
      <c r="J264" s="241"/>
      <c r="K264" s="241"/>
      <c r="L264" s="247"/>
      <c r="M264" s="248"/>
      <c r="N264" s="249"/>
      <c r="O264" s="249"/>
      <c r="P264" s="249"/>
      <c r="Q264" s="249"/>
      <c r="R264" s="249"/>
      <c r="S264" s="249"/>
      <c r="T264" s="250"/>
      <c r="AT264" s="251" t="s">
        <v>188</v>
      </c>
      <c r="AU264" s="251" t="s">
        <v>87</v>
      </c>
      <c r="AV264" s="12" t="s">
        <v>87</v>
      </c>
      <c r="AW264" s="12" t="s">
        <v>32</v>
      </c>
      <c r="AX264" s="12" t="s">
        <v>77</v>
      </c>
      <c r="AY264" s="251" t="s">
        <v>134</v>
      </c>
    </row>
    <row r="265" spans="2:51" s="12" customFormat="1" ht="12">
      <c r="B265" s="240"/>
      <c r="C265" s="241"/>
      <c r="D265" s="242" t="s">
        <v>188</v>
      </c>
      <c r="E265" s="243" t="s">
        <v>1</v>
      </c>
      <c r="F265" s="244" t="s">
        <v>1451</v>
      </c>
      <c r="G265" s="241"/>
      <c r="H265" s="245">
        <v>31</v>
      </c>
      <c r="I265" s="246"/>
      <c r="J265" s="241"/>
      <c r="K265" s="241"/>
      <c r="L265" s="247"/>
      <c r="M265" s="248"/>
      <c r="N265" s="249"/>
      <c r="O265" s="249"/>
      <c r="P265" s="249"/>
      <c r="Q265" s="249"/>
      <c r="R265" s="249"/>
      <c r="S265" s="249"/>
      <c r="T265" s="250"/>
      <c r="AT265" s="251" t="s">
        <v>188</v>
      </c>
      <c r="AU265" s="251" t="s">
        <v>87</v>
      </c>
      <c r="AV265" s="12" t="s">
        <v>87</v>
      </c>
      <c r="AW265" s="12" t="s">
        <v>32</v>
      </c>
      <c r="AX265" s="12" t="s">
        <v>77</v>
      </c>
      <c r="AY265" s="251" t="s">
        <v>134</v>
      </c>
    </row>
    <row r="266" spans="2:51" s="13" customFormat="1" ht="12">
      <c r="B266" s="252"/>
      <c r="C266" s="253"/>
      <c r="D266" s="242" t="s">
        <v>188</v>
      </c>
      <c r="E266" s="254" t="s">
        <v>1</v>
      </c>
      <c r="F266" s="255" t="s">
        <v>204</v>
      </c>
      <c r="G266" s="253"/>
      <c r="H266" s="256">
        <v>63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AT266" s="262" t="s">
        <v>188</v>
      </c>
      <c r="AU266" s="262" t="s">
        <v>87</v>
      </c>
      <c r="AV266" s="13" t="s">
        <v>153</v>
      </c>
      <c r="AW266" s="13" t="s">
        <v>32</v>
      </c>
      <c r="AX266" s="13" t="s">
        <v>82</v>
      </c>
      <c r="AY266" s="262" t="s">
        <v>134</v>
      </c>
    </row>
    <row r="267" spans="2:65" s="1" customFormat="1" ht="16.5" customHeight="1">
      <c r="B267" s="38"/>
      <c r="C267" s="220" t="s">
        <v>508</v>
      </c>
      <c r="D267" s="220" t="s">
        <v>137</v>
      </c>
      <c r="E267" s="221" t="s">
        <v>1452</v>
      </c>
      <c r="F267" s="222" t="s">
        <v>1453</v>
      </c>
      <c r="G267" s="223" t="s">
        <v>294</v>
      </c>
      <c r="H267" s="224">
        <v>28</v>
      </c>
      <c r="I267" s="225"/>
      <c r="J267" s="226">
        <f>ROUND(I267*H267,2)</f>
        <v>0</v>
      </c>
      <c r="K267" s="222" t="s">
        <v>141</v>
      </c>
      <c r="L267" s="43"/>
      <c r="M267" s="227" t="s">
        <v>1</v>
      </c>
      <c r="N267" s="228" t="s">
        <v>42</v>
      </c>
      <c r="O267" s="86"/>
      <c r="P267" s="229">
        <f>O267*H267</f>
        <v>0</v>
      </c>
      <c r="Q267" s="229">
        <v>0.00076</v>
      </c>
      <c r="R267" s="229">
        <f>Q267*H267</f>
        <v>0.02128</v>
      </c>
      <c r="S267" s="229">
        <v>0</v>
      </c>
      <c r="T267" s="230">
        <f>S267*H267</f>
        <v>0</v>
      </c>
      <c r="AR267" s="231" t="s">
        <v>248</v>
      </c>
      <c r="AT267" s="231" t="s">
        <v>137</v>
      </c>
      <c r="AU267" s="231" t="s">
        <v>87</v>
      </c>
      <c r="AY267" s="17" t="s">
        <v>134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82</v>
      </c>
      <c r="BK267" s="232">
        <f>ROUND(I267*H267,2)</f>
        <v>0</v>
      </c>
      <c r="BL267" s="17" t="s">
        <v>248</v>
      </c>
      <c r="BM267" s="231" t="s">
        <v>1454</v>
      </c>
    </row>
    <row r="268" spans="2:51" s="12" customFormat="1" ht="12">
      <c r="B268" s="240"/>
      <c r="C268" s="241"/>
      <c r="D268" s="242" t="s">
        <v>188</v>
      </c>
      <c r="E268" s="243" t="s">
        <v>1</v>
      </c>
      <c r="F268" s="244" t="s">
        <v>1455</v>
      </c>
      <c r="G268" s="241"/>
      <c r="H268" s="245">
        <v>28</v>
      </c>
      <c r="I268" s="246"/>
      <c r="J268" s="241"/>
      <c r="K268" s="241"/>
      <c r="L268" s="247"/>
      <c r="M268" s="248"/>
      <c r="N268" s="249"/>
      <c r="O268" s="249"/>
      <c r="P268" s="249"/>
      <c r="Q268" s="249"/>
      <c r="R268" s="249"/>
      <c r="S268" s="249"/>
      <c r="T268" s="250"/>
      <c r="AT268" s="251" t="s">
        <v>188</v>
      </c>
      <c r="AU268" s="251" t="s">
        <v>87</v>
      </c>
      <c r="AV268" s="12" t="s">
        <v>87</v>
      </c>
      <c r="AW268" s="12" t="s">
        <v>32</v>
      </c>
      <c r="AX268" s="12" t="s">
        <v>82</v>
      </c>
      <c r="AY268" s="251" t="s">
        <v>134</v>
      </c>
    </row>
    <row r="269" spans="2:65" s="1" customFormat="1" ht="16.5" customHeight="1">
      <c r="B269" s="38"/>
      <c r="C269" s="220" t="s">
        <v>514</v>
      </c>
      <c r="D269" s="220" t="s">
        <v>137</v>
      </c>
      <c r="E269" s="221" t="s">
        <v>1456</v>
      </c>
      <c r="F269" s="222" t="s">
        <v>1457</v>
      </c>
      <c r="G269" s="223" t="s">
        <v>294</v>
      </c>
      <c r="H269" s="224">
        <v>14</v>
      </c>
      <c r="I269" s="225"/>
      <c r="J269" s="226">
        <f>ROUND(I269*H269,2)</f>
        <v>0</v>
      </c>
      <c r="K269" s="222" t="s">
        <v>141</v>
      </c>
      <c r="L269" s="43"/>
      <c r="M269" s="227" t="s">
        <v>1</v>
      </c>
      <c r="N269" s="228" t="s">
        <v>42</v>
      </c>
      <c r="O269" s="86"/>
      <c r="P269" s="229">
        <f>O269*H269</f>
        <v>0</v>
      </c>
      <c r="Q269" s="229">
        <v>0.00103</v>
      </c>
      <c r="R269" s="229">
        <f>Q269*H269</f>
        <v>0.014420000000000002</v>
      </c>
      <c r="S269" s="229">
        <v>0</v>
      </c>
      <c r="T269" s="230">
        <f>S269*H269</f>
        <v>0</v>
      </c>
      <c r="AR269" s="231" t="s">
        <v>248</v>
      </c>
      <c r="AT269" s="231" t="s">
        <v>137</v>
      </c>
      <c r="AU269" s="231" t="s">
        <v>87</v>
      </c>
      <c r="AY269" s="17" t="s">
        <v>134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82</v>
      </c>
      <c r="BK269" s="232">
        <f>ROUND(I269*H269,2)</f>
        <v>0</v>
      </c>
      <c r="BL269" s="17" t="s">
        <v>248</v>
      </c>
      <c r="BM269" s="231" t="s">
        <v>1458</v>
      </c>
    </row>
    <row r="270" spans="2:51" s="12" customFormat="1" ht="12">
      <c r="B270" s="240"/>
      <c r="C270" s="241"/>
      <c r="D270" s="242" t="s">
        <v>188</v>
      </c>
      <c r="E270" s="243" t="s">
        <v>1</v>
      </c>
      <c r="F270" s="244" t="s">
        <v>1459</v>
      </c>
      <c r="G270" s="241"/>
      <c r="H270" s="245">
        <v>14</v>
      </c>
      <c r="I270" s="246"/>
      <c r="J270" s="241"/>
      <c r="K270" s="241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188</v>
      </c>
      <c r="AU270" s="251" t="s">
        <v>87</v>
      </c>
      <c r="AV270" s="12" t="s">
        <v>87</v>
      </c>
      <c r="AW270" s="12" t="s">
        <v>32</v>
      </c>
      <c r="AX270" s="12" t="s">
        <v>82</v>
      </c>
      <c r="AY270" s="251" t="s">
        <v>134</v>
      </c>
    </row>
    <row r="271" spans="2:65" s="1" customFormat="1" ht="16.5" customHeight="1">
      <c r="B271" s="38"/>
      <c r="C271" s="220" t="s">
        <v>519</v>
      </c>
      <c r="D271" s="220" t="s">
        <v>137</v>
      </c>
      <c r="E271" s="221" t="s">
        <v>1460</v>
      </c>
      <c r="F271" s="222" t="s">
        <v>1461</v>
      </c>
      <c r="G271" s="223" t="s">
        <v>294</v>
      </c>
      <c r="H271" s="224">
        <v>2</v>
      </c>
      <c r="I271" s="225"/>
      <c r="J271" s="226">
        <f>ROUND(I271*H271,2)</f>
        <v>0</v>
      </c>
      <c r="K271" s="222" t="s">
        <v>141</v>
      </c>
      <c r="L271" s="43"/>
      <c r="M271" s="227" t="s">
        <v>1</v>
      </c>
      <c r="N271" s="228" t="s">
        <v>42</v>
      </c>
      <c r="O271" s="86"/>
      <c r="P271" s="229">
        <f>O271*H271</f>
        <v>0</v>
      </c>
      <c r="Q271" s="229">
        <v>0.00187</v>
      </c>
      <c r="R271" s="229">
        <f>Q271*H271</f>
        <v>0.00374</v>
      </c>
      <c r="S271" s="229">
        <v>0</v>
      </c>
      <c r="T271" s="230">
        <f>S271*H271</f>
        <v>0</v>
      </c>
      <c r="AR271" s="231" t="s">
        <v>248</v>
      </c>
      <c r="AT271" s="231" t="s">
        <v>137</v>
      </c>
      <c r="AU271" s="231" t="s">
        <v>87</v>
      </c>
      <c r="AY271" s="17" t="s">
        <v>134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82</v>
      </c>
      <c r="BK271" s="232">
        <f>ROUND(I271*H271,2)</f>
        <v>0</v>
      </c>
      <c r="BL271" s="17" t="s">
        <v>248</v>
      </c>
      <c r="BM271" s="231" t="s">
        <v>1462</v>
      </c>
    </row>
    <row r="272" spans="2:51" s="12" customFormat="1" ht="12">
      <c r="B272" s="240"/>
      <c r="C272" s="241"/>
      <c r="D272" s="242" t="s">
        <v>188</v>
      </c>
      <c r="E272" s="243" t="s">
        <v>1</v>
      </c>
      <c r="F272" s="244" t="s">
        <v>1463</v>
      </c>
      <c r="G272" s="241"/>
      <c r="H272" s="245">
        <v>2</v>
      </c>
      <c r="I272" s="246"/>
      <c r="J272" s="241"/>
      <c r="K272" s="241"/>
      <c r="L272" s="247"/>
      <c r="M272" s="248"/>
      <c r="N272" s="249"/>
      <c r="O272" s="249"/>
      <c r="P272" s="249"/>
      <c r="Q272" s="249"/>
      <c r="R272" s="249"/>
      <c r="S272" s="249"/>
      <c r="T272" s="250"/>
      <c r="AT272" s="251" t="s">
        <v>188</v>
      </c>
      <c r="AU272" s="251" t="s">
        <v>87</v>
      </c>
      <c r="AV272" s="12" t="s">
        <v>87</v>
      </c>
      <c r="AW272" s="12" t="s">
        <v>32</v>
      </c>
      <c r="AX272" s="12" t="s">
        <v>82</v>
      </c>
      <c r="AY272" s="251" t="s">
        <v>134</v>
      </c>
    </row>
    <row r="273" spans="2:65" s="1" customFormat="1" ht="16.5" customHeight="1">
      <c r="B273" s="38"/>
      <c r="C273" s="220" t="s">
        <v>526</v>
      </c>
      <c r="D273" s="220" t="s">
        <v>137</v>
      </c>
      <c r="E273" s="221" t="s">
        <v>1464</v>
      </c>
      <c r="F273" s="222" t="s">
        <v>1465</v>
      </c>
      <c r="G273" s="223" t="s">
        <v>294</v>
      </c>
      <c r="H273" s="224">
        <v>2</v>
      </c>
      <c r="I273" s="225"/>
      <c r="J273" s="226">
        <f>ROUND(I273*H273,2)</f>
        <v>0</v>
      </c>
      <c r="K273" s="222" t="s">
        <v>141</v>
      </c>
      <c r="L273" s="43"/>
      <c r="M273" s="227" t="s">
        <v>1</v>
      </c>
      <c r="N273" s="228" t="s">
        <v>42</v>
      </c>
      <c r="O273" s="86"/>
      <c r="P273" s="229">
        <f>O273*H273</f>
        <v>0</v>
      </c>
      <c r="Q273" s="229">
        <v>0.00228</v>
      </c>
      <c r="R273" s="229">
        <f>Q273*H273</f>
        <v>0.00456</v>
      </c>
      <c r="S273" s="229">
        <v>0</v>
      </c>
      <c r="T273" s="230">
        <f>S273*H273</f>
        <v>0</v>
      </c>
      <c r="AR273" s="231" t="s">
        <v>248</v>
      </c>
      <c r="AT273" s="231" t="s">
        <v>137</v>
      </c>
      <c r="AU273" s="231" t="s">
        <v>87</v>
      </c>
      <c r="AY273" s="17" t="s">
        <v>134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82</v>
      </c>
      <c r="BK273" s="232">
        <f>ROUND(I273*H273,2)</f>
        <v>0</v>
      </c>
      <c r="BL273" s="17" t="s">
        <v>248</v>
      </c>
      <c r="BM273" s="231" t="s">
        <v>1466</v>
      </c>
    </row>
    <row r="274" spans="2:51" s="12" customFormat="1" ht="12">
      <c r="B274" s="240"/>
      <c r="C274" s="241"/>
      <c r="D274" s="242" t="s">
        <v>188</v>
      </c>
      <c r="E274" s="243" t="s">
        <v>1</v>
      </c>
      <c r="F274" s="244" t="s">
        <v>1463</v>
      </c>
      <c r="G274" s="241"/>
      <c r="H274" s="245">
        <v>2</v>
      </c>
      <c r="I274" s="246"/>
      <c r="J274" s="241"/>
      <c r="K274" s="241"/>
      <c r="L274" s="247"/>
      <c r="M274" s="248"/>
      <c r="N274" s="249"/>
      <c r="O274" s="249"/>
      <c r="P274" s="249"/>
      <c r="Q274" s="249"/>
      <c r="R274" s="249"/>
      <c r="S274" s="249"/>
      <c r="T274" s="250"/>
      <c r="AT274" s="251" t="s">
        <v>188</v>
      </c>
      <c r="AU274" s="251" t="s">
        <v>87</v>
      </c>
      <c r="AV274" s="12" t="s">
        <v>87</v>
      </c>
      <c r="AW274" s="12" t="s">
        <v>32</v>
      </c>
      <c r="AX274" s="12" t="s">
        <v>82</v>
      </c>
      <c r="AY274" s="251" t="s">
        <v>134</v>
      </c>
    </row>
    <row r="275" spans="2:65" s="1" customFormat="1" ht="16.5" customHeight="1">
      <c r="B275" s="38"/>
      <c r="C275" s="220" t="s">
        <v>530</v>
      </c>
      <c r="D275" s="220" t="s">
        <v>137</v>
      </c>
      <c r="E275" s="221" t="s">
        <v>1467</v>
      </c>
      <c r="F275" s="222" t="s">
        <v>1468</v>
      </c>
      <c r="G275" s="223" t="s">
        <v>294</v>
      </c>
      <c r="H275" s="224">
        <v>2</v>
      </c>
      <c r="I275" s="225"/>
      <c r="J275" s="226">
        <f>ROUND(I275*H275,2)</f>
        <v>0</v>
      </c>
      <c r="K275" s="222" t="s">
        <v>141</v>
      </c>
      <c r="L275" s="43"/>
      <c r="M275" s="227" t="s">
        <v>1</v>
      </c>
      <c r="N275" s="228" t="s">
        <v>42</v>
      </c>
      <c r="O275" s="86"/>
      <c r="P275" s="229">
        <f>O275*H275</f>
        <v>0</v>
      </c>
      <c r="Q275" s="229">
        <v>0.00319</v>
      </c>
      <c r="R275" s="229">
        <f>Q275*H275</f>
        <v>0.00638</v>
      </c>
      <c r="S275" s="229">
        <v>0</v>
      </c>
      <c r="T275" s="230">
        <f>S275*H275</f>
        <v>0</v>
      </c>
      <c r="AR275" s="231" t="s">
        <v>248</v>
      </c>
      <c r="AT275" s="231" t="s">
        <v>137</v>
      </c>
      <c r="AU275" s="231" t="s">
        <v>87</v>
      </c>
      <c r="AY275" s="17" t="s">
        <v>134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7" t="s">
        <v>82</v>
      </c>
      <c r="BK275" s="232">
        <f>ROUND(I275*H275,2)</f>
        <v>0</v>
      </c>
      <c r="BL275" s="17" t="s">
        <v>248</v>
      </c>
      <c r="BM275" s="231" t="s">
        <v>1469</v>
      </c>
    </row>
    <row r="276" spans="2:51" s="12" customFormat="1" ht="12">
      <c r="B276" s="240"/>
      <c r="C276" s="241"/>
      <c r="D276" s="242" t="s">
        <v>188</v>
      </c>
      <c r="E276" s="243" t="s">
        <v>1</v>
      </c>
      <c r="F276" s="244" t="s">
        <v>1463</v>
      </c>
      <c r="G276" s="241"/>
      <c r="H276" s="245">
        <v>2</v>
      </c>
      <c r="I276" s="246"/>
      <c r="J276" s="241"/>
      <c r="K276" s="241"/>
      <c r="L276" s="247"/>
      <c r="M276" s="248"/>
      <c r="N276" s="249"/>
      <c r="O276" s="249"/>
      <c r="P276" s="249"/>
      <c r="Q276" s="249"/>
      <c r="R276" s="249"/>
      <c r="S276" s="249"/>
      <c r="T276" s="250"/>
      <c r="AT276" s="251" t="s">
        <v>188</v>
      </c>
      <c r="AU276" s="251" t="s">
        <v>87</v>
      </c>
      <c r="AV276" s="12" t="s">
        <v>87</v>
      </c>
      <c r="AW276" s="12" t="s">
        <v>32</v>
      </c>
      <c r="AX276" s="12" t="s">
        <v>82</v>
      </c>
      <c r="AY276" s="251" t="s">
        <v>134</v>
      </c>
    </row>
    <row r="277" spans="2:65" s="1" customFormat="1" ht="36" customHeight="1">
      <c r="B277" s="38"/>
      <c r="C277" s="220" t="s">
        <v>538</v>
      </c>
      <c r="D277" s="220" t="s">
        <v>137</v>
      </c>
      <c r="E277" s="221" t="s">
        <v>1470</v>
      </c>
      <c r="F277" s="222" t="s">
        <v>1471</v>
      </c>
      <c r="G277" s="223" t="s">
        <v>247</v>
      </c>
      <c r="H277" s="224">
        <v>645</v>
      </c>
      <c r="I277" s="225"/>
      <c r="J277" s="226">
        <f>ROUND(I277*H277,2)</f>
        <v>0</v>
      </c>
      <c r="K277" s="222" t="s">
        <v>141</v>
      </c>
      <c r="L277" s="43"/>
      <c r="M277" s="227" t="s">
        <v>1</v>
      </c>
      <c r="N277" s="228" t="s">
        <v>42</v>
      </c>
      <c r="O277" s="86"/>
      <c r="P277" s="229">
        <f>O277*H277</f>
        <v>0</v>
      </c>
      <c r="Q277" s="229">
        <v>0.0004</v>
      </c>
      <c r="R277" s="229">
        <f>Q277*H277</f>
        <v>0.258</v>
      </c>
      <c r="S277" s="229">
        <v>0</v>
      </c>
      <c r="T277" s="230">
        <f>S277*H277</f>
        <v>0</v>
      </c>
      <c r="AR277" s="231" t="s">
        <v>248</v>
      </c>
      <c r="AT277" s="231" t="s">
        <v>137</v>
      </c>
      <c r="AU277" s="231" t="s">
        <v>87</v>
      </c>
      <c r="AY277" s="17" t="s">
        <v>134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7" t="s">
        <v>82</v>
      </c>
      <c r="BK277" s="232">
        <f>ROUND(I277*H277,2)</f>
        <v>0</v>
      </c>
      <c r="BL277" s="17" t="s">
        <v>248</v>
      </c>
      <c r="BM277" s="231" t="s">
        <v>1472</v>
      </c>
    </row>
    <row r="278" spans="2:51" s="12" customFormat="1" ht="12">
      <c r="B278" s="240"/>
      <c r="C278" s="241"/>
      <c r="D278" s="242" t="s">
        <v>188</v>
      </c>
      <c r="E278" s="243" t="s">
        <v>1</v>
      </c>
      <c r="F278" s="244" t="s">
        <v>1473</v>
      </c>
      <c r="G278" s="241"/>
      <c r="H278" s="245">
        <v>645</v>
      </c>
      <c r="I278" s="246"/>
      <c r="J278" s="241"/>
      <c r="K278" s="241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188</v>
      </c>
      <c r="AU278" s="251" t="s">
        <v>87</v>
      </c>
      <c r="AV278" s="12" t="s">
        <v>87</v>
      </c>
      <c r="AW278" s="12" t="s">
        <v>32</v>
      </c>
      <c r="AX278" s="12" t="s">
        <v>82</v>
      </c>
      <c r="AY278" s="251" t="s">
        <v>134</v>
      </c>
    </row>
    <row r="279" spans="2:65" s="1" customFormat="1" ht="24" customHeight="1">
      <c r="B279" s="38"/>
      <c r="C279" s="220" t="s">
        <v>542</v>
      </c>
      <c r="D279" s="220" t="s">
        <v>137</v>
      </c>
      <c r="E279" s="221" t="s">
        <v>1474</v>
      </c>
      <c r="F279" s="222" t="s">
        <v>1475</v>
      </c>
      <c r="G279" s="223" t="s">
        <v>247</v>
      </c>
      <c r="H279" s="224">
        <v>645</v>
      </c>
      <c r="I279" s="225"/>
      <c r="J279" s="226">
        <f>ROUND(I279*H279,2)</f>
        <v>0</v>
      </c>
      <c r="K279" s="222" t="s">
        <v>141</v>
      </c>
      <c r="L279" s="43"/>
      <c r="M279" s="227" t="s">
        <v>1</v>
      </c>
      <c r="N279" s="228" t="s">
        <v>42</v>
      </c>
      <c r="O279" s="86"/>
      <c r="P279" s="229">
        <f>O279*H279</f>
        <v>0</v>
      </c>
      <c r="Q279" s="229">
        <v>1E-05</v>
      </c>
      <c r="R279" s="229">
        <f>Q279*H279</f>
        <v>0.006450000000000001</v>
      </c>
      <c r="S279" s="229">
        <v>0</v>
      </c>
      <c r="T279" s="230">
        <f>S279*H279</f>
        <v>0</v>
      </c>
      <c r="AR279" s="231" t="s">
        <v>248</v>
      </c>
      <c r="AT279" s="231" t="s">
        <v>137</v>
      </c>
      <c r="AU279" s="231" t="s">
        <v>87</v>
      </c>
      <c r="AY279" s="17" t="s">
        <v>134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7" t="s">
        <v>82</v>
      </c>
      <c r="BK279" s="232">
        <f>ROUND(I279*H279,2)</f>
        <v>0</v>
      </c>
      <c r="BL279" s="17" t="s">
        <v>248</v>
      </c>
      <c r="BM279" s="231" t="s">
        <v>1476</v>
      </c>
    </row>
    <row r="280" spans="2:65" s="1" customFormat="1" ht="16.5" customHeight="1">
      <c r="B280" s="38"/>
      <c r="C280" s="220" t="s">
        <v>551</v>
      </c>
      <c r="D280" s="220" t="s">
        <v>137</v>
      </c>
      <c r="E280" s="221" t="s">
        <v>1477</v>
      </c>
      <c r="F280" s="222" t="s">
        <v>1478</v>
      </c>
      <c r="G280" s="223" t="s">
        <v>428</v>
      </c>
      <c r="H280" s="224">
        <v>1</v>
      </c>
      <c r="I280" s="225"/>
      <c r="J280" s="226">
        <f>ROUND(I280*H280,2)</f>
        <v>0</v>
      </c>
      <c r="K280" s="222" t="s">
        <v>1</v>
      </c>
      <c r="L280" s="43"/>
      <c r="M280" s="227" t="s">
        <v>1</v>
      </c>
      <c r="N280" s="228" t="s">
        <v>42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AR280" s="231" t="s">
        <v>248</v>
      </c>
      <c r="AT280" s="231" t="s">
        <v>137</v>
      </c>
      <c r="AU280" s="231" t="s">
        <v>87</v>
      </c>
      <c r="AY280" s="17" t="s">
        <v>134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82</v>
      </c>
      <c r="BK280" s="232">
        <f>ROUND(I280*H280,2)</f>
        <v>0</v>
      </c>
      <c r="BL280" s="17" t="s">
        <v>248</v>
      </c>
      <c r="BM280" s="231" t="s">
        <v>1479</v>
      </c>
    </row>
    <row r="281" spans="2:65" s="1" customFormat="1" ht="16.5" customHeight="1">
      <c r="B281" s="38"/>
      <c r="C281" s="273" t="s">
        <v>558</v>
      </c>
      <c r="D281" s="273" t="s">
        <v>552</v>
      </c>
      <c r="E281" s="274" t="s">
        <v>1480</v>
      </c>
      <c r="F281" s="275" t="s">
        <v>1481</v>
      </c>
      <c r="G281" s="276" t="s">
        <v>294</v>
      </c>
      <c r="H281" s="277">
        <v>1</v>
      </c>
      <c r="I281" s="278"/>
      <c r="J281" s="279">
        <f>ROUND(I281*H281,2)</f>
        <v>0</v>
      </c>
      <c r="K281" s="275" t="s">
        <v>1</v>
      </c>
      <c r="L281" s="280"/>
      <c r="M281" s="281" t="s">
        <v>1</v>
      </c>
      <c r="N281" s="282" t="s">
        <v>42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AR281" s="231" t="s">
        <v>359</v>
      </c>
      <c r="AT281" s="231" t="s">
        <v>552</v>
      </c>
      <c r="AU281" s="231" t="s">
        <v>87</v>
      </c>
      <c r="AY281" s="17" t="s">
        <v>134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7" t="s">
        <v>82</v>
      </c>
      <c r="BK281" s="232">
        <f>ROUND(I281*H281,2)</f>
        <v>0</v>
      </c>
      <c r="BL281" s="17" t="s">
        <v>248</v>
      </c>
      <c r="BM281" s="231" t="s">
        <v>1482</v>
      </c>
    </row>
    <row r="282" spans="2:65" s="1" customFormat="1" ht="16.5" customHeight="1">
      <c r="B282" s="38"/>
      <c r="C282" s="220" t="s">
        <v>563</v>
      </c>
      <c r="D282" s="220" t="s">
        <v>137</v>
      </c>
      <c r="E282" s="221" t="s">
        <v>1483</v>
      </c>
      <c r="F282" s="222" t="s">
        <v>1484</v>
      </c>
      <c r="G282" s="223" t="s">
        <v>428</v>
      </c>
      <c r="H282" s="224">
        <v>1</v>
      </c>
      <c r="I282" s="225"/>
      <c r="J282" s="226">
        <f>ROUND(I282*H282,2)</f>
        <v>0</v>
      </c>
      <c r="K282" s="222" t="s">
        <v>1</v>
      </c>
      <c r="L282" s="43"/>
      <c r="M282" s="227" t="s">
        <v>1</v>
      </c>
      <c r="N282" s="228" t="s">
        <v>42</v>
      </c>
      <c r="O282" s="86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AR282" s="231" t="s">
        <v>248</v>
      </c>
      <c r="AT282" s="231" t="s">
        <v>137</v>
      </c>
      <c r="AU282" s="231" t="s">
        <v>87</v>
      </c>
      <c r="AY282" s="17" t="s">
        <v>134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7" t="s">
        <v>82</v>
      </c>
      <c r="BK282" s="232">
        <f>ROUND(I282*H282,2)</f>
        <v>0</v>
      </c>
      <c r="BL282" s="17" t="s">
        <v>248</v>
      </c>
      <c r="BM282" s="231" t="s">
        <v>1485</v>
      </c>
    </row>
    <row r="283" spans="2:65" s="1" customFormat="1" ht="36" customHeight="1">
      <c r="B283" s="38"/>
      <c r="C283" s="220" t="s">
        <v>571</v>
      </c>
      <c r="D283" s="220" t="s">
        <v>137</v>
      </c>
      <c r="E283" s="221" t="s">
        <v>1486</v>
      </c>
      <c r="F283" s="222" t="s">
        <v>1487</v>
      </c>
      <c r="G283" s="223" t="s">
        <v>904</v>
      </c>
      <c r="H283" s="294"/>
      <c r="I283" s="225"/>
      <c r="J283" s="226">
        <f>ROUND(I283*H283,2)</f>
        <v>0</v>
      </c>
      <c r="K283" s="222" t="s">
        <v>141</v>
      </c>
      <c r="L283" s="43"/>
      <c r="M283" s="227" t="s">
        <v>1</v>
      </c>
      <c r="N283" s="228" t="s">
        <v>42</v>
      </c>
      <c r="O283" s="8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AR283" s="231" t="s">
        <v>248</v>
      </c>
      <c r="AT283" s="231" t="s">
        <v>137</v>
      </c>
      <c r="AU283" s="231" t="s">
        <v>87</v>
      </c>
      <c r="AY283" s="17" t="s">
        <v>134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7" t="s">
        <v>82</v>
      </c>
      <c r="BK283" s="232">
        <f>ROUND(I283*H283,2)</f>
        <v>0</v>
      </c>
      <c r="BL283" s="17" t="s">
        <v>248</v>
      </c>
      <c r="BM283" s="231" t="s">
        <v>1488</v>
      </c>
    </row>
    <row r="284" spans="2:63" s="11" customFormat="1" ht="22.8" customHeight="1">
      <c r="B284" s="204"/>
      <c r="C284" s="205"/>
      <c r="D284" s="206" t="s">
        <v>76</v>
      </c>
      <c r="E284" s="218" t="s">
        <v>423</v>
      </c>
      <c r="F284" s="218" t="s">
        <v>424</v>
      </c>
      <c r="G284" s="205"/>
      <c r="H284" s="205"/>
      <c r="I284" s="208"/>
      <c r="J284" s="219">
        <f>BK284</f>
        <v>0</v>
      </c>
      <c r="K284" s="205"/>
      <c r="L284" s="210"/>
      <c r="M284" s="211"/>
      <c r="N284" s="212"/>
      <c r="O284" s="212"/>
      <c r="P284" s="213">
        <f>SUM(P285:P310)</f>
        <v>0</v>
      </c>
      <c r="Q284" s="212"/>
      <c r="R284" s="213">
        <f>SUM(R285:R310)</f>
        <v>0.76265</v>
      </c>
      <c r="S284" s="212"/>
      <c r="T284" s="214">
        <f>SUM(T285:T310)</f>
        <v>0</v>
      </c>
      <c r="AR284" s="215" t="s">
        <v>87</v>
      </c>
      <c r="AT284" s="216" t="s">
        <v>76</v>
      </c>
      <c r="AU284" s="216" t="s">
        <v>82</v>
      </c>
      <c r="AY284" s="215" t="s">
        <v>134</v>
      </c>
      <c r="BK284" s="217">
        <f>SUM(BK285:BK310)</f>
        <v>0</v>
      </c>
    </row>
    <row r="285" spans="2:65" s="1" customFormat="1" ht="16.5" customHeight="1">
      <c r="B285" s="38"/>
      <c r="C285" s="220" t="s">
        <v>577</v>
      </c>
      <c r="D285" s="220" t="s">
        <v>137</v>
      </c>
      <c r="E285" s="221" t="s">
        <v>1489</v>
      </c>
      <c r="F285" s="222" t="s">
        <v>1490</v>
      </c>
      <c r="G285" s="223" t="s">
        <v>428</v>
      </c>
      <c r="H285" s="224">
        <v>1</v>
      </c>
      <c r="I285" s="225"/>
      <c r="J285" s="226">
        <f>ROUND(I285*H285,2)</f>
        <v>0</v>
      </c>
      <c r="K285" s="222" t="s">
        <v>1</v>
      </c>
      <c r="L285" s="43"/>
      <c r="M285" s="227" t="s">
        <v>1</v>
      </c>
      <c r="N285" s="228" t="s">
        <v>42</v>
      </c>
      <c r="O285" s="86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AR285" s="231" t="s">
        <v>248</v>
      </c>
      <c r="AT285" s="231" t="s">
        <v>137</v>
      </c>
      <c r="AU285" s="231" t="s">
        <v>87</v>
      </c>
      <c r="AY285" s="17" t="s">
        <v>134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7" t="s">
        <v>82</v>
      </c>
      <c r="BK285" s="232">
        <f>ROUND(I285*H285,2)</f>
        <v>0</v>
      </c>
      <c r="BL285" s="17" t="s">
        <v>248</v>
      </c>
      <c r="BM285" s="231" t="s">
        <v>1491</v>
      </c>
    </row>
    <row r="286" spans="2:65" s="1" customFormat="1" ht="16.5" customHeight="1">
      <c r="B286" s="38"/>
      <c r="C286" s="220" t="s">
        <v>588</v>
      </c>
      <c r="D286" s="220" t="s">
        <v>137</v>
      </c>
      <c r="E286" s="221" t="s">
        <v>1492</v>
      </c>
      <c r="F286" s="222" t="s">
        <v>1493</v>
      </c>
      <c r="G286" s="223" t="s">
        <v>428</v>
      </c>
      <c r="H286" s="224">
        <v>1</v>
      </c>
      <c r="I286" s="225"/>
      <c r="J286" s="226">
        <f>ROUND(I286*H286,2)</f>
        <v>0</v>
      </c>
      <c r="K286" s="222" t="s">
        <v>1</v>
      </c>
      <c r="L286" s="43"/>
      <c r="M286" s="227" t="s">
        <v>1</v>
      </c>
      <c r="N286" s="228" t="s">
        <v>42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AR286" s="231" t="s">
        <v>248</v>
      </c>
      <c r="AT286" s="231" t="s">
        <v>137</v>
      </c>
      <c r="AU286" s="231" t="s">
        <v>87</v>
      </c>
      <c r="AY286" s="17" t="s">
        <v>134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7" t="s">
        <v>82</v>
      </c>
      <c r="BK286" s="232">
        <f>ROUND(I286*H286,2)</f>
        <v>0</v>
      </c>
      <c r="BL286" s="17" t="s">
        <v>248</v>
      </c>
      <c r="BM286" s="231" t="s">
        <v>1494</v>
      </c>
    </row>
    <row r="287" spans="2:65" s="1" customFormat="1" ht="24" customHeight="1">
      <c r="B287" s="38"/>
      <c r="C287" s="220" t="s">
        <v>596</v>
      </c>
      <c r="D287" s="220" t="s">
        <v>137</v>
      </c>
      <c r="E287" s="221" t="s">
        <v>1495</v>
      </c>
      <c r="F287" s="222" t="s">
        <v>1496</v>
      </c>
      <c r="G287" s="223" t="s">
        <v>428</v>
      </c>
      <c r="H287" s="224">
        <v>7</v>
      </c>
      <c r="I287" s="225"/>
      <c r="J287" s="226">
        <f>ROUND(I287*H287,2)</f>
        <v>0</v>
      </c>
      <c r="K287" s="222" t="s">
        <v>141</v>
      </c>
      <c r="L287" s="43"/>
      <c r="M287" s="227" t="s">
        <v>1</v>
      </c>
      <c r="N287" s="228" t="s">
        <v>42</v>
      </c>
      <c r="O287" s="86"/>
      <c r="P287" s="229">
        <f>O287*H287</f>
        <v>0</v>
      </c>
      <c r="Q287" s="229">
        <v>0.01692</v>
      </c>
      <c r="R287" s="229">
        <f>Q287*H287</f>
        <v>0.11844</v>
      </c>
      <c r="S287" s="229">
        <v>0</v>
      </c>
      <c r="T287" s="230">
        <f>S287*H287</f>
        <v>0</v>
      </c>
      <c r="AR287" s="231" t="s">
        <v>248</v>
      </c>
      <c r="AT287" s="231" t="s">
        <v>137</v>
      </c>
      <c r="AU287" s="231" t="s">
        <v>87</v>
      </c>
      <c r="AY287" s="17" t="s">
        <v>134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7" t="s">
        <v>82</v>
      </c>
      <c r="BK287" s="232">
        <f>ROUND(I287*H287,2)</f>
        <v>0</v>
      </c>
      <c r="BL287" s="17" t="s">
        <v>248</v>
      </c>
      <c r="BM287" s="231" t="s">
        <v>1497</v>
      </c>
    </row>
    <row r="288" spans="2:51" s="12" customFormat="1" ht="12">
      <c r="B288" s="240"/>
      <c r="C288" s="241"/>
      <c r="D288" s="242" t="s">
        <v>188</v>
      </c>
      <c r="E288" s="243" t="s">
        <v>1</v>
      </c>
      <c r="F288" s="244" t="s">
        <v>1498</v>
      </c>
      <c r="G288" s="241"/>
      <c r="H288" s="245">
        <v>4</v>
      </c>
      <c r="I288" s="246"/>
      <c r="J288" s="241"/>
      <c r="K288" s="241"/>
      <c r="L288" s="247"/>
      <c r="M288" s="248"/>
      <c r="N288" s="249"/>
      <c r="O288" s="249"/>
      <c r="P288" s="249"/>
      <c r="Q288" s="249"/>
      <c r="R288" s="249"/>
      <c r="S288" s="249"/>
      <c r="T288" s="250"/>
      <c r="AT288" s="251" t="s">
        <v>188</v>
      </c>
      <c r="AU288" s="251" t="s">
        <v>87</v>
      </c>
      <c r="AV288" s="12" t="s">
        <v>87</v>
      </c>
      <c r="AW288" s="12" t="s">
        <v>32</v>
      </c>
      <c r="AX288" s="12" t="s">
        <v>77</v>
      </c>
      <c r="AY288" s="251" t="s">
        <v>134</v>
      </c>
    </row>
    <row r="289" spans="2:51" s="12" customFormat="1" ht="12">
      <c r="B289" s="240"/>
      <c r="C289" s="241"/>
      <c r="D289" s="242" t="s">
        <v>188</v>
      </c>
      <c r="E289" s="243" t="s">
        <v>1</v>
      </c>
      <c r="F289" s="244" t="s">
        <v>920</v>
      </c>
      <c r="G289" s="241"/>
      <c r="H289" s="245">
        <v>3</v>
      </c>
      <c r="I289" s="246"/>
      <c r="J289" s="241"/>
      <c r="K289" s="241"/>
      <c r="L289" s="247"/>
      <c r="M289" s="248"/>
      <c r="N289" s="249"/>
      <c r="O289" s="249"/>
      <c r="P289" s="249"/>
      <c r="Q289" s="249"/>
      <c r="R289" s="249"/>
      <c r="S289" s="249"/>
      <c r="T289" s="250"/>
      <c r="AT289" s="251" t="s">
        <v>188</v>
      </c>
      <c r="AU289" s="251" t="s">
        <v>87</v>
      </c>
      <c r="AV289" s="12" t="s">
        <v>87</v>
      </c>
      <c r="AW289" s="12" t="s">
        <v>32</v>
      </c>
      <c r="AX289" s="12" t="s">
        <v>77</v>
      </c>
      <c r="AY289" s="251" t="s">
        <v>134</v>
      </c>
    </row>
    <row r="290" spans="2:51" s="13" customFormat="1" ht="12">
      <c r="B290" s="252"/>
      <c r="C290" s="253"/>
      <c r="D290" s="242" t="s">
        <v>188</v>
      </c>
      <c r="E290" s="254" t="s">
        <v>1</v>
      </c>
      <c r="F290" s="255" t="s">
        <v>204</v>
      </c>
      <c r="G290" s="253"/>
      <c r="H290" s="256">
        <v>7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AT290" s="262" t="s">
        <v>188</v>
      </c>
      <c r="AU290" s="262" t="s">
        <v>87</v>
      </c>
      <c r="AV290" s="13" t="s">
        <v>153</v>
      </c>
      <c r="AW290" s="13" t="s">
        <v>32</v>
      </c>
      <c r="AX290" s="13" t="s">
        <v>82</v>
      </c>
      <c r="AY290" s="262" t="s">
        <v>134</v>
      </c>
    </row>
    <row r="291" spans="2:65" s="1" customFormat="1" ht="36" customHeight="1">
      <c r="B291" s="38"/>
      <c r="C291" s="220" t="s">
        <v>623</v>
      </c>
      <c r="D291" s="220" t="s">
        <v>137</v>
      </c>
      <c r="E291" s="221" t="s">
        <v>1499</v>
      </c>
      <c r="F291" s="222" t="s">
        <v>1500</v>
      </c>
      <c r="G291" s="223" t="s">
        <v>428</v>
      </c>
      <c r="H291" s="224">
        <v>3</v>
      </c>
      <c r="I291" s="225"/>
      <c r="J291" s="226">
        <f>ROUND(I291*H291,2)</f>
        <v>0</v>
      </c>
      <c r="K291" s="222" t="s">
        <v>141</v>
      </c>
      <c r="L291" s="43"/>
      <c r="M291" s="227" t="s">
        <v>1</v>
      </c>
      <c r="N291" s="228" t="s">
        <v>42</v>
      </c>
      <c r="O291" s="86"/>
      <c r="P291" s="229">
        <f>O291*H291</f>
        <v>0</v>
      </c>
      <c r="Q291" s="229">
        <v>0.01797</v>
      </c>
      <c r="R291" s="229">
        <f>Q291*H291</f>
        <v>0.05391</v>
      </c>
      <c r="S291" s="229">
        <v>0</v>
      </c>
      <c r="T291" s="230">
        <f>S291*H291</f>
        <v>0</v>
      </c>
      <c r="AR291" s="231" t="s">
        <v>248</v>
      </c>
      <c r="AT291" s="231" t="s">
        <v>137</v>
      </c>
      <c r="AU291" s="231" t="s">
        <v>87</v>
      </c>
      <c r="AY291" s="17" t="s">
        <v>134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82</v>
      </c>
      <c r="BK291" s="232">
        <f>ROUND(I291*H291,2)</f>
        <v>0</v>
      </c>
      <c r="BL291" s="17" t="s">
        <v>248</v>
      </c>
      <c r="BM291" s="231" t="s">
        <v>1501</v>
      </c>
    </row>
    <row r="292" spans="2:65" s="1" customFormat="1" ht="36" customHeight="1">
      <c r="B292" s="38"/>
      <c r="C292" s="220" t="s">
        <v>974</v>
      </c>
      <c r="D292" s="220" t="s">
        <v>137</v>
      </c>
      <c r="E292" s="221" t="s">
        <v>1502</v>
      </c>
      <c r="F292" s="222" t="s">
        <v>1503</v>
      </c>
      <c r="G292" s="223" t="s">
        <v>428</v>
      </c>
      <c r="H292" s="224">
        <v>14</v>
      </c>
      <c r="I292" s="225"/>
      <c r="J292" s="226">
        <f>ROUND(I292*H292,2)</f>
        <v>0</v>
      </c>
      <c r="K292" s="222" t="s">
        <v>141</v>
      </c>
      <c r="L292" s="43"/>
      <c r="M292" s="227" t="s">
        <v>1</v>
      </c>
      <c r="N292" s="228" t="s">
        <v>42</v>
      </c>
      <c r="O292" s="86"/>
      <c r="P292" s="229">
        <f>O292*H292</f>
        <v>0</v>
      </c>
      <c r="Q292" s="229">
        <v>0.02275</v>
      </c>
      <c r="R292" s="229">
        <f>Q292*H292</f>
        <v>0.3185</v>
      </c>
      <c r="S292" s="229">
        <v>0</v>
      </c>
      <c r="T292" s="230">
        <f>S292*H292</f>
        <v>0</v>
      </c>
      <c r="AR292" s="231" t="s">
        <v>248</v>
      </c>
      <c r="AT292" s="231" t="s">
        <v>137</v>
      </c>
      <c r="AU292" s="231" t="s">
        <v>87</v>
      </c>
      <c r="AY292" s="17" t="s">
        <v>134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7" t="s">
        <v>82</v>
      </c>
      <c r="BK292" s="232">
        <f>ROUND(I292*H292,2)</f>
        <v>0</v>
      </c>
      <c r="BL292" s="17" t="s">
        <v>248</v>
      </c>
      <c r="BM292" s="231" t="s">
        <v>1504</v>
      </c>
    </row>
    <row r="293" spans="2:65" s="1" customFormat="1" ht="24" customHeight="1">
      <c r="B293" s="38"/>
      <c r="C293" s="220" t="s">
        <v>978</v>
      </c>
      <c r="D293" s="220" t="s">
        <v>137</v>
      </c>
      <c r="E293" s="221" t="s">
        <v>1505</v>
      </c>
      <c r="F293" s="222" t="s">
        <v>1506</v>
      </c>
      <c r="G293" s="223" t="s">
        <v>428</v>
      </c>
      <c r="H293" s="224">
        <v>1</v>
      </c>
      <c r="I293" s="225"/>
      <c r="J293" s="226">
        <f>ROUND(I293*H293,2)</f>
        <v>0</v>
      </c>
      <c r="K293" s="222" t="s">
        <v>141</v>
      </c>
      <c r="L293" s="43"/>
      <c r="M293" s="227" t="s">
        <v>1</v>
      </c>
      <c r="N293" s="228" t="s">
        <v>42</v>
      </c>
      <c r="O293" s="86"/>
      <c r="P293" s="229">
        <f>O293*H293</f>
        <v>0</v>
      </c>
      <c r="Q293" s="229">
        <v>0.01528</v>
      </c>
      <c r="R293" s="229">
        <f>Q293*H293</f>
        <v>0.01528</v>
      </c>
      <c r="S293" s="229">
        <v>0</v>
      </c>
      <c r="T293" s="230">
        <f>S293*H293</f>
        <v>0</v>
      </c>
      <c r="AR293" s="231" t="s">
        <v>248</v>
      </c>
      <c r="AT293" s="231" t="s">
        <v>137</v>
      </c>
      <c r="AU293" s="231" t="s">
        <v>87</v>
      </c>
      <c r="AY293" s="17" t="s">
        <v>134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82</v>
      </c>
      <c r="BK293" s="232">
        <f>ROUND(I293*H293,2)</f>
        <v>0</v>
      </c>
      <c r="BL293" s="17" t="s">
        <v>248</v>
      </c>
      <c r="BM293" s="231" t="s">
        <v>1507</v>
      </c>
    </row>
    <row r="294" spans="2:65" s="1" customFormat="1" ht="24" customHeight="1">
      <c r="B294" s="38"/>
      <c r="C294" s="220" t="s">
        <v>982</v>
      </c>
      <c r="D294" s="220" t="s">
        <v>137</v>
      </c>
      <c r="E294" s="221" t="s">
        <v>1508</v>
      </c>
      <c r="F294" s="222" t="s">
        <v>1509</v>
      </c>
      <c r="G294" s="223" t="s">
        <v>428</v>
      </c>
      <c r="H294" s="224">
        <v>2</v>
      </c>
      <c r="I294" s="225"/>
      <c r="J294" s="226">
        <f>ROUND(I294*H294,2)</f>
        <v>0</v>
      </c>
      <c r="K294" s="222" t="s">
        <v>141</v>
      </c>
      <c r="L294" s="43"/>
      <c r="M294" s="227" t="s">
        <v>1</v>
      </c>
      <c r="N294" s="228" t="s">
        <v>42</v>
      </c>
      <c r="O294" s="86"/>
      <c r="P294" s="229">
        <f>O294*H294</f>
        <v>0</v>
      </c>
      <c r="Q294" s="229">
        <v>0.03963</v>
      </c>
      <c r="R294" s="229">
        <f>Q294*H294</f>
        <v>0.07926</v>
      </c>
      <c r="S294" s="229">
        <v>0</v>
      </c>
      <c r="T294" s="230">
        <f>S294*H294</f>
        <v>0</v>
      </c>
      <c r="AR294" s="231" t="s">
        <v>248</v>
      </c>
      <c r="AT294" s="231" t="s">
        <v>137</v>
      </c>
      <c r="AU294" s="231" t="s">
        <v>87</v>
      </c>
      <c r="AY294" s="17" t="s">
        <v>134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7" t="s">
        <v>82</v>
      </c>
      <c r="BK294" s="232">
        <f>ROUND(I294*H294,2)</f>
        <v>0</v>
      </c>
      <c r="BL294" s="17" t="s">
        <v>248</v>
      </c>
      <c r="BM294" s="231" t="s">
        <v>1510</v>
      </c>
    </row>
    <row r="295" spans="2:65" s="1" customFormat="1" ht="36" customHeight="1">
      <c r="B295" s="38"/>
      <c r="C295" s="220" t="s">
        <v>986</v>
      </c>
      <c r="D295" s="220" t="s">
        <v>137</v>
      </c>
      <c r="E295" s="221" t="s">
        <v>1511</v>
      </c>
      <c r="F295" s="222" t="s">
        <v>1512</v>
      </c>
      <c r="G295" s="223" t="s">
        <v>428</v>
      </c>
      <c r="H295" s="224">
        <v>2</v>
      </c>
      <c r="I295" s="225"/>
      <c r="J295" s="226">
        <f>ROUND(I295*H295,2)</f>
        <v>0</v>
      </c>
      <c r="K295" s="222" t="s">
        <v>141</v>
      </c>
      <c r="L295" s="43"/>
      <c r="M295" s="227" t="s">
        <v>1</v>
      </c>
      <c r="N295" s="228" t="s">
        <v>42</v>
      </c>
      <c r="O295" s="86"/>
      <c r="P295" s="229">
        <f>O295*H295</f>
        <v>0</v>
      </c>
      <c r="Q295" s="229">
        <v>0.04524</v>
      </c>
      <c r="R295" s="229">
        <f>Q295*H295</f>
        <v>0.09048</v>
      </c>
      <c r="S295" s="229">
        <v>0</v>
      </c>
      <c r="T295" s="230">
        <f>S295*H295</f>
        <v>0</v>
      </c>
      <c r="AR295" s="231" t="s">
        <v>248</v>
      </c>
      <c r="AT295" s="231" t="s">
        <v>137</v>
      </c>
      <c r="AU295" s="231" t="s">
        <v>87</v>
      </c>
      <c r="AY295" s="17" t="s">
        <v>134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82</v>
      </c>
      <c r="BK295" s="232">
        <f>ROUND(I295*H295,2)</f>
        <v>0</v>
      </c>
      <c r="BL295" s="17" t="s">
        <v>248</v>
      </c>
      <c r="BM295" s="231" t="s">
        <v>1513</v>
      </c>
    </row>
    <row r="296" spans="2:65" s="1" customFormat="1" ht="24" customHeight="1">
      <c r="B296" s="38"/>
      <c r="C296" s="220" t="s">
        <v>990</v>
      </c>
      <c r="D296" s="220" t="s">
        <v>137</v>
      </c>
      <c r="E296" s="221" t="s">
        <v>1514</v>
      </c>
      <c r="F296" s="222" t="s">
        <v>1515</v>
      </c>
      <c r="G296" s="223" t="s">
        <v>428</v>
      </c>
      <c r="H296" s="224">
        <v>18</v>
      </c>
      <c r="I296" s="225"/>
      <c r="J296" s="226">
        <f>ROUND(I296*H296,2)</f>
        <v>0</v>
      </c>
      <c r="K296" s="222" t="s">
        <v>141</v>
      </c>
      <c r="L296" s="43"/>
      <c r="M296" s="227" t="s">
        <v>1</v>
      </c>
      <c r="N296" s="228" t="s">
        <v>42</v>
      </c>
      <c r="O296" s="86"/>
      <c r="P296" s="229">
        <f>O296*H296</f>
        <v>0</v>
      </c>
      <c r="Q296" s="229">
        <v>0.00052</v>
      </c>
      <c r="R296" s="229">
        <f>Q296*H296</f>
        <v>0.009359999999999999</v>
      </c>
      <c r="S296" s="229">
        <v>0</v>
      </c>
      <c r="T296" s="230">
        <f>S296*H296</f>
        <v>0</v>
      </c>
      <c r="AR296" s="231" t="s">
        <v>248</v>
      </c>
      <c r="AT296" s="231" t="s">
        <v>137</v>
      </c>
      <c r="AU296" s="231" t="s">
        <v>87</v>
      </c>
      <c r="AY296" s="17" t="s">
        <v>134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7" t="s">
        <v>82</v>
      </c>
      <c r="BK296" s="232">
        <f>ROUND(I296*H296,2)</f>
        <v>0</v>
      </c>
      <c r="BL296" s="17" t="s">
        <v>248</v>
      </c>
      <c r="BM296" s="231" t="s">
        <v>1516</v>
      </c>
    </row>
    <row r="297" spans="2:65" s="1" customFormat="1" ht="24" customHeight="1">
      <c r="B297" s="38"/>
      <c r="C297" s="220" t="s">
        <v>994</v>
      </c>
      <c r="D297" s="220" t="s">
        <v>137</v>
      </c>
      <c r="E297" s="221" t="s">
        <v>1517</v>
      </c>
      <c r="F297" s="222" t="s">
        <v>1518</v>
      </c>
      <c r="G297" s="223" t="s">
        <v>428</v>
      </c>
      <c r="H297" s="224">
        <v>8</v>
      </c>
      <c r="I297" s="225"/>
      <c r="J297" s="226">
        <f>ROUND(I297*H297,2)</f>
        <v>0</v>
      </c>
      <c r="K297" s="222" t="s">
        <v>141</v>
      </c>
      <c r="L297" s="43"/>
      <c r="M297" s="227" t="s">
        <v>1</v>
      </c>
      <c r="N297" s="228" t="s">
        <v>42</v>
      </c>
      <c r="O297" s="86"/>
      <c r="P297" s="229">
        <f>O297*H297</f>
        <v>0</v>
      </c>
      <c r="Q297" s="229">
        <v>0.00052</v>
      </c>
      <c r="R297" s="229">
        <f>Q297*H297</f>
        <v>0.00416</v>
      </c>
      <c r="S297" s="229">
        <v>0</v>
      </c>
      <c r="T297" s="230">
        <f>S297*H297</f>
        <v>0</v>
      </c>
      <c r="AR297" s="231" t="s">
        <v>248</v>
      </c>
      <c r="AT297" s="231" t="s">
        <v>137</v>
      </c>
      <c r="AU297" s="231" t="s">
        <v>87</v>
      </c>
      <c r="AY297" s="17" t="s">
        <v>134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82</v>
      </c>
      <c r="BK297" s="232">
        <f>ROUND(I297*H297,2)</f>
        <v>0</v>
      </c>
      <c r="BL297" s="17" t="s">
        <v>248</v>
      </c>
      <c r="BM297" s="231" t="s">
        <v>1519</v>
      </c>
    </row>
    <row r="298" spans="2:65" s="1" customFormat="1" ht="24" customHeight="1">
      <c r="B298" s="38"/>
      <c r="C298" s="220" t="s">
        <v>1000</v>
      </c>
      <c r="D298" s="220" t="s">
        <v>137</v>
      </c>
      <c r="E298" s="221" t="s">
        <v>1520</v>
      </c>
      <c r="F298" s="222" t="s">
        <v>1521</v>
      </c>
      <c r="G298" s="223" t="s">
        <v>428</v>
      </c>
      <c r="H298" s="224">
        <v>7</v>
      </c>
      <c r="I298" s="225"/>
      <c r="J298" s="226">
        <f>ROUND(I298*H298,2)</f>
        <v>0</v>
      </c>
      <c r="K298" s="222" t="s">
        <v>141</v>
      </c>
      <c r="L298" s="43"/>
      <c r="M298" s="227" t="s">
        <v>1</v>
      </c>
      <c r="N298" s="228" t="s">
        <v>42</v>
      </c>
      <c r="O298" s="86"/>
      <c r="P298" s="229">
        <f>O298*H298</f>
        <v>0</v>
      </c>
      <c r="Q298" s="229">
        <v>0.00052</v>
      </c>
      <c r="R298" s="229">
        <f>Q298*H298</f>
        <v>0.0036399999999999996</v>
      </c>
      <c r="S298" s="229">
        <v>0</v>
      </c>
      <c r="T298" s="230">
        <f>S298*H298</f>
        <v>0</v>
      </c>
      <c r="AR298" s="231" t="s">
        <v>248</v>
      </c>
      <c r="AT298" s="231" t="s">
        <v>137</v>
      </c>
      <c r="AU298" s="231" t="s">
        <v>87</v>
      </c>
      <c r="AY298" s="17" t="s">
        <v>134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7" t="s">
        <v>82</v>
      </c>
      <c r="BK298" s="232">
        <f>ROUND(I298*H298,2)</f>
        <v>0</v>
      </c>
      <c r="BL298" s="17" t="s">
        <v>248</v>
      </c>
      <c r="BM298" s="231" t="s">
        <v>1522</v>
      </c>
    </row>
    <row r="299" spans="2:65" s="1" customFormat="1" ht="24" customHeight="1">
      <c r="B299" s="38"/>
      <c r="C299" s="220" t="s">
        <v>1004</v>
      </c>
      <c r="D299" s="220" t="s">
        <v>137</v>
      </c>
      <c r="E299" s="221" t="s">
        <v>1523</v>
      </c>
      <c r="F299" s="222" t="s">
        <v>1524</v>
      </c>
      <c r="G299" s="223" t="s">
        <v>428</v>
      </c>
      <c r="H299" s="224">
        <v>2</v>
      </c>
      <c r="I299" s="225"/>
      <c r="J299" s="226">
        <f>ROUND(I299*H299,2)</f>
        <v>0</v>
      </c>
      <c r="K299" s="222" t="s">
        <v>141</v>
      </c>
      <c r="L299" s="43"/>
      <c r="M299" s="227" t="s">
        <v>1</v>
      </c>
      <c r="N299" s="228" t="s">
        <v>42</v>
      </c>
      <c r="O299" s="86"/>
      <c r="P299" s="229">
        <f>O299*H299</f>
        <v>0</v>
      </c>
      <c r="Q299" s="229">
        <v>0.0147</v>
      </c>
      <c r="R299" s="229">
        <f>Q299*H299</f>
        <v>0.0294</v>
      </c>
      <c r="S299" s="229">
        <v>0</v>
      </c>
      <c r="T299" s="230">
        <f>S299*H299</f>
        <v>0</v>
      </c>
      <c r="AR299" s="231" t="s">
        <v>248</v>
      </c>
      <c r="AT299" s="231" t="s">
        <v>137</v>
      </c>
      <c r="AU299" s="231" t="s">
        <v>87</v>
      </c>
      <c r="AY299" s="17" t="s">
        <v>134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82</v>
      </c>
      <c r="BK299" s="232">
        <f>ROUND(I299*H299,2)</f>
        <v>0</v>
      </c>
      <c r="BL299" s="17" t="s">
        <v>248</v>
      </c>
      <c r="BM299" s="231" t="s">
        <v>1525</v>
      </c>
    </row>
    <row r="300" spans="2:51" s="14" customFormat="1" ht="12">
      <c r="B300" s="263"/>
      <c r="C300" s="264"/>
      <c r="D300" s="242" t="s">
        <v>188</v>
      </c>
      <c r="E300" s="265" t="s">
        <v>1</v>
      </c>
      <c r="F300" s="266" t="s">
        <v>1526</v>
      </c>
      <c r="G300" s="264"/>
      <c r="H300" s="265" t="s">
        <v>1</v>
      </c>
      <c r="I300" s="267"/>
      <c r="J300" s="264"/>
      <c r="K300" s="264"/>
      <c r="L300" s="268"/>
      <c r="M300" s="269"/>
      <c r="N300" s="270"/>
      <c r="O300" s="270"/>
      <c r="P300" s="270"/>
      <c r="Q300" s="270"/>
      <c r="R300" s="270"/>
      <c r="S300" s="270"/>
      <c r="T300" s="271"/>
      <c r="AT300" s="272" t="s">
        <v>188</v>
      </c>
      <c r="AU300" s="272" t="s">
        <v>87</v>
      </c>
      <c r="AV300" s="14" t="s">
        <v>82</v>
      </c>
      <c r="AW300" s="14" t="s">
        <v>32</v>
      </c>
      <c r="AX300" s="14" t="s">
        <v>77</v>
      </c>
      <c r="AY300" s="272" t="s">
        <v>134</v>
      </c>
    </row>
    <row r="301" spans="2:51" s="12" customFormat="1" ht="12">
      <c r="B301" s="240"/>
      <c r="C301" s="241"/>
      <c r="D301" s="242" t="s">
        <v>188</v>
      </c>
      <c r="E301" s="243" t="s">
        <v>1</v>
      </c>
      <c r="F301" s="244" t="s">
        <v>1527</v>
      </c>
      <c r="G301" s="241"/>
      <c r="H301" s="245">
        <v>1</v>
      </c>
      <c r="I301" s="246"/>
      <c r="J301" s="241"/>
      <c r="K301" s="241"/>
      <c r="L301" s="247"/>
      <c r="M301" s="248"/>
      <c r="N301" s="249"/>
      <c r="O301" s="249"/>
      <c r="P301" s="249"/>
      <c r="Q301" s="249"/>
      <c r="R301" s="249"/>
      <c r="S301" s="249"/>
      <c r="T301" s="250"/>
      <c r="AT301" s="251" t="s">
        <v>188</v>
      </c>
      <c r="AU301" s="251" t="s">
        <v>87</v>
      </c>
      <c r="AV301" s="12" t="s">
        <v>87</v>
      </c>
      <c r="AW301" s="12" t="s">
        <v>32</v>
      </c>
      <c r="AX301" s="12" t="s">
        <v>77</v>
      </c>
      <c r="AY301" s="251" t="s">
        <v>134</v>
      </c>
    </row>
    <row r="302" spans="2:51" s="12" customFormat="1" ht="12">
      <c r="B302" s="240"/>
      <c r="C302" s="241"/>
      <c r="D302" s="242" t="s">
        <v>188</v>
      </c>
      <c r="E302" s="243" t="s">
        <v>1</v>
      </c>
      <c r="F302" s="244" t="s">
        <v>442</v>
      </c>
      <c r="G302" s="241"/>
      <c r="H302" s="245">
        <v>1</v>
      </c>
      <c r="I302" s="246"/>
      <c r="J302" s="241"/>
      <c r="K302" s="241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188</v>
      </c>
      <c r="AU302" s="251" t="s">
        <v>87</v>
      </c>
      <c r="AV302" s="12" t="s">
        <v>87</v>
      </c>
      <c r="AW302" s="12" t="s">
        <v>32</v>
      </c>
      <c r="AX302" s="12" t="s">
        <v>77</v>
      </c>
      <c r="AY302" s="251" t="s">
        <v>134</v>
      </c>
    </row>
    <row r="303" spans="2:51" s="13" customFormat="1" ht="12">
      <c r="B303" s="252"/>
      <c r="C303" s="253"/>
      <c r="D303" s="242" t="s">
        <v>188</v>
      </c>
      <c r="E303" s="254" t="s">
        <v>1</v>
      </c>
      <c r="F303" s="255" t="s">
        <v>204</v>
      </c>
      <c r="G303" s="253"/>
      <c r="H303" s="256">
        <v>2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AT303" s="262" t="s">
        <v>188</v>
      </c>
      <c r="AU303" s="262" t="s">
        <v>87</v>
      </c>
      <c r="AV303" s="13" t="s">
        <v>153</v>
      </c>
      <c r="AW303" s="13" t="s">
        <v>32</v>
      </c>
      <c r="AX303" s="13" t="s">
        <v>82</v>
      </c>
      <c r="AY303" s="262" t="s">
        <v>134</v>
      </c>
    </row>
    <row r="304" spans="2:65" s="1" customFormat="1" ht="16.5" customHeight="1">
      <c r="B304" s="38"/>
      <c r="C304" s="220" t="s">
        <v>1008</v>
      </c>
      <c r="D304" s="220" t="s">
        <v>137</v>
      </c>
      <c r="E304" s="221" t="s">
        <v>1528</v>
      </c>
      <c r="F304" s="222" t="s">
        <v>1529</v>
      </c>
      <c r="G304" s="223" t="s">
        <v>428</v>
      </c>
      <c r="H304" s="224">
        <v>18</v>
      </c>
      <c r="I304" s="225"/>
      <c r="J304" s="226">
        <f>ROUND(I304*H304,2)</f>
        <v>0</v>
      </c>
      <c r="K304" s="222" t="s">
        <v>141</v>
      </c>
      <c r="L304" s="43"/>
      <c r="M304" s="227" t="s">
        <v>1</v>
      </c>
      <c r="N304" s="228" t="s">
        <v>42</v>
      </c>
      <c r="O304" s="86"/>
      <c r="P304" s="229">
        <f>O304*H304</f>
        <v>0</v>
      </c>
      <c r="Q304" s="229">
        <v>0.0018</v>
      </c>
      <c r="R304" s="229">
        <f>Q304*H304</f>
        <v>0.0324</v>
      </c>
      <c r="S304" s="229">
        <v>0</v>
      </c>
      <c r="T304" s="230">
        <f>S304*H304</f>
        <v>0</v>
      </c>
      <c r="AR304" s="231" t="s">
        <v>248</v>
      </c>
      <c r="AT304" s="231" t="s">
        <v>137</v>
      </c>
      <c r="AU304" s="231" t="s">
        <v>87</v>
      </c>
      <c r="AY304" s="17" t="s">
        <v>134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82</v>
      </c>
      <c r="BK304" s="232">
        <f>ROUND(I304*H304,2)</f>
        <v>0</v>
      </c>
      <c r="BL304" s="17" t="s">
        <v>248</v>
      </c>
      <c r="BM304" s="231" t="s">
        <v>1530</v>
      </c>
    </row>
    <row r="305" spans="2:65" s="1" customFormat="1" ht="16.5" customHeight="1">
      <c r="B305" s="38"/>
      <c r="C305" s="220" t="s">
        <v>1012</v>
      </c>
      <c r="D305" s="220" t="s">
        <v>137</v>
      </c>
      <c r="E305" s="221" t="s">
        <v>1531</v>
      </c>
      <c r="F305" s="222" t="s">
        <v>1532</v>
      </c>
      <c r="G305" s="223" t="s">
        <v>428</v>
      </c>
      <c r="H305" s="224">
        <v>2</v>
      </c>
      <c r="I305" s="225"/>
      <c r="J305" s="226">
        <f>ROUND(I305*H305,2)</f>
        <v>0</v>
      </c>
      <c r="K305" s="222" t="s">
        <v>141</v>
      </c>
      <c r="L305" s="43"/>
      <c r="M305" s="227" t="s">
        <v>1</v>
      </c>
      <c r="N305" s="228" t="s">
        <v>42</v>
      </c>
      <c r="O305" s="86"/>
      <c r="P305" s="229">
        <f>O305*H305</f>
        <v>0</v>
      </c>
      <c r="Q305" s="229">
        <v>0.00184</v>
      </c>
      <c r="R305" s="229">
        <f>Q305*H305</f>
        <v>0.00368</v>
      </c>
      <c r="S305" s="229">
        <v>0</v>
      </c>
      <c r="T305" s="230">
        <f>S305*H305</f>
        <v>0</v>
      </c>
      <c r="AR305" s="231" t="s">
        <v>248</v>
      </c>
      <c r="AT305" s="231" t="s">
        <v>137</v>
      </c>
      <c r="AU305" s="231" t="s">
        <v>87</v>
      </c>
      <c r="AY305" s="17" t="s">
        <v>134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17" t="s">
        <v>82</v>
      </c>
      <c r="BK305" s="232">
        <f>ROUND(I305*H305,2)</f>
        <v>0</v>
      </c>
      <c r="BL305" s="17" t="s">
        <v>248</v>
      </c>
      <c r="BM305" s="231" t="s">
        <v>1533</v>
      </c>
    </row>
    <row r="306" spans="2:65" s="1" customFormat="1" ht="24" customHeight="1">
      <c r="B306" s="38"/>
      <c r="C306" s="220" t="s">
        <v>1016</v>
      </c>
      <c r="D306" s="220" t="s">
        <v>137</v>
      </c>
      <c r="E306" s="221" t="s">
        <v>1534</v>
      </c>
      <c r="F306" s="222" t="s">
        <v>1535</v>
      </c>
      <c r="G306" s="223" t="s">
        <v>294</v>
      </c>
      <c r="H306" s="224">
        <v>18</v>
      </c>
      <c r="I306" s="225"/>
      <c r="J306" s="226">
        <f>ROUND(I306*H306,2)</f>
        <v>0</v>
      </c>
      <c r="K306" s="222" t="s">
        <v>141</v>
      </c>
      <c r="L306" s="43"/>
      <c r="M306" s="227" t="s">
        <v>1</v>
      </c>
      <c r="N306" s="228" t="s">
        <v>42</v>
      </c>
      <c r="O306" s="86"/>
      <c r="P306" s="229">
        <f>O306*H306</f>
        <v>0</v>
      </c>
      <c r="Q306" s="229">
        <v>0.00023</v>
      </c>
      <c r="R306" s="229">
        <f>Q306*H306</f>
        <v>0.0041400000000000005</v>
      </c>
      <c r="S306" s="229">
        <v>0</v>
      </c>
      <c r="T306" s="230">
        <f>S306*H306</f>
        <v>0</v>
      </c>
      <c r="AR306" s="231" t="s">
        <v>248</v>
      </c>
      <c r="AT306" s="231" t="s">
        <v>137</v>
      </c>
      <c r="AU306" s="231" t="s">
        <v>87</v>
      </c>
      <c r="AY306" s="17" t="s">
        <v>134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82</v>
      </c>
      <c r="BK306" s="232">
        <f>ROUND(I306*H306,2)</f>
        <v>0</v>
      </c>
      <c r="BL306" s="17" t="s">
        <v>248</v>
      </c>
      <c r="BM306" s="231" t="s">
        <v>1536</v>
      </c>
    </row>
    <row r="307" spans="2:51" s="12" customFormat="1" ht="12">
      <c r="B307" s="240"/>
      <c r="C307" s="241"/>
      <c r="D307" s="242" t="s">
        <v>188</v>
      </c>
      <c r="E307" s="243" t="s">
        <v>1</v>
      </c>
      <c r="F307" s="244" t="s">
        <v>1537</v>
      </c>
      <c r="G307" s="241"/>
      <c r="H307" s="245">
        <v>9</v>
      </c>
      <c r="I307" s="246"/>
      <c r="J307" s="241"/>
      <c r="K307" s="241"/>
      <c r="L307" s="247"/>
      <c r="M307" s="248"/>
      <c r="N307" s="249"/>
      <c r="O307" s="249"/>
      <c r="P307" s="249"/>
      <c r="Q307" s="249"/>
      <c r="R307" s="249"/>
      <c r="S307" s="249"/>
      <c r="T307" s="250"/>
      <c r="AT307" s="251" t="s">
        <v>188</v>
      </c>
      <c r="AU307" s="251" t="s">
        <v>87</v>
      </c>
      <c r="AV307" s="12" t="s">
        <v>87</v>
      </c>
      <c r="AW307" s="12" t="s">
        <v>32</v>
      </c>
      <c r="AX307" s="12" t="s">
        <v>77</v>
      </c>
      <c r="AY307" s="251" t="s">
        <v>134</v>
      </c>
    </row>
    <row r="308" spans="2:51" s="12" customFormat="1" ht="12">
      <c r="B308" s="240"/>
      <c r="C308" s="241"/>
      <c r="D308" s="242" t="s">
        <v>188</v>
      </c>
      <c r="E308" s="243" t="s">
        <v>1</v>
      </c>
      <c r="F308" s="244" t="s">
        <v>485</v>
      </c>
      <c r="G308" s="241"/>
      <c r="H308" s="245">
        <v>9</v>
      </c>
      <c r="I308" s="246"/>
      <c r="J308" s="241"/>
      <c r="K308" s="241"/>
      <c r="L308" s="247"/>
      <c r="M308" s="248"/>
      <c r="N308" s="249"/>
      <c r="O308" s="249"/>
      <c r="P308" s="249"/>
      <c r="Q308" s="249"/>
      <c r="R308" s="249"/>
      <c r="S308" s="249"/>
      <c r="T308" s="250"/>
      <c r="AT308" s="251" t="s">
        <v>188</v>
      </c>
      <c r="AU308" s="251" t="s">
        <v>87</v>
      </c>
      <c r="AV308" s="12" t="s">
        <v>87</v>
      </c>
      <c r="AW308" s="12" t="s">
        <v>32</v>
      </c>
      <c r="AX308" s="12" t="s">
        <v>77</v>
      </c>
      <c r="AY308" s="251" t="s">
        <v>134</v>
      </c>
    </row>
    <row r="309" spans="2:51" s="13" customFormat="1" ht="12">
      <c r="B309" s="252"/>
      <c r="C309" s="253"/>
      <c r="D309" s="242" t="s">
        <v>188</v>
      </c>
      <c r="E309" s="254" t="s">
        <v>1</v>
      </c>
      <c r="F309" s="255" t="s">
        <v>204</v>
      </c>
      <c r="G309" s="253"/>
      <c r="H309" s="256">
        <v>18</v>
      </c>
      <c r="I309" s="257"/>
      <c r="J309" s="253"/>
      <c r="K309" s="253"/>
      <c r="L309" s="258"/>
      <c r="M309" s="259"/>
      <c r="N309" s="260"/>
      <c r="O309" s="260"/>
      <c r="P309" s="260"/>
      <c r="Q309" s="260"/>
      <c r="R309" s="260"/>
      <c r="S309" s="260"/>
      <c r="T309" s="261"/>
      <c r="AT309" s="262" t="s">
        <v>188</v>
      </c>
      <c r="AU309" s="262" t="s">
        <v>87</v>
      </c>
      <c r="AV309" s="13" t="s">
        <v>153</v>
      </c>
      <c r="AW309" s="13" t="s">
        <v>32</v>
      </c>
      <c r="AX309" s="13" t="s">
        <v>82</v>
      </c>
      <c r="AY309" s="262" t="s">
        <v>134</v>
      </c>
    </row>
    <row r="310" spans="2:65" s="1" customFormat="1" ht="36" customHeight="1">
      <c r="B310" s="38"/>
      <c r="C310" s="220" t="s">
        <v>1020</v>
      </c>
      <c r="D310" s="220" t="s">
        <v>137</v>
      </c>
      <c r="E310" s="221" t="s">
        <v>1538</v>
      </c>
      <c r="F310" s="222" t="s">
        <v>1539</v>
      </c>
      <c r="G310" s="223" t="s">
        <v>904</v>
      </c>
      <c r="H310" s="294"/>
      <c r="I310" s="225"/>
      <c r="J310" s="226">
        <f>ROUND(I310*H310,2)</f>
        <v>0</v>
      </c>
      <c r="K310" s="222" t="s">
        <v>141</v>
      </c>
      <c r="L310" s="43"/>
      <c r="M310" s="227" t="s">
        <v>1</v>
      </c>
      <c r="N310" s="228" t="s">
        <v>42</v>
      </c>
      <c r="O310" s="86"/>
      <c r="P310" s="229">
        <f>O310*H310</f>
        <v>0</v>
      </c>
      <c r="Q310" s="229">
        <v>0</v>
      </c>
      <c r="R310" s="229">
        <f>Q310*H310</f>
        <v>0</v>
      </c>
      <c r="S310" s="229">
        <v>0</v>
      </c>
      <c r="T310" s="230">
        <f>S310*H310</f>
        <v>0</v>
      </c>
      <c r="AR310" s="231" t="s">
        <v>248</v>
      </c>
      <c r="AT310" s="231" t="s">
        <v>137</v>
      </c>
      <c r="AU310" s="231" t="s">
        <v>87</v>
      </c>
      <c r="AY310" s="17" t="s">
        <v>134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17" t="s">
        <v>82</v>
      </c>
      <c r="BK310" s="232">
        <f>ROUND(I310*H310,2)</f>
        <v>0</v>
      </c>
      <c r="BL310" s="17" t="s">
        <v>248</v>
      </c>
      <c r="BM310" s="231" t="s">
        <v>1540</v>
      </c>
    </row>
    <row r="311" spans="2:63" s="11" customFormat="1" ht="22.8" customHeight="1">
      <c r="B311" s="204"/>
      <c r="C311" s="205"/>
      <c r="D311" s="206" t="s">
        <v>76</v>
      </c>
      <c r="E311" s="218" t="s">
        <v>1541</v>
      </c>
      <c r="F311" s="218" t="s">
        <v>1542</v>
      </c>
      <c r="G311" s="205"/>
      <c r="H311" s="205"/>
      <c r="I311" s="208"/>
      <c r="J311" s="219">
        <f>BK311</f>
        <v>0</v>
      </c>
      <c r="K311" s="205"/>
      <c r="L311" s="210"/>
      <c r="M311" s="211"/>
      <c r="N311" s="212"/>
      <c r="O311" s="212"/>
      <c r="P311" s="213">
        <f>SUM(P312:P325)</f>
        <v>0</v>
      </c>
      <c r="Q311" s="212"/>
      <c r="R311" s="213">
        <f>SUM(R312:R325)</f>
        <v>0.12555</v>
      </c>
      <c r="S311" s="212"/>
      <c r="T311" s="214">
        <f>SUM(T312:T325)</f>
        <v>0</v>
      </c>
      <c r="AR311" s="215" t="s">
        <v>87</v>
      </c>
      <c r="AT311" s="216" t="s">
        <v>76</v>
      </c>
      <c r="AU311" s="216" t="s">
        <v>82</v>
      </c>
      <c r="AY311" s="215" t="s">
        <v>134</v>
      </c>
      <c r="BK311" s="217">
        <f>SUM(BK312:BK325)</f>
        <v>0</v>
      </c>
    </row>
    <row r="312" spans="2:65" s="1" customFormat="1" ht="36" customHeight="1">
      <c r="B312" s="38"/>
      <c r="C312" s="220" t="s">
        <v>1026</v>
      </c>
      <c r="D312" s="220" t="s">
        <v>137</v>
      </c>
      <c r="E312" s="221" t="s">
        <v>1543</v>
      </c>
      <c r="F312" s="222" t="s">
        <v>1544</v>
      </c>
      <c r="G312" s="223" t="s">
        <v>428</v>
      </c>
      <c r="H312" s="224">
        <v>7</v>
      </c>
      <c r="I312" s="225"/>
      <c r="J312" s="226">
        <f>ROUND(I312*H312,2)</f>
        <v>0</v>
      </c>
      <c r="K312" s="222" t="s">
        <v>141</v>
      </c>
      <c r="L312" s="43"/>
      <c r="M312" s="227" t="s">
        <v>1</v>
      </c>
      <c r="N312" s="228" t="s">
        <v>42</v>
      </c>
      <c r="O312" s="86"/>
      <c r="P312" s="229">
        <f>O312*H312</f>
        <v>0</v>
      </c>
      <c r="Q312" s="229">
        <v>0.0092</v>
      </c>
      <c r="R312" s="229">
        <f>Q312*H312</f>
        <v>0.0644</v>
      </c>
      <c r="S312" s="229">
        <v>0</v>
      </c>
      <c r="T312" s="230">
        <f>S312*H312</f>
        <v>0</v>
      </c>
      <c r="AR312" s="231" t="s">
        <v>248</v>
      </c>
      <c r="AT312" s="231" t="s">
        <v>137</v>
      </c>
      <c r="AU312" s="231" t="s">
        <v>87</v>
      </c>
      <c r="AY312" s="17" t="s">
        <v>134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7" t="s">
        <v>82</v>
      </c>
      <c r="BK312" s="232">
        <f>ROUND(I312*H312,2)</f>
        <v>0</v>
      </c>
      <c r="BL312" s="17" t="s">
        <v>248</v>
      </c>
      <c r="BM312" s="231" t="s">
        <v>1545</v>
      </c>
    </row>
    <row r="313" spans="2:51" s="12" customFormat="1" ht="12">
      <c r="B313" s="240"/>
      <c r="C313" s="241"/>
      <c r="D313" s="242" t="s">
        <v>188</v>
      </c>
      <c r="E313" s="243" t="s">
        <v>1</v>
      </c>
      <c r="F313" s="244" t="s">
        <v>1498</v>
      </c>
      <c r="G313" s="241"/>
      <c r="H313" s="245">
        <v>4</v>
      </c>
      <c r="I313" s="246"/>
      <c r="J313" s="241"/>
      <c r="K313" s="241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188</v>
      </c>
      <c r="AU313" s="251" t="s">
        <v>87</v>
      </c>
      <c r="AV313" s="12" t="s">
        <v>87</v>
      </c>
      <c r="AW313" s="12" t="s">
        <v>32</v>
      </c>
      <c r="AX313" s="12" t="s">
        <v>77</v>
      </c>
      <c r="AY313" s="251" t="s">
        <v>134</v>
      </c>
    </row>
    <row r="314" spans="2:51" s="12" customFormat="1" ht="12">
      <c r="B314" s="240"/>
      <c r="C314" s="241"/>
      <c r="D314" s="242" t="s">
        <v>188</v>
      </c>
      <c r="E314" s="243" t="s">
        <v>1</v>
      </c>
      <c r="F314" s="244" t="s">
        <v>431</v>
      </c>
      <c r="G314" s="241"/>
      <c r="H314" s="245">
        <v>2</v>
      </c>
      <c r="I314" s="246"/>
      <c r="J314" s="241"/>
      <c r="K314" s="241"/>
      <c r="L314" s="247"/>
      <c r="M314" s="248"/>
      <c r="N314" s="249"/>
      <c r="O314" s="249"/>
      <c r="P314" s="249"/>
      <c r="Q314" s="249"/>
      <c r="R314" s="249"/>
      <c r="S314" s="249"/>
      <c r="T314" s="250"/>
      <c r="AT314" s="251" t="s">
        <v>188</v>
      </c>
      <c r="AU314" s="251" t="s">
        <v>87</v>
      </c>
      <c r="AV314" s="12" t="s">
        <v>87</v>
      </c>
      <c r="AW314" s="12" t="s">
        <v>32</v>
      </c>
      <c r="AX314" s="12" t="s">
        <v>77</v>
      </c>
      <c r="AY314" s="251" t="s">
        <v>134</v>
      </c>
    </row>
    <row r="315" spans="2:51" s="12" customFormat="1" ht="12">
      <c r="B315" s="240"/>
      <c r="C315" s="241"/>
      <c r="D315" s="242" t="s">
        <v>188</v>
      </c>
      <c r="E315" s="243" t="s">
        <v>1</v>
      </c>
      <c r="F315" s="244" t="s">
        <v>1546</v>
      </c>
      <c r="G315" s="241"/>
      <c r="H315" s="245">
        <v>1</v>
      </c>
      <c r="I315" s="246"/>
      <c r="J315" s="241"/>
      <c r="K315" s="241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188</v>
      </c>
      <c r="AU315" s="251" t="s">
        <v>87</v>
      </c>
      <c r="AV315" s="12" t="s">
        <v>87</v>
      </c>
      <c r="AW315" s="12" t="s">
        <v>32</v>
      </c>
      <c r="AX315" s="12" t="s">
        <v>77</v>
      </c>
      <c r="AY315" s="251" t="s">
        <v>134</v>
      </c>
    </row>
    <row r="316" spans="2:51" s="13" customFormat="1" ht="12">
      <c r="B316" s="252"/>
      <c r="C316" s="253"/>
      <c r="D316" s="242" t="s">
        <v>188</v>
      </c>
      <c r="E316" s="254" t="s">
        <v>1</v>
      </c>
      <c r="F316" s="255" t="s">
        <v>204</v>
      </c>
      <c r="G316" s="253"/>
      <c r="H316" s="256">
        <v>7</v>
      </c>
      <c r="I316" s="257"/>
      <c r="J316" s="253"/>
      <c r="K316" s="253"/>
      <c r="L316" s="258"/>
      <c r="M316" s="259"/>
      <c r="N316" s="260"/>
      <c r="O316" s="260"/>
      <c r="P316" s="260"/>
      <c r="Q316" s="260"/>
      <c r="R316" s="260"/>
      <c r="S316" s="260"/>
      <c r="T316" s="261"/>
      <c r="AT316" s="262" t="s">
        <v>188</v>
      </c>
      <c r="AU316" s="262" t="s">
        <v>87</v>
      </c>
      <c r="AV316" s="13" t="s">
        <v>153</v>
      </c>
      <c r="AW316" s="13" t="s">
        <v>32</v>
      </c>
      <c r="AX316" s="13" t="s">
        <v>82</v>
      </c>
      <c r="AY316" s="262" t="s">
        <v>134</v>
      </c>
    </row>
    <row r="317" spans="2:65" s="1" customFormat="1" ht="36" customHeight="1">
      <c r="B317" s="38"/>
      <c r="C317" s="220" t="s">
        <v>1031</v>
      </c>
      <c r="D317" s="220" t="s">
        <v>137</v>
      </c>
      <c r="E317" s="221" t="s">
        <v>1547</v>
      </c>
      <c r="F317" s="222" t="s">
        <v>1548</v>
      </c>
      <c r="G317" s="223" t="s">
        <v>428</v>
      </c>
      <c r="H317" s="224">
        <v>2</v>
      </c>
      <c r="I317" s="225"/>
      <c r="J317" s="226">
        <f>ROUND(I317*H317,2)</f>
        <v>0</v>
      </c>
      <c r="K317" s="222" t="s">
        <v>141</v>
      </c>
      <c r="L317" s="43"/>
      <c r="M317" s="227" t="s">
        <v>1</v>
      </c>
      <c r="N317" s="228" t="s">
        <v>42</v>
      </c>
      <c r="O317" s="86"/>
      <c r="P317" s="229">
        <f>O317*H317</f>
        <v>0</v>
      </c>
      <c r="Q317" s="229">
        <v>0.01865</v>
      </c>
      <c r="R317" s="229">
        <f>Q317*H317</f>
        <v>0.0373</v>
      </c>
      <c r="S317" s="229">
        <v>0</v>
      </c>
      <c r="T317" s="230">
        <f>S317*H317</f>
        <v>0</v>
      </c>
      <c r="AR317" s="231" t="s">
        <v>248</v>
      </c>
      <c r="AT317" s="231" t="s">
        <v>137</v>
      </c>
      <c r="AU317" s="231" t="s">
        <v>87</v>
      </c>
      <c r="AY317" s="17" t="s">
        <v>134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17" t="s">
        <v>82</v>
      </c>
      <c r="BK317" s="232">
        <f>ROUND(I317*H317,2)</f>
        <v>0</v>
      </c>
      <c r="BL317" s="17" t="s">
        <v>248</v>
      </c>
      <c r="BM317" s="231" t="s">
        <v>1549</v>
      </c>
    </row>
    <row r="318" spans="2:51" s="12" customFormat="1" ht="12">
      <c r="B318" s="240"/>
      <c r="C318" s="241"/>
      <c r="D318" s="242" t="s">
        <v>188</v>
      </c>
      <c r="E318" s="243" t="s">
        <v>1</v>
      </c>
      <c r="F318" s="244" t="s">
        <v>1550</v>
      </c>
      <c r="G318" s="241"/>
      <c r="H318" s="245">
        <v>1</v>
      </c>
      <c r="I318" s="246"/>
      <c r="J318" s="241"/>
      <c r="K318" s="241"/>
      <c r="L318" s="247"/>
      <c r="M318" s="248"/>
      <c r="N318" s="249"/>
      <c r="O318" s="249"/>
      <c r="P318" s="249"/>
      <c r="Q318" s="249"/>
      <c r="R318" s="249"/>
      <c r="S318" s="249"/>
      <c r="T318" s="250"/>
      <c r="AT318" s="251" t="s">
        <v>188</v>
      </c>
      <c r="AU318" s="251" t="s">
        <v>87</v>
      </c>
      <c r="AV318" s="12" t="s">
        <v>87</v>
      </c>
      <c r="AW318" s="12" t="s">
        <v>32</v>
      </c>
      <c r="AX318" s="12" t="s">
        <v>77</v>
      </c>
      <c r="AY318" s="251" t="s">
        <v>134</v>
      </c>
    </row>
    <row r="319" spans="2:51" s="12" customFormat="1" ht="12">
      <c r="B319" s="240"/>
      <c r="C319" s="241"/>
      <c r="D319" s="242" t="s">
        <v>188</v>
      </c>
      <c r="E319" s="243" t="s">
        <v>1</v>
      </c>
      <c r="F319" s="244" t="s">
        <v>442</v>
      </c>
      <c r="G319" s="241"/>
      <c r="H319" s="245">
        <v>1</v>
      </c>
      <c r="I319" s="246"/>
      <c r="J319" s="241"/>
      <c r="K319" s="241"/>
      <c r="L319" s="247"/>
      <c r="M319" s="248"/>
      <c r="N319" s="249"/>
      <c r="O319" s="249"/>
      <c r="P319" s="249"/>
      <c r="Q319" s="249"/>
      <c r="R319" s="249"/>
      <c r="S319" s="249"/>
      <c r="T319" s="250"/>
      <c r="AT319" s="251" t="s">
        <v>188</v>
      </c>
      <c r="AU319" s="251" t="s">
        <v>87</v>
      </c>
      <c r="AV319" s="12" t="s">
        <v>87</v>
      </c>
      <c r="AW319" s="12" t="s">
        <v>32</v>
      </c>
      <c r="AX319" s="12" t="s">
        <v>77</v>
      </c>
      <c r="AY319" s="251" t="s">
        <v>134</v>
      </c>
    </row>
    <row r="320" spans="2:51" s="13" customFormat="1" ht="12">
      <c r="B320" s="252"/>
      <c r="C320" s="253"/>
      <c r="D320" s="242" t="s">
        <v>188</v>
      </c>
      <c r="E320" s="254" t="s">
        <v>1</v>
      </c>
      <c r="F320" s="255" t="s">
        <v>204</v>
      </c>
      <c r="G320" s="253"/>
      <c r="H320" s="256">
        <v>2</v>
      </c>
      <c r="I320" s="257"/>
      <c r="J320" s="253"/>
      <c r="K320" s="253"/>
      <c r="L320" s="258"/>
      <c r="M320" s="259"/>
      <c r="N320" s="260"/>
      <c r="O320" s="260"/>
      <c r="P320" s="260"/>
      <c r="Q320" s="260"/>
      <c r="R320" s="260"/>
      <c r="S320" s="260"/>
      <c r="T320" s="261"/>
      <c r="AT320" s="262" t="s">
        <v>188</v>
      </c>
      <c r="AU320" s="262" t="s">
        <v>87</v>
      </c>
      <c r="AV320" s="13" t="s">
        <v>153</v>
      </c>
      <c r="AW320" s="13" t="s">
        <v>32</v>
      </c>
      <c r="AX320" s="13" t="s">
        <v>82</v>
      </c>
      <c r="AY320" s="262" t="s">
        <v>134</v>
      </c>
    </row>
    <row r="321" spans="2:65" s="1" customFormat="1" ht="48" customHeight="1">
      <c r="B321" s="38"/>
      <c r="C321" s="220" t="s">
        <v>1036</v>
      </c>
      <c r="D321" s="220" t="s">
        <v>137</v>
      </c>
      <c r="E321" s="221" t="s">
        <v>1551</v>
      </c>
      <c r="F321" s="222" t="s">
        <v>1552</v>
      </c>
      <c r="G321" s="223" t="s">
        <v>428</v>
      </c>
      <c r="H321" s="224">
        <v>1</v>
      </c>
      <c r="I321" s="225"/>
      <c r="J321" s="226">
        <f>ROUND(I321*H321,2)</f>
        <v>0</v>
      </c>
      <c r="K321" s="222" t="s">
        <v>141</v>
      </c>
      <c r="L321" s="43"/>
      <c r="M321" s="227" t="s">
        <v>1</v>
      </c>
      <c r="N321" s="228" t="s">
        <v>42</v>
      </c>
      <c r="O321" s="86"/>
      <c r="P321" s="229">
        <f>O321*H321</f>
        <v>0</v>
      </c>
      <c r="Q321" s="229">
        <v>0.01765</v>
      </c>
      <c r="R321" s="229">
        <f>Q321*H321</f>
        <v>0.01765</v>
      </c>
      <c r="S321" s="229">
        <v>0</v>
      </c>
      <c r="T321" s="230">
        <f>S321*H321</f>
        <v>0</v>
      </c>
      <c r="AR321" s="231" t="s">
        <v>248</v>
      </c>
      <c r="AT321" s="231" t="s">
        <v>137</v>
      </c>
      <c r="AU321" s="231" t="s">
        <v>87</v>
      </c>
      <c r="AY321" s="17" t="s">
        <v>134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7" t="s">
        <v>82</v>
      </c>
      <c r="BK321" s="232">
        <f>ROUND(I321*H321,2)</f>
        <v>0</v>
      </c>
      <c r="BL321" s="17" t="s">
        <v>248</v>
      </c>
      <c r="BM321" s="231" t="s">
        <v>1553</v>
      </c>
    </row>
    <row r="322" spans="2:51" s="12" customFormat="1" ht="12">
      <c r="B322" s="240"/>
      <c r="C322" s="241"/>
      <c r="D322" s="242" t="s">
        <v>188</v>
      </c>
      <c r="E322" s="243" t="s">
        <v>1</v>
      </c>
      <c r="F322" s="244" t="s">
        <v>82</v>
      </c>
      <c r="G322" s="241"/>
      <c r="H322" s="245">
        <v>1</v>
      </c>
      <c r="I322" s="246"/>
      <c r="J322" s="241"/>
      <c r="K322" s="241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188</v>
      </c>
      <c r="AU322" s="251" t="s">
        <v>87</v>
      </c>
      <c r="AV322" s="12" t="s">
        <v>87</v>
      </c>
      <c r="AW322" s="12" t="s">
        <v>32</v>
      </c>
      <c r="AX322" s="12" t="s">
        <v>82</v>
      </c>
      <c r="AY322" s="251" t="s">
        <v>134</v>
      </c>
    </row>
    <row r="323" spans="2:65" s="1" customFormat="1" ht="24" customHeight="1">
      <c r="B323" s="38"/>
      <c r="C323" s="220" t="s">
        <v>1050</v>
      </c>
      <c r="D323" s="220" t="s">
        <v>137</v>
      </c>
      <c r="E323" s="221" t="s">
        <v>1554</v>
      </c>
      <c r="F323" s="222" t="s">
        <v>1555</v>
      </c>
      <c r="G323" s="223" t="s">
        <v>428</v>
      </c>
      <c r="H323" s="224">
        <v>8</v>
      </c>
      <c r="I323" s="225"/>
      <c r="J323" s="226">
        <f>ROUND(I323*H323,2)</f>
        <v>0</v>
      </c>
      <c r="K323" s="222" t="s">
        <v>141</v>
      </c>
      <c r="L323" s="43"/>
      <c r="M323" s="227" t="s">
        <v>1</v>
      </c>
      <c r="N323" s="228" t="s">
        <v>42</v>
      </c>
      <c r="O323" s="86"/>
      <c r="P323" s="229">
        <f>O323*H323</f>
        <v>0</v>
      </c>
      <c r="Q323" s="229">
        <v>0.00015</v>
      </c>
      <c r="R323" s="229">
        <f>Q323*H323</f>
        <v>0.0012</v>
      </c>
      <c r="S323" s="229">
        <v>0</v>
      </c>
      <c r="T323" s="230">
        <f>S323*H323</f>
        <v>0</v>
      </c>
      <c r="AR323" s="231" t="s">
        <v>153</v>
      </c>
      <c r="AT323" s="231" t="s">
        <v>137</v>
      </c>
      <c r="AU323" s="231" t="s">
        <v>87</v>
      </c>
      <c r="AY323" s="17" t="s">
        <v>134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17" t="s">
        <v>82</v>
      </c>
      <c r="BK323" s="232">
        <f>ROUND(I323*H323,2)</f>
        <v>0</v>
      </c>
      <c r="BL323" s="17" t="s">
        <v>153</v>
      </c>
      <c r="BM323" s="231" t="s">
        <v>1556</v>
      </c>
    </row>
    <row r="324" spans="2:65" s="1" customFormat="1" ht="24" customHeight="1">
      <c r="B324" s="38"/>
      <c r="C324" s="220" t="s">
        <v>1056</v>
      </c>
      <c r="D324" s="220" t="s">
        <v>137</v>
      </c>
      <c r="E324" s="221" t="s">
        <v>1557</v>
      </c>
      <c r="F324" s="222" t="s">
        <v>1558</v>
      </c>
      <c r="G324" s="223" t="s">
        <v>428</v>
      </c>
      <c r="H324" s="224">
        <v>10</v>
      </c>
      <c r="I324" s="225"/>
      <c r="J324" s="226">
        <f>ROUND(I324*H324,2)</f>
        <v>0</v>
      </c>
      <c r="K324" s="222" t="s">
        <v>141</v>
      </c>
      <c r="L324" s="43"/>
      <c r="M324" s="227" t="s">
        <v>1</v>
      </c>
      <c r="N324" s="228" t="s">
        <v>42</v>
      </c>
      <c r="O324" s="86"/>
      <c r="P324" s="229">
        <f>O324*H324</f>
        <v>0</v>
      </c>
      <c r="Q324" s="229">
        <v>0.0005</v>
      </c>
      <c r="R324" s="229">
        <f>Q324*H324</f>
        <v>0.005</v>
      </c>
      <c r="S324" s="229">
        <v>0</v>
      </c>
      <c r="T324" s="230">
        <f>S324*H324</f>
        <v>0</v>
      </c>
      <c r="AR324" s="231" t="s">
        <v>248</v>
      </c>
      <c r="AT324" s="231" t="s">
        <v>137</v>
      </c>
      <c r="AU324" s="231" t="s">
        <v>87</v>
      </c>
      <c r="AY324" s="17" t="s">
        <v>134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17" t="s">
        <v>82</v>
      </c>
      <c r="BK324" s="232">
        <f>ROUND(I324*H324,2)</f>
        <v>0</v>
      </c>
      <c r="BL324" s="17" t="s">
        <v>248</v>
      </c>
      <c r="BM324" s="231" t="s">
        <v>1559</v>
      </c>
    </row>
    <row r="325" spans="2:65" s="1" customFormat="1" ht="36" customHeight="1">
      <c r="B325" s="38"/>
      <c r="C325" s="220" t="s">
        <v>1060</v>
      </c>
      <c r="D325" s="220" t="s">
        <v>137</v>
      </c>
      <c r="E325" s="221" t="s">
        <v>1560</v>
      </c>
      <c r="F325" s="222" t="s">
        <v>1561</v>
      </c>
      <c r="G325" s="223" t="s">
        <v>904</v>
      </c>
      <c r="H325" s="294"/>
      <c r="I325" s="225"/>
      <c r="J325" s="226">
        <f>ROUND(I325*H325,2)</f>
        <v>0</v>
      </c>
      <c r="K325" s="222" t="s">
        <v>141</v>
      </c>
      <c r="L325" s="43"/>
      <c r="M325" s="227" t="s">
        <v>1</v>
      </c>
      <c r="N325" s="228" t="s">
        <v>42</v>
      </c>
      <c r="O325" s="86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AR325" s="231" t="s">
        <v>248</v>
      </c>
      <c r="AT325" s="231" t="s">
        <v>137</v>
      </c>
      <c r="AU325" s="231" t="s">
        <v>87</v>
      </c>
      <c r="AY325" s="17" t="s">
        <v>134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7" t="s">
        <v>82</v>
      </c>
      <c r="BK325" s="232">
        <f>ROUND(I325*H325,2)</f>
        <v>0</v>
      </c>
      <c r="BL325" s="17" t="s">
        <v>248</v>
      </c>
      <c r="BM325" s="231" t="s">
        <v>1562</v>
      </c>
    </row>
    <row r="326" spans="2:63" s="11" customFormat="1" ht="22.8" customHeight="1">
      <c r="B326" s="204"/>
      <c r="C326" s="205"/>
      <c r="D326" s="206" t="s">
        <v>76</v>
      </c>
      <c r="E326" s="218" t="s">
        <v>594</v>
      </c>
      <c r="F326" s="218" t="s">
        <v>595</v>
      </c>
      <c r="G326" s="205"/>
      <c r="H326" s="205"/>
      <c r="I326" s="208"/>
      <c r="J326" s="219">
        <f>BK326</f>
        <v>0</v>
      </c>
      <c r="K326" s="205"/>
      <c r="L326" s="210"/>
      <c r="M326" s="211"/>
      <c r="N326" s="212"/>
      <c r="O326" s="212"/>
      <c r="P326" s="213">
        <f>SUM(P327:P334)</f>
        <v>0</v>
      </c>
      <c r="Q326" s="212"/>
      <c r="R326" s="213">
        <f>SUM(R327:R334)</f>
        <v>0.05289228</v>
      </c>
      <c r="S326" s="212"/>
      <c r="T326" s="214">
        <f>SUM(T327:T334)</f>
        <v>0</v>
      </c>
      <c r="AR326" s="215" t="s">
        <v>87</v>
      </c>
      <c r="AT326" s="216" t="s">
        <v>76</v>
      </c>
      <c r="AU326" s="216" t="s">
        <v>82</v>
      </c>
      <c r="AY326" s="215" t="s">
        <v>134</v>
      </c>
      <c r="BK326" s="217">
        <f>SUM(BK327:BK334)</f>
        <v>0</v>
      </c>
    </row>
    <row r="327" spans="2:65" s="1" customFormat="1" ht="24" customHeight="1">
      <c r="B327" s="38"/>
      <c r="C327" s="220" t="s">
        <v>1065</v>
      </c>
      <c r="D327" s="220" t="s">
        <v>137</v>
      </c>
      <c r="E327" s="221" t="s">
        <v>1563</v>
      </c>
      <c r="F327" s="222" t="s">
        <v>1564</v>
      </c>
      <c r="G327" s="223" t="s">
        <v>186</v>
      </c>
      <c r="H327" s="224">
        <v>5.956</v>
      </c>
      <c r="I327" s="225"/>
      <c r="J327" s="226">
        <f>ROUND(I327*H327,2)</f>
        <v>0</v>
      </c>
      <c r="K327" s="222" t="s">
        <v>141</v>
      </c>
      <c r="L327" s="43"/>
      <c r="M327" s="227" t="s">
        <v>1</v>
      </c>
      <c r="N327" s="228" t="s">
        <v>42</v>
      </c>
      <c r="O327" s="86"/>
      <c r="P327" s="229">
        <f>O327*H327</f>
        <v>0</v>
      </c>
      <c r="Q327" s="229">
        <v>0.00063</v>
      </c>
      <c r="R327" s="229">
        <f>Q327*H327</f>
        <v>0.00375228</v>
      </c>
      <c r="S327" s="229">
        <v>0</v>
      </c>
      <c r="T327" s="230">
        <f>S327*H327</f>
        <v>0</v>
      </c>
      <c r="AR327" s="231" t="s">
        <v>248</v>
      </c>
      <c r="AT327" s="231" t="s">
        <v>137</v>
      </c>
      <c r="AU327" s="231" t="s">
        <v>87</v>
      </c>
      <c r="AY327" s="17" t="s">
        <v>134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82</v>
      </c>
      <c r="BK327" s="232">
        <f>ROUND(I327*H327,2)</f>
        <v>0</v>
      </c>
      <c r="BL327" s="17" t="s">
        <v>248</v>
      </c>
      <c r="BM327" s="231" t="s">
        <v>1565</v>
      </c>
    </row>
    <row r="328" spans="2:51" s="12" customFormat="1" ht="12">
      <c r="B328" s="240"/>
      <c r="C328" s="241"/>
      <c r="D328" s="242" t="s">
        <v>188</v>
      </c>
      <c r="E328" s="243" t="s">
        <v>1</v>
      </c>
      <c r="F328" s="244" t="s">
        <v>1566</v>
      </c>
      <c r="G328" s="241"/>
      <c r="H328" s="245">
        <v>2.4</v>
      </c>
      <c r="I328" s="246"/>
      <c r="J328" s="241"/>
      <c r="K328" s="241"/>
      <c r="L328" s="247"/>
      <c r="M328" s="248"/>
      <c r="N328" s="249"/>
      <c r="O328" s="249"/>
      <c r="P328" s="249"/>
      <c r="Q328" s="249"/>
      <c r="R328" s="249"/>
      <c r="S328" s="249"/>
      <c r="T328" s="250"/>
      <c r="AT328" s="251" t="s">
        <v>188</v>
      </c>
      <c r="AU328" s="251" t="s">
        <v>87</v>
      </c>
      <c r="AV328" s="12" t="s">
        <v>87</v>
      </c>
      <c r="AW328" s="12" t="s">
        <v>32</v>
      </c>
      <c r="AX328" s="12" t="s">
        <v>77</v>
      </c>
      <c r="AY328" s="251" t="s">
        <v>134</v>
      </c>
    </row>
    <row r="329" spans="2:51" s="12" customFormat="1" ht="12">
      <c r="B329" s="240"/>
      <c r="C329" s="241"/>
      <c r="D329" s="242" t="s">
        <v>188</v>
      </c>
      <c r="E329" s="243" t="s">
        <v>1</v>
      </c>
      <c r="F329" s="244" t="s">
        <v>1567</v>
      </c>
      <c r="G329" s="241"/>
      <c r="H329" s="245">
        <v>0.6</v>
      </c>
      <c r="I329" s="246"/>
      <c r="J329" s="241"/>
      <c r="K329" s="241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188</v>
      </c>
      <c r="AU329" s="251" t="s">
        <v>87</v>
      </c>
      <c r="AV329" s="12" t="s">
        <v>87</v>
      </c>
      <c r="AW329" s="12" t="s">
        <v>32</v>
      </c>
      <c r="AX329" s="12" t="s">
        <v>77</v>
      </c>
      <c r="AY329" s="251" t="s">
        <v>134</v>
      </c>
    </row>
    <row r="330" spans="2:51" s="12" customFormat="1" ht="12">
      <c r="B330" s="240"/>
      <c r="C330" s="241"/>
      <c r="D330" s="242" t="s">
        <v>188</v>
      </c>
      <c r="E330" s="243" t="s">
        <v>1</v>
      </c>
      <c r="F330" s="244" t="s">
        <v>1568</v>
      </c>
      <c r="G330" s="241"/>
      <c r="H330" s="245">
        <v>1.416</v>
      </c>
      <c r="I330" s="246"/>
      <c r="J330" s="241"/>
      <c r="K330" s="241"/>
      <c r="L330" s="247"/>
      <c r="M330" s="248"/>
      <c r="N330" s="249"/>
      <c r="O330" s="249"/>
      <c r="P330" s="249"/>
      <c r="Q330" s="249"/>
      <c r="R330" s="249"/>
      <c r="S330" s="249"/>
      <c r="T330" s="250"/>
      <c r="AT330" s="251" t="s">
        <v>188</v>
      </c>
      <c r="AU330" s="251" t="s">
        <v>87</v>
      </c>
      <c r="AV330" s="12" t="s">
        <v>87</v>
      </c>
      <c r="AW330" s="12" t="s">
        <v>32</v>
      </c>
      <c r="AX330" s="12" t="s">
        <v>77</v>
      </c>
      <c r="AY330" s="251" t="s">
        <v>134</v>
      </c>
    </row>
    <row r="331" spans="2:51" s="12" customFormat="1" ht="12">
      <c r="B331" s="240"/>
      <c r="C331" s="241"/>
      <c r="D331" s="242" t="s">
        <v>188</v>
      </c>
      <c r="E331" s="243" t="s">
        <v>1</v>
      </c>
      <c r="F331" s="244" t="s">
        <v>1569</v>
      </c>
      <c r="G331" s="241"/>
      <c r="H331" s="245">
        <v>1.54</v>
      </c>
      <c r="I331" s="246"/>
      <c r="J331" s="241"/>
      <c r="K331" s="241"/>
      <c r="L331" s="247"/>
      <c r="M331" s="248"/>
      <c r="N331" s="249"/>
      <c r="O331" s="249"/>
      <c r="P331" s="249"/>
      <c r="Q331" s="249"/>
      <c r="R331" s="249"/>
      <c r="S331" s="249"/>
      <c r="T331" s="250"/>
      <c r="AT331" s="251" t="s">
        <v>188</v>
      </c>
      <c r="AU331" s="251" t="s">
        <v>87</v>
      </c>
      <c r="AV331" s="12" t="s">
        <v>87</v>
      </c>
      <c r="AW331" s="12" t="s">
        <v>32</v>
      </c>
      <c r="AX331" s="12" t="s">
        <v>77</v>
      </c>
      <c r="AY331" s="251" t="s">
        <v>134</v>
      </c>
    </row>
    <row r="332" spans="2:51" s="13" customFormat="1" ht="12">
      <c r="B332" s="252"/>
      <c r="C332" s="253"/>
      <c r="D332" s="242" t="s">
        <v>188</v>
      </c>
      <c r="E332" s="254" t="s">
        <v>1</v>
      </c>
      <c r="F332" s="255" t="s">
        <v>204</v>
      </c>
      <c r="G332" s="253"/>
      <c r="H332" s="256">
        <v>5.956</v>
      </c>
      <c r="I332" s="257"/>
      <c r="J332" s="253"/>
      <c r="K332" s="253"/>
      <c r="L332" s="258"/>
      <c r="M332" s="259"/>
      <c r="N332" s="260"/>
      <c r="O332" s="260"/>
      <c r="P332" s="260"/>
      <c r="Q332" s="260"/>
      <c r="R332" s="260"/>
      <c r="S332" s="260"/>
      <c r="T332" s="261"/>
      <c r="AT332" s="262" t="s">
        <v>188</v>
      </c>
      <c r="AU332" s="262" t="s">
        <v>87</v>
      </c>
      <c r="AV332" s="13" t="s">
        <v>153</v>
      </c>
      <c r="AW332" s="13" t="s">
        <v>32</v>
      </c>
      <c r="AX332" s="13" t="s">
        <v>82</v>
      </c>
      <c r="AY332" s="262" t="s">
        <v>134</v>
      </c>
    </row>
    <row r="333" spans="2:65" s="1" customFormat="1" ht="24" customHeight="1">
      <c r="B333" s="38"/>
      <c r="C333" s="273" t="s">
        <v>1071</v>
      </c>
      <c r="D333" s="273" t="s">
        <v>552</v>
      </c>
      <c r="E333" s="274" t="s">
        <v>1570</v>
      </c>
      <c r="F333" s="275" t="s">
        <v>1571</v>
      </c>
      <c r="G333" s="276" t="s">
        <v>186</v>
      </c>
      <c r="H333" s="277">
        <v>6.552</v>
      </c>
      <c r="I333" s="278"/>
      <c r="J333" s="279">
        <f>ROUND(I333*H333,2)</f>
        <v>0</v>
      </c>
      <c r="K333" s="275" t="s">
        <v>141</v>
      </c>
      <c r="L333" s="280"/>
      <c r="M333" s="281" t="s">
        <v>1</v>
      </c>
      <c r="N333" s="282" t="s">
        <v>42</v>
      </c>
      <c r="O333" s="86"/>
      <c r="P333" s="229">
        <f>O333*H333</f>
        <v>0</v>
      </c>
      <c r="Q333" s="229">
        <v>0.0075</v>
      </c>
      <c r="R333" s="229">
        <f>Q333*H333</f>
        <v>0.049139999999999996</v>
      </c>
      <c r="S333" s="229">
        <v>0</v>
      </c>
      <c r="T333" s="230">
        <f>S333*H333</f>
        <v>0</v>
      </c>
      <c r="AR333" s="231" t="s">
        <v>359</v>
      </c>
      <c r="AT333" s="231" t="s">
        <v>552</v>
      </c>
      <c r="AU333" s="231" t="s">
        <v>87</v>
      </c>
      <c r="AY333" s="17" t="s">
        <v>134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7" t="s">
        <v>82</v>
      </c>
      <c r="BK333" s="232">
        <f>ROUND(I333*H333,2)</f>
        <v>0</v>
      </c>
      <c r="BL333" s="17" t="s">
        <v>248</v>
      </c>
      <c r="BM333" s="231" t="s">
        <v>1572</v>
      </c>
    </row>
    <row r="334" spans="2:51" s="12" customFormat="1" ht="12">
      <c r="B334" s="240"/>
      <c r="C334" s="241"/>
      <c r="D334" s="242" t="s">
        <v>188</v>
      </c>
      <c r="E334" s="241"/>
      <c r="F334" s="244" t="s">
        <v>1573</v>
      </c>
      <c r="G334" s="241"/>
      <c r="H334" s="245">
        <v>6.552</v>
      </c>
      <c r="I334" s="246"/>
      <c r="J334" s="241"/>
      <c r="K334" s="241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188</v>
      </c>
      <c r="AU334" s="251" t="s">
        <v>87</v>
      </c>
      <c r="AV334" s="12" t="s">
        <v>87</v>
      </c>
      <c r="AW334" s="12" t="s">
        <v>4</v>
      </c>
      <c r="AX334" s="12" t="s">
        <v>82</v>
      </c>
      <c r="AY334" s="251" t="s">
        <v>134</v>
      </c>
    </row>
    <row r="335" spans="2:63" s="11" customFormat="1" ht="25.9" customHeight="1">
      <c r="B335" s="204"/>
      <c r="C335" s="205"/>
      <c r="D335" s="206" t="s">
        <v>76</v>
      </c>
      <c r="E335" s="207" t="s">
        <v>621</v>
      </c>
      <c r="F335" s="207" t="s">
        <v>622</v>
      </c>
      <c r="G335" s="205"/>
      <c r="H335" s="205"/>
      <c r="I335" s="208"/>
      <c r="J335" s="209">
        <f>BK335</f>
        <v>0</v>
      </c>
      <c r="K335" s="205"/>
      <c r="L335" s="210"/>
      <c r="M335" s="211"/>
      <c r="N335" s="212"/>
      <c r="O335" s="212"/>
      <c r="P335" s="213">
        <f>P336</f>
        <v>0</v>
      </c>
      <c r="Q335" s="212"/>
      <c r="R335" s="213">
        <f>R336</f>
        <v>0</v>
      </c>
      <c r="S335" s="212"/>
      <c r="T335" s="214">
        <f>T336</f>
        <v>0</v>
      </c>
      <c r="AR335" s="215" t="s">
        <v>153</v>
      </c>
      <c r="AT335" s="216" t="s">
        <v>76</v>
      </c>
      <c r="AU335" s="216" t="s">
        <v>77</v>
      </c>
      <c r="AY335" s="215" t="s">
        <v>134</v>
      </c>
      <c r="BK335" s="217">
        <f>BK336</f>
        <v>0</v>
      </c>
    </row>
    <row r="336" spans="2:65" s="1" customFormat="1" ht="24" customHeight="1">
      <c r="B336" s="38"/>
      <c r="C336" s="220" t="s">
        <v>1076</v>
      </c>
      <c r="D336" s="220" t="s">
        <v>137</v>
      </c>
      <c r="E336" s="221" t="s">
        <v>1574</v>
      </c>
      <c r="F336" s="222" t="s">
        <v>1575</v>
      </c>
      <c r="G336" s="223" t="s">
        <v>626</v>
      </c>
      <c r="H336" s="224">
        <v>20</v>
      </c>
      <c r="I336" s="225"/>
      <c r="J336" s="226">
        <f>ROUND(I336*H336,2)</f>
        <v>0</v>
      </c>
      <c r="K336" s="222" t="s">
        <v>141</v>
      </c>
      <c r="L336" s="43"/>
      <c r="M336" s="233" t="s">
        <v>1</v>
      </c>
      <c r="N336" s="234" t="s">
        <v>42</v>
      </c>
      <c r="O336" s="235"/>
      <c r="P336" s="236">
        <f>O336*H336</f>
        <v>0</v>
      </c>
      <c r="Q336" s="236">
        <v>0</v>
      </c>
      <c r="R336" s="236">
        <f>Q336*H336</f>
        <v>0</v>
      </c>
      <c r="S336" s="236">
        <v>0</v>
      </c>
      <c r="T336" s="237">
        <f>S336*H336</f>
        <v>0</v>
      </c>
      <c r="AR336" s="231" t="s">
        <v>627</v>
      </c>
      <c r="AT336" s="231" t="s">
        <v>137</v>
      </c>
      <c r="AU336" s="231" t="s">
        <v>82</v>
      </c>
      <c r="AY336" s="17" t="s">
        <v>134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82</v>
      </c>
      <c r="BK336" s="232">
        <f>ROUND(I336*H336,2)</f>
        <v>0</v>
      </c>
      <c r="BL336" s="17" t="s">
        <v>627</v>
      </c>
      <c r="BM336" s="231" t="s">
        <v>1576</v>
      </c>
    </row>
    <row r="337" spans="2:12" s="1" customFormat="1" ht="6.95" customHeight="1">
      <c r="B337" s="61"/>
      <c r="C337" s="62"/>
      <c r="D337" s="62"/>
      <c r="E337" s="62"/>
      <c r="F337" s="62"/>
      <c r="G337" s="62"/>
      <c r="H337" s="62"/>
      <c r="I337" s="171"/>
      <c r="J337" s="62"/>
      <c r="K337" s="62"/>
      <c r="L337" s="43"/>
    </row>
  </sheetData>
  <sheetProtection password="CC35" sheet="1" objects="1" scenarios="1" formatColumns="0" formatRows="0" autoFilter="0"/>
  <autoFilter ref="C130:K336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96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87</v>
      </c>
    </row>
    <row r="4" spans="2:46" ht="24.95" customHeight="1">
      <c r="B4" s="20"/>
      <c r="D4" s="134" t="s">
        <v>109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164</v>
      </c>
      <c r="I8" s="137"/>
      <c r="L8" s="43"/>
    </row>
    <row r="9" spans="2:12" s="1" customFormat="1" ht="36.95" customHeight="1">
      <c r="B9" s="43"/>
      <c r="E9" s="138" t="s">
        <v>1577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24. 3. 2020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37</v>
      </c>
      <c r="I30" s="137"/>
      <c r="J30" s="147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39</v>
      </c>
      <c r="I32" s="149" t="s">
        <v>38</v>
      </c>
      <c r="J32" s="148" t="s">
        <v>40</v>
      </c>
      <c r="L32" s="43"/>
    </row>
    <row r="33" spans="2:12" s="1" customFormat="1" ht="14.4" customHeight="1">
      <c r="B33" s="43"/>
      <c r="D33" s="150" t="s">
        <v>41</v>
      </c>
      <c r="E33" s="136" t="s">
        <v>42</v>
      </c>
      <c r="F33" s="151">
        <f>ROUND((SUM(BE123:BE156)),2)</f>
        <v>0</v>
      </c>
      <c r="I33" s="152">
        <v>0.21</v>
      </c>
      <c r="J33" s="151">
        <f>ROUND(((SUM(BE123:BE156))*I33),2)</f>
        <v>0</v>
      </c>
      <c r="L33" s="43"/>
    </row>
    <row r="34" spans="2:12" s="1" customFormat="1" ht="14.4" customHeight="1">
      <c r="B34" s="43"/>
      <c r="E34" s="136" t="s">
        <v>43</v>
      </c>
      <c r="F34" s="151">
        <f>ROUND((SUM(BF123:BF156)),2)</f>
        <v>0</v>
      </c>
      <c r="I34" s="152">
        <v>0.15</v>
      </c>
      <c r="J34" s="151">
        <f>ROUND(((SUM(BF123:BF156))*I34),2)</f>
        <v>0</v>
      </c>
      <c r="L34" s="43"/>
    </row>
    <row r="35" spans="2:12" s="1" customFormat="1" ht="14.4" customHeight="1" hidden="1">
      <c r="B35" s="43"/>
      <c r="E35" s="136" t="s">
        <v>44</v>
      </c>
      <c r="F35" s="151">
        <f>ROUND((SUM(BG123:BG156)),2)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45</v>
      </c>
      <c r="F36" s="151">
        <f>ROUND((SUM(BH123:BH156)),2)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46</v>
      </c>
      <c r="F37" s="151">
        <f>ROUND((SUM(BI123:BI156)),2)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110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164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02 - Vzduchotechnika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24. 3. 2020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111</v>
      </c>
      <c r="D94" s="176"/>
      <c r="E94" s="176"/>
      <c r="F94" s="176"/>
      <c r="G94" s="176"/>
      <c r="H94" s="176"/>
      <c r="I94" s="177"/>
      <c r="J94" s="178" t="s">
        <v>112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113</v>
      </c>
      <c r="D96" s="39"/>
      <c r="E96" s="39"/>
      <c r="F96" s="39"/>
      <c r="G96" s="39"/>
      <c r="H96" s="39"/>
      <c r="I96" s="137"/>
      <c r="J96" s="105">
        <f>J123</f>
        <v>0</v>
      </c>
      <c r="K96" s="39"/>
      <c r="L96" s="43"/>
      <c r="AU96" s="17" t="s">
        <v>114</v>
      </c>
    </row>
    <row r="97" spans="2:12" s="8" customFormat="1" ht="24.95" customHeight="1">
      <c r="B97" s="180"/>
      <c r="C97" s="181"/>
      <c r="D97" s="182" t="s">
        <v>166</v>
      </c>
      <c r="E97" s="183"/>
      <c r="F97" s="183"/>
      <c r="G97" s="183"/>
      <c r="H97" s="183"/>
      <c r="I97" s="184"/>
      <c r="J97" s="185">
        <f>J124</f>
        <v>0</v>
      </c>
      <c r="K97" s="181"/>
      <c r="L97" s="186"/>
    </row>
    <row r="98" spans="2:12" s="9" customFormat="1" ht="19.9" customHeight="1">
      <c r="B98" s="187"/>
      <c r="C98" s="188"/>
      <c r="D98" s="189" t="s">
        <v>167</v>
      </c>
      <c r="E98" s="190"/>
      <c r="F98" s="190"/>
      <c r="G98" s="190"/>
      <c r="H98" s="190"/>
      <c r="I98" s="191"/>
      <c r="J98" s="192">
        <f>J125</f>
        <v>0</v>
      </c>
      <c r="K98" s="188"/>
      <c r="L98" s="193"/>
    </row>
    <row r="99" spans="2:12" s="9" customFormat="1" ht="19.9" customHeight="1">
      <c r="B99" s="187"/>
      <c r="C99" s="188"/>
      <c r="D99" s="189" t="s">
        <v>168</v>
      </c>
      <c r="E99" s="190"/>
      <c r="F99" s="190"/>
      <c r="G99" s="190"/>
      <c r="H99" s="190"/>
      <c r="I99" s="191"/>
      <c r="J99" s="192">
        <f>J129</f>
        <v>0</v>
      </c>
      <c r="K99" s="188"/>
      <c r="L99" s="193"/>
    </row>
    <row r="100" spans="2:12" s="8" customFormat="1" ht="24.95" customHeight="1">
      <c r="B100" s="180"/>
      <c r="C100" s="181"/>
      <c r="D100" s="182" t="s">
        <v>171</v>
      </c>
      <c r="E100" s="183"/>
      <c r="F100" s="183"/>
      <c r="G100" s="183"/>
      <c r="H100" s="183"/>
      <c r="I100" s="184"/>
      <c r="J100" s="185">
        <f>J135</f>
        <v>0</v>
      </c>
      <c r="K100" s="181"/>
      <c r="L100" s="186"/>
    </row>
    <row r="101" spans="2:12" s="9" customFormat="1" ht="19.9" customHeight="1">
      <c r="B101" s="187"/>
      <c r="C101" s="188"/>
      <c r="D101" s="189" t="s">
        <v>174</v>
      </c>
      <c r="E101" s="190"/>
      <c r="F101" s="190"/>
      <c r="G101" s="190"/>
      <c r="H101" s="190"/>
      <c r="I101" s="191"/>
      <c r="J101" s="192">
        <f>J136</f>
        <v>0</v>
      </c>
      <c r="K101" s="188"/>
      <c r="L101" s="193"/>
    </row>
    <row r="102" spans="2:12" s="9" customFormat="1" ht="19.9" customHeight="1">
      <c r="B102" s="187"/>
      <c r="C102" s="188"/>
      <c r="D102" s="189" t="s">
        <v>633</v>
      </c>
      <c r="E102" s="190"/>
      <c r="F102" s="190"/>
      <c r="G102" s="190"/>
      <c r="H102" s="190"/>
      <c r="I102" s="191"/>
      <c r="J102" s="192">
        <f>J138</f>
        <v>0</v>
      </c>
      <c r="K102" s="188"/>
      <c r="L102" s="193"/>
    </row>
    <row r="103" spans="2:12" s="8" customFormat="1" ht="24.95" customHeight="1">
      <c r="B103" s="180"/>
      <c r="C103" s="181"/>
      <c r="D103" s="182" t="s">
        <v>180</v>
      </c>
      <c r="E103" s="183"/>
      <c r="F103" s="183"/>
      <c r="G103" s="183"/>
      <c r="H103" s="183"/>
      <c r="I103" s="184"/>
      <c r="J103" s="185">
        <f>J155</f>
        <v>0</v>
      </c>
      <c r="K103" s="181"/>
      <c r="L103" s="18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7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1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4"/>
      <c r="J109" s="64"/>
      <c r="K109" s="64"/>
      <c r="L109" s="43"/>
    </row>
    <row r="110" spans="2:12" s="1" customFormat="1" ht="24.95" customHeight="1">
      <c r="B110" s="38"/>
      <c r="C110" s="23" t="s">
        <v>118</v>
      </c>
      <c r="D110" s="39"/>
      <c r="E110" s="39"/>
      <c r="F110" s="39"/>
      <c r="G110" s="39"/>
      <c r="H110" s="39"/>
      <c r="I110" s="137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7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7"/>
      <c r="J112" s="39"/>
      <c r="K112" s="39"/>
      <c r="L112" s="43"/>
    </row>
    <row r="113" spans="2:12" s="1" customFormat="1" ht="16.5" customHeight="1">
      <c r="B113" s="38"/>
      <c r="C113" s="39"/>
      <c r="D113" s="39"/>
      <c r="E113" s="239" t="str">
        <f>E7</f>
        <v>Pavilon K - vnitřní stavební úpravy DPS</v>
      </c>
      <c r="F113" s="32"/>
      <c r="G113" s="32"/>
      <c r="H113" s="32"/>
      <c r="I113" s="137"/>
      <c r="J113" s="39"/>
      <c r="K113" s="39"/>
      <c r="L113" s="43"/>
    </row>
    <row r="114" spans="2:12" s="1" customFormat="1" ht="12" customHeight="1">
      <c r="B114" s="38"/>
      <c r="C114" s="32" t="s">
        <v>164</v>
      </c>
      <c r="D114" s="39"/>
      <c r="E114" s="39"/>
      <c r="F114" s="39"/>
      <c r="G114" s="39"/>
      <c r="H114" s="39"/>
      <c r="I114" s="137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02 - Vzduchotechnika</v>
      </c>
      <c r="F115" s="39"/>
      <c r="G115" s="39"/>
      <c r="H115" s="39"/>
      <c r="I115" s="137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Areál SN Opava</v>
      </c>
      <c r="G117" s="39"/>
      <c r="H117" s="39"/>
      <c r="I117" s="140" t="s">
        <v>22</v>
      </c>
      <c r="J117" s="74" t="str">
        <f>IF(J12="","",J12)</f>
        <v>24. 3. 2020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7"/>
      <c r="J118" s="39"/>
      <c r="K118" s="39"/>
      <c r="L118" s="43"/>
    </row>
    <row r="119" spans="2:12" s="1" customFormat="1" ht="27.9" customHeight="1">
      <c r="B119" s="38"/>
      <c r="C119" s="32" t="s">
        <v>24</v>
      </c>
      <c r="D119" s="39"/>
      <c r="E119" s="39"/>
      <c r="F119" s="27" t="str">
        <f>E15</f>
        <v>Slezská nemocnice Opava</v>
      </c>
      <c r="G119" s="39"/>
      <c r="H119" s="39"/>
      <c r="I119" s="140" t="s">
        <v>30</v>
      </c>
      <c r="J119" s="36" t="str">
        <f>E21</f>
        <v>Ing. Zbyněk Svoboda</v>
      </c>
      <c r="K119" s="39"/>
      <c r="L119" s="43"/>
    </row>
    <row r="120" spans="2:12" s="1" customFormat="1" ht="15.15" customHeight="1">
      <c r="B120" s="38"/>
      <c r="C120" s="32" t="s">
        <v>28</v>
      </c>
      <c r="D120" s="39"/>
      <c r="E120" s="39"/>
      <c r="F120" s="27" t="str">
        <f>IF(E18="","",E18)</f>
        <v>Vyplň údaj</v>
      </c>
      <c r="G120" s="39"/>
      <c r="H120" s="39"/>
      <c r="I120" s="140" t="s">
        <v>33</v>
      </c>
      <c r="J120" s="36" t="str">
        <f>E24</f>
        <v>Zbyněk Svoboda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7"/>
      <c r="J121" s="39"/>
      <c r="K121" s="39"/>
      <c r="L121" s="43"/>
    </row>
    <row r="122" spans="2:20" s="10" customFormat="1" ht="29.25" customHeight="1">
      <c r="B122" s="194"/>
      <c r="C122" s="195" t="s">
        <v>119</v>
      </c>
      <c r="D122" s="196" t="s">
        <v>62</v>
      </c>
      <c r="E122" s="196" t="s">
        <v>58</v>
      </c>
      <c r="F122" s="196" t="s">
        <v>59</v>
      </c>
      <c r="G122" s="196" t="s">
        <v>120</v>
      </c>
      <c r="H122" s="196" t="s">
        <v>121</v>
      </c>
      <c r="I122" s="197" t="s">
        <v>122</v>
      </c>
      <c r="J122" s="196" t="s">
        <v>112</v>
      </c>
      <c r="K122" s="198" t="s">
        <v>123</v>
      </c>
      <c r="L122" s="199"/>
      <c r="M122" s="95" t="s">
        <v>1</v>
      </c>
      <c r="N122" s="96" t="s">
        <v>41</v>
      </c>
      <c r="O122" s="96" t="s">
        <v>124</v>
      </c>
      <c r="P122" s="96" t="s">
        <v>125</v>
      </c>
      <c r="Q122" s="96" t="s">
        <v>126</v>
      </c>
      <c r="R122" s="96" t="s">
        <v>127</v>
      </c>
      <c r="S122" s="96" t="s">
        <v>128</v>
      </c>
      <c r="T122" s="97" t="s">
        <v>129</v>
      </c>
    </row>
    <row r="123" spans="2:63" s="1" customFormat="1" ht="22.8" customHeight="1">
      <c r="B123" s="38"/>
      <c r="C123" s="102" t="s">
        <v>130</v>
      </c>
      <c r="D123" s="39"/>
      <c r="E123" s="39"/>
      <c r="F123" s="39"/>
      <c r="G123" s="39"/>
      <c r="H123" s="39"/>
      <c r="I123" s="137"/>
      <c r="J123" s="200">
        <f>BK123</f>
        <v>0</v>
      </c>
      <c r="K123" s="39"/>
      <c r="L123" s="43"/>
      <c r="M123" s="98"/>
      <c r="N123" s="99"/>
      <c r="O123" s="99"/>
      <c r="P123" s="201">
        <f>P124+P135+P155</f>
        <v>0</v>
      </c>
      <c r="Q123" s="99"/>
      <c r="R123" s="201">
        <f>R124+R135+R155</f>
        <v>0.7881900000000001</v>
      </c>
      <c r="S123" s="99"/>
      <c r="T123" s="202">
        <f>T124+T135+T155</f>
        <v>2.6574999999999998</v>
      </c>
      <c r="AT123" s="17" t="s">
        <v>76</v>
      </c>
      <c r="AU123" s="17" t="s">
        <v>114</v>
      </c>
      <c r="BK123" s="203">
        <f>BK124+BK135+BK155</f>
        <v>0</v>
      </c>
    </row>
    <row r="124" spans="2:63" s="11" customFormat="1" ht="25.9" customHeight="1">
      <c r="B124" s="204"/>
      <c r="C124" s="205"/>
      <c r="D124" s="206" t="s">
        <v>76</v>
      </c>
      <c r="E124" s="207" t="s">
        <v>181</v>
      </c>
      <c r="F124" s="207" t="s">
        <v>182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P125+P129</f>
        <v>0</v>
      </c>
      <c r="Q124" s="212"/>
      <c r="R124" s="213">
        <f>R125+R129</f>
        <v>0.7668400000000001</v>
      </c>
      <c r="S124" s="212"/>
      <c r="T124" s="214">
        <f>T125+T129</f>
        <v>2.6574999999999998</v>
      </c>
      <c r="AR124" s="215" t="s">
        <v>82</v>
      </c>
      <c r="AT124" s="216" t="s">
        <v>76</v>
      </c>
      <c r="AU124" s="216" t="s">
        <v>77</v>
      </c>
      <c r="AY124" s="215" t="s">
        <v>134</v>
      </c>
      <c r="BK124" s="217">
        <f>BK125+BK129</f>
        <v>0</v>
      </c>
    </row>
    <row r="125" spans="2:63" s="11" customFormat="1" ht="22.8" customHeight="1">
      <c r="B125" s="204"/>
      <c r="C125" s="205"/>
      <c r="D125" s="206" t="s">
        <v>76</v>
      </c>
      <c r="E125" s="218" t="s">
        <v>160</v>
      </c>
      <c r="F125" s="218" t="s">
        <v>183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SUM(P126:P128)</f>
        <v>0</v>
      </c>
      <c r="Q125" s="212"/>
      <c r="R125" s="213">
        <f>SUM(R126:R128)</f>
        <v>0.76468</v>
      </c>
      <c r="S125" s="212"/>
      <c r="T125" s="214">
        <f>SUM(T126:T128)</f>
        <v>0</v>
      </c>
      <c r="AR125" s="215" t="s">
        <v>82</v>
      </c>
      <c r="AT125" s="216" t="s">
        <v>76</v>
      </c>
      <c r="AU125" s="216" t="s">
        <v>82</v>
      </c>
      <c r="AY125" s="215" t="s">
        <v>134</v>
      </c>
      <c r="BK125" s="217">
        <f>SUM(BK126:BK128)</f>
        <v>0</v>
      </c>
    </row>
    <row r="126" spans="2:65" s="1" customFormat="1" ht="16.5" customHeight="1">
      <c r="B126" s="38"/>
      <c r="C126" s="220" t="s">
        <v>82</v>
      </c>
      <c r="D126" s="220" t="s">
        <v>137</v>
      </c>
      <c r="E126" s="221" t="s">
        <v>1239</v>
      </c>
      <c r="F126" s="222" t="s">
        <v>1240</v>
      </c>
      <c r="G126" s="223" t="s">
        <v>186</v>
      </c>
      <c r="H126" s="224">
        <v>19.117</v>
      </c>
      <c r="I126" s="225"/>
      <c r="J126" s="226">
        <f>ROUND(I126*H126,2)</f>
        <v>0</v>
      </c>
      <c r="K126" s="222" t="s">
        <v>141</v>
      </c>
      <c r="L126" s="43"/>
      <c r="M126" s="227" t="s">
        <v>1</v>
      </c>
      <c r="N126" s="228" t="s">
        <v>42</v>
      </c>
      <c r="O126" s="86"/>
      <c r="P126" s="229">
        <f>O126*H126</f>
        <v>0</v>
      </c>
      <c r="Q126" s="229">
        <v>0.04</v>
      </c>
      <c r="R126" s="229">
        <f>Q126*H126</f>
        <v>0.76468</v>
      </c>
      <c r="S126" s="229">
        <v>0</v>
      </c>
      <c r="T126" s="230">
        <f>S126*H126</f>
        <v>0</v>
      </c>
      <c r="AR126" s="231" t="s">
        <v>153</v>
      </c>
      <c r="AT126" s="231" t="s">
        <v>137</v>
      </c>
      <c r="AU126" s="231" t="s">
        <v>87</v>
      </c>
      <c r="AY126" s="17" t="s">
        <v>134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82</v>
      </c>
      <c r="BK126" s="232">
        <f>ROUND(I126*H126,2)</f>
        <v>0</v>
      </c>
      <c r="BL126" s="17" t="s">
        <v>153</v>
      </c>
      <c r="BM126" s="231" t="s">
        <v>1578</v>
      </c>
    </row>
    <row r="127" spans="2:51" s="12" customFormat="1" ht="12">
      <c r="B127" s="240"/>
      <c r="C127" s="241"/>
      <c r="D127" s="242" t="s">
        <v>188</v>
      </c>
      <c r="E127" s="243" t="s">
        <v>1</v>
      </c>
      <c r="F127" s="244" t="s">
        <v>1242</v>
      </c>
      <c r="G127" s="241"/>
      <c r="H127" s="245">
        <v>19.117</v>
      </c>
      <c r="I127" s="246"/>
      <c r="J127" s="241"/>
      <c r="K127" s="241"/>
      <c r="L127" s="247"/>
      <c r="M127" s="248"/>
      <c r="N127" s="249"/>
      <c r="O127" s="249"/>
      <c r="P127" s="249"/>
      <c r="Q127" s="249"/>
      <c r="R127" s="249"/>
      <c r="S127" s="249"/>
      <c r="T127" s="250"/>
      <c r="AT127" s="251" t="s">
        <v>188</v>
      </c>
      <c r="AU127" s="251" t="s">
        <v>87</v>
      </c>
      <c r="AV127" s="12" t="s">
        <v>87</v>
      </c>
      <c r="AW127" s="12" t="s">
        <v>32</v>
      </c>
      <c r="AX127" s="12" t="s">
        <v>82</v>
      </c>
      <c r="AY127" s="251" t="s">
        <v>134</v>
      </c>
    </row>
    <row r="128" spans="2:65" s="1" customFormat="1" ht="16.5" customHeight="1">
      <c r="B128" s="38"/>
      <c r="C128" s="220" t="s">
        <v>87</v>
      </c>
      <c r="D128" s="220" t="s">
        <v>137</v>
      </c>
      <c r="E128" s="221" t="s">
        <v>1579</v>
      </c>
      <c r="F128" s="222" t="s">
        <v>1580</v>
      </c>
      <c r="G128" s="223" t="s">
        <v>428</v>
      </c>
      <c r="H128" s="224">
        <v>1</v>
      </c>
      <c r="I128" s="225"/>
      <c r="J128" s="226">
        <f>ROUND(I128*H128,2)</f>
        <v>0</v>
      </c>
      <c r="K128" s="222" t="s">
        <v>1</v>
      </c>
      <c r="L128" s="43"/>
      <c r="M128" s="227" t="s">
        <v>1</v>
      </c>
      <c r="N128" s="228" t="s">
        <v>42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153</v>
      </c>
      <c r="AT128" s="231" t="s">
        <v>137</v>
      </c>
      <c r="AU128" s="231" t="s">
        <v>87</v>
      </c>
      <c r="AY128" s="17" t="s">
        <v>134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82</v>
      </c>
      <c r="BK128" s="232">
        <f>ROUND(I128*H128,2)</f>
        <v>0</v>
      </c>
      <c r="BL128" s="17" t="s">
        <v>153</v>
      </c>
      <c r="BM128" s="231" t="s">
        <v>1581</v>
      </c>
    </row>
    <row r="129" spans="2:63" s="11" customFormat="1" ht="22.8" customHeight="1">
      <c r="B129" s="204"/>
      <c r="C129" s="205"/>
      <c r="D129" s="206" t="s">
        <v>76</v>
      </c>
      <c r="E129" s="218" t="s">
        <v>197</v>
      </c>
      <c r="F129" s="218" t="s">
        <v>198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SUM(P130:P134)</f>
        <v>0</v>
      </c>
      <c r="Q129" s="212"/>
      <c r="R129" s="213">
        <f>SUM(R130:R134)</f>
        <v>0.00216</v>
      </c>
      <c r="S129" s="212"/>
      <c r="T129" s="214">
        <f>SUM(T130:T134)</f>
        <v>2.6574999999999998</v>
      </c>
      <c r="AR129" s="215" t="s">
        <v>82</v>
      </c>
      <c r="AT129" s="216" t="s">
        <v>76</v>
      </c>
      <c r="AU129" s="216" t="s">
        <v>82</v>
      </c>
      <c r="AY129" s="215" t="s">
        <v>134</v>
      </c>
      <c r="BK129" s="217">
        <f>SUM(BK130:BK134)</f>
        <v>0</v>
      </c>
    </row>
    <row r="130" spans="2:65" s="1" customFormat="1" ht="36" customHeight="1">
      <c r="B130" s="38"/>
      <c r="C130" s="220" t="s">
        <v>149</v>
      </c>
      <c r="D130" s="220" t="s">
        <v>137</v>
      </c>
      <c r="E130" s="221" t="s">
        <v>1262</v>
      </c>
      <c r="F130" s="222" t="s">
        <v>1263</v>
      </c>
      <c r="G130" s="223" t="s">
        <v>247</v>
      </c>
      <c r="H130" s="224">
        <v>94.5</v>
      </c>
      <c r="I130" s="225"/>
      <c r="J130" s="226">
        <f>ROUND(I130*H130,2)</f>
        <v>0</v>
      </c>
      <c r="K130" s="222" t="s">
        <v>141</v>
      </c>
      <c r="L130" s="43"/>
      <c r="M130" s="227" t="s">
        <v>1</v>
      </c>
      <c r="N130" s="228" t="s">
        <v>42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0.027</v>
      </c>
      <c r="T130" s="230">
        <f>S130*H130</f>
        <v>2.5515</v>
      </c>
      <c r="AR130" s="231" t="s">
        <v>153</v>
      </c>
      <c r="AT130" s="231" t="s">
        <v>137</v>
      </c>
      <c r="AU130" s="231" t="s">
        <v>87</v>
      </c>
      <c r="AY130" s="17" t="s">
        <v>134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82</v>
      </c>
      <c r="BK130" s="232">
        <f>ROUND(I130*H130,2)</f>
        <v>0</v>
      </c>
      <c r="BL130" s="17" t="s">
        <v>153</v>
      </c>
      <c r="BM130" s="231" t="s">
        <v>1582</v>
      </c>
    </row>
    <row r="131" spans="2:51" s="12" customFormat="1" ht="12">
      <c r="B131" s="240"/>
      <c r="C131" s="241"/>
      <c r="D131" s="242" t="s">
        <v>188</v>
      </c>
      <c r="E131" s="243" t="s">
        <v>1</v>
      </c>
      <c r="F131" s="244" t="s">
        <v>1583</v>
      </c>
      <c r="G131" s="241"/>
      <c r="H131" s="245">
        <v>42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188</v>
      </c>
      <c r="AU131" s="251" t="s">
        <v>87</v>
      </c>
      <c r="AV131" s="12" t="s">
        <v>87</v>
      </c>
      <c r="AW131" s="12" t="s">
        <v>32</v>
      </c>
      <c r="AX131" s="12" t="s">
        <v>77</v>
      </c>
      <c r="AY131" s="251" t="s">
        <v>134</v>
      </c>
    </row>
    <row r="132" spans="2:51" s="12" customFormat="1" ht="12">
      <c r="B132" s="240"/>
      <c r="C132" s="241"/>
      <c r="D132" s="242" t="s">
        <v>188</v>
      </c>
      <c r="E132" s="243" t="s">
        <v>1</v>
      </c>
      <c r="F132" s="244" t="s">
        <v>1584</v>
      </c>
      <c r="G132" s="241"/>
      <c r="H132" s="245">
        <v>52.5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188</v>
      </c>
      <c r="AU132" s="251" t="s">
        <v>87</v>
      </c>
      <c r="AV132" s="12" t="s">
        <v>87</v>
      </c>
      <c r="AW132" s="12" t="s">
        <v>32</v>
      </c>
      <c r="AX132" s="12" t="s">
        <v>77</v>
      </c>
      <c r="AY132" s="251" t="s">
        <v>134</v>
      </c>
    </row>
    <row r="133" spans="2:51" s="13" customFormat="1" ht="12">
      <c r="B133" s="252"/>
      <c r="C133" s="253"/>
      <c r="D133" s="242" t="s">
        <v>188</v>
      </c>
      <c r="E133" s="254" t="s">
        <v>1</v>
      </c>
      <c r="F133" s="255" t="s">
        <v>204</v>
      </c>
      <c r="G133" s="253"/>
      <c r="H133" s="256">
        <v>94.5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AT133" s="262" t="s">
        <v>188</v>
      </c>
      <c r="AU133" s="262" t="s">
        <v>87</v>
      </c>
      <c r="AV133" s="13" t="s">
        <v>153</v>
      </c>
      <c r="AW133" s="13" t="s">
        <v>32</v>
      </c>
      <c r="AX133" s="13" t="s">
        <v>82</v>
      </c>
      <c r="AY133" s="262" t="s">
        <v>134</v>
      </c>
    </row>
    <row r="134" spans="2:65" s="1" customFormat="1" ht="36" customHeight="1">
      <c r="B134" s="38"/>
      <c r="C134" s="220" t="s">
        <v>153</v>
      </c>
      <c r="D134" s="220" t="s">
        <v>137</v>
      </c>
      <c r="E134" s="221" t="s">
        <v>1585</v>
      </c>
      <c r="F134" s="222" t="s">
        <v>1586</v>
      </c>
      <c r="G134" s="223" t="s">
        <v>247</v>
      </c>
      <c r="H134" s="224">
        <v>2</v>
      </c>
      <c r="I134" s="225"/>
      <c r="J134" s="226">
        <f>ROUND(I134*H134,2)</f>
        <v>0</v>
      </c>
      <c r="K134" s="222" t="s">
        <v>141</v>
      </c>
      <c r="L134" s="43"/>
      <c r="M134" s="227" t="s">
        <v>1</v>
      </c>
      <c r="N134" s="228" t="s">
        <v>42</v>
      </c>
      <c r="O134" s="86"/>
      <c r="P134" s="229">
        <f>O134*H134</f>
        <v>0</v>
      </c>
      <c r="Q134" s="229">
        <v>0.00108</v>
      </c>
      <c r="R134" s="229">
        <f>Q134*H134</f>
        <v>0.00216</v>
      </c>
      <c r="S134" s="229">
        <v>0.053</v>
      </c>
      <c r="T134" s="230">
        <f>S134*H134</f>
        <v>0.106</v>
      </c>
      <c r="AR134" s="231" t="s">
        <v>153</v>
      </c>
      <c r="AT134" s="231" t="s">
        <v>137</v>
      </c>
      <c r="AU134" s="231" t="s">
        <v>87</v>
      </c>
      <c r="AY134" s="17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153</v>
      </c>
      <c r="BM134" s="231" t="s">
        <v>1587</v>
      </c>
    </row>
    <row r="135" spans="2:63" s="11" customFormat="1" ht="25.9" customHeight="1">
      <c r="B135" s="204"/>
      <c r="C135" s="205"/>
      <c r="D135" s="206" t="s">
        <v>76</v>
      </c>
      <c r="E135" s="207" t="s">
        <v>403</v>
      </c>
      <c r="F135" s="207" t="s">
        <v>404</v>
      </c>
      <c r="G135" s="205"/>
      <c r="H135" s="205"/>
      <c r="I135" s="208"/>
      <c r="J135" s="209">
        <f>BK135</f>
        <v>0</v>
      </c>
      <c r="K135" s="205"/>
      <c r="L135" s="210"/>
      <c r="M135" s="211"/>
      <c r="N135" s="212"/>
      <c r="O135" s="212"/>
      <c r="P135" s="213">
        <f>P136+P138</f>
        <v>0</v>
      </c>
      <c r="Q135" s="212"/>
      <c r="R135" s="213">
        <f>R136+R138</f>
        <v>0.02135</v>
      </c>
      <c r="S135" s="212"/>
      <c r="T135" s="214">
        <f>T136+T138</f>
        <v>0</v>
      </c>
      <c r="AR135" s="215" t="s">
        <v>87</v>
      </c>
      <c r="AT135" s="216" t="s">
        <v>76</v>
      </c>
      <c r="AU135" s="216" t="s">
        <v>77</v>
      </c>
      <c r="AY135" s="215" t="s">
        <v>134</v>
      </c>
      <c r="BK135" s="217">
        <f>BK136+BK138</f>
        <v>0</v>
      </c>
    </row>
    <row r="136" spans="2:63" s="11" customFormat="1" ht="22.8" customHeight="1">
      <c r="B136" s="204"/>
      <c r="C136" s="205"/>
      <c r="D136" s="206" t="s">
        <v>76</v>
      </c>
      <c r="E136" s="218" t="s">
        <v>451</v>
      </c>
      <c r="F136" s="218" t="s">
        <v>452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P137</f>
        <v>0</v>
      </c>
      <c r="Q136" s="212"/>
      <c r="R136" s="213">
        <f>R137</f>
        <v>0</v>
      </c>
      <c r="S136" s="212"/>
      <c r="T136" s="214">
        <f>T137</f>
        <v>0</v>
      </c>
      <c r="AR136" s="215" t="s">
        <v>87</v>
      </c>
      <c r="AT136" s="216" t="s">
        <v>76</v>
      </c>
      <c r="AU136" s="216" t="s">
        <v>82</v>
      </c>
      <c r="AY136" s="215" t="s">
        <v>134</v>
      </c>
      <c r="BK136" s="217">
        <f>BK137</f>
        <v>0</v>
      </c>
    </row>
    <row r="137" spans="2:65" s="1" customFormat="1" ht="36" customHeight="1">
      <c r="B137" s="38"/>
      <c r="C137" s="220" t="s">
        <v>133</v>
      </c>
      <c r="D137" s="220" t="s">
        <v>137</v>
      </c>
      <c r="E137" s="221" t="s">
        <v>1588</v>
      </c>
      <c r="F137" s="222" t="s">
        <v>1589</v>
      </c>
      <c r="G137" s="223" t="s">
        <v>1590</v>
      </c>
      <c r="H137" s="224">
        <v>1</v>
      </c>
      <c r="I137" s="225"/>
      <c r="J137" s="226">
        <f>ROUND(I137*H137,2)</f>
        <v>0</v>
      </c>
      <c r="K137" s="222" t="s">
        <v>1</v>
      </c>
      <c r="L137" s="43"/>
      <c r="M137" s="227" t="s">
        <v>1</v>
      </c>
      <c r="N137" s="228" t="s">
        <v>42</v>
      </c>
      <c r="O137" s="8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248</v>
      </c>
      <c r="AT137" s="231" t="s">
        <v>137</v>
      </c>
      <c r="AU137" s="231" t="s">
        <v>87</v>
      </c>
      <c r="AY137" s="17" t="s">
        <v>134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248</v>
      </c>
      <c r="BM137" s="231" t="s">
        <v>1591</v>
      </c>
    </row>
    <row r="138" spans="2:63" s="11" customFormat="1" ht="22.8" customHeight="1">
      <c r="B138" s="204"/>
      <c r="C138" s="205"/>
      <c r="D138" s="206" t="s">
        <v>76</v>
      </c>
      <c r="E138" s="218" t="s">
        <v>821</v>
      </c>
      <c r="F138" s="218" t="s">
        <v>95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SUM(P139:P154)</f>
        <v>0</v>
      </c>
      <c r="Q138" s="212"/>
      <c r="R138" s="213">
        <f>SUM(R139:R154)</f>
        <v>0.02135</v>
      </c>
      <c r="S138" s="212"/>
      <c r="T138" s="214">
        <f>SUM(T139:T154)</f>
        <v>0</v>
      </c>
      <c r="AR138" s="215" t="s">
        <v>87</v>
      </c>
      <c r="AT138" s="216" t="s">
        <v>76</v>
      </c>
      <c r="AU138" s="216" t="s">
        <v>82</v>
      </c>
      <c r="AY138" s="215" t="s">
        <v>134</v>
      </c>
      <c r="BK138" s="217">
        <f>SUM(BK139:BK154)</f>
        <v>0</v>
      </c>
    </row>
    <row r="139" spans="2:65" s="1" customFormat="1" ht="24" customHeight="1">
      <c r="B139" s="38"/>
      <c r="C139" s="220" t="s">
        <v>160</v>
      </c>
      <c r="D139" s="220" t="s">
        <v>137</v>
      </c>
      <c r="E139" s="221" t="s">
        <v>1592</v>
      </c>
      <c r="F139" s="222" t="s">
        <v>1593</v>
      </c>
      <c r="G139" s="223" t="s">
        <v>294</v>
      </c>
      <c r="H139" s="224">
        <v>4</v>
      </c>
      <c r="I139" s="225"/>
      <c r="J139" s="226">
        <f>ROUND(I139*H139,2)</f>
        <v>0</v>
      </c>
      <c r="K139" s="222" t="s">
        <v>141</v>
      </c>
      <c r="L139" s="43"/>
      <c r="M139" s="227" t="s">
        <v>1</v>
      </c>
      <c r="N139" s="228" t="s">
        <v>42</v>
      </c>
      <c r="O139" s="8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248</v>
      </c>
      <c r="AT139" s="231" t="s">
        <v>137</v>
      </c>
      <c r="AU139" s="231" t="s">
        <v>87</v>
      </c>
      <c r="AY139" s="17" t="s">
        <v>134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82</v>
      </c>
      <c r="BK139" s="232">
        <f>ROUND(I139*H139,2)</f>
        <v>0</v>
      </c>
      <c r="BL139" s="17" t="s">
        <v>248</v>
      </c>
      <c r="BM139" s="231" t="s">
        <v>1594</v>
      </c>
    </row>
    <row r="140" spans="2:65" s="1" customFormat="1" ht="16.5" customHeight="1">
      <c r="B140" s="38"/>
      <c r="C140" s="273" t="s">
        <v>213</v>
      </c>
      <c r="D140" s="273" t="s">
        <v>552</v>
      </c>
      <c r="E140" s="274" t="s">
        <v>1595</v>
      </c>
      <c r="F140" s="275" t="s">
        <v>1596</v>
      </c>
      <c r="G140" s="276" t="s">
        <v>294</v>
      </c>
      <c r="H140" s="277">
        <v>4</v>
      </c>
      <c r="I140" s="278"/>
      <c r="J140" s="279">
        <f>ROUND(I140*H140,2)</f>
        <v>0</v>
      </c>
      <c r="K140" s="275" t="s">
        <v>1</v>
      </c>
      <c r="L140" s="280"/>
      <c r="M140" s="281" t="s">
        <v>1</v>
      </c>
      <c r="N140" s="282" t="s">
        <v>42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359</v>
      </c>
      <c r="AT140" s="231" t="s">
        <v>552</v>
      </c>
      <c r="AU140" s="231" t="s">
        <v>87</v>
      </c>
      <c r="AY140" s="17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82</v>
      </c>
      <c r="BK140" s="232">
        <f>ROUND(I140*H140,2)</f>
        <v>0</v>
      </c>
      <c r="BL140" s="17" t="s">
        <v>248</v>
      </c>
      <c r="BM140" s="231" t="s">
        <v>1597</v>
      </c>
    </row>
    <row r="141" spans="2:65" s="1" customFormat="1" ht="24" customHeight="1">
      <c r="B141" s="38"/>
      <c r="C141" s="220" t="s">
        <v>219</v>
      </c>
      <c r="D141" s="220" t="s">
        <v>137</v>
      </c>
      <c r="E141" s="221" t="s">
        <v>1598</v>
      </c>
      <c r="F141" s="222" t="s">
        <v>1599</v>
      </c>
      <c r="G141" s="223" t="s">
        <v>294</v>
      </c>
      <c r="H141" s="224">
        <v>10</v>
      </c>
      <c r="I141" s="225"/>
      <c r="J141" s="226">
        <f>ROUND(I141*H141,2)</f>
        <v>0</v>
      </c>
      <c r="K141" s="222" t="s">
        <v>141</v>
      </c>
      <c r="L141" s="43"/>
      <c r="M141" s="227" t="s">
        <v>1</v>
      </c>
      <c r="N141" s="228" t="s">
        <v>42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248</v>
      </c>
      <c r="AT141" s="231" t="s">
        <v>137</v>
      </c>
      <c r="AU141" s="231" t="s">
        <v>87</v>
      </c>
      <c r="AY141" s="17" t="s">
        <v>134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82</v>
      </c>
      <c r="BK141" s="232">
        <f>ROUND(I141*H141,2)</f>
        <v>0</v>
      </c>
      <c r="BL141" s="17" t="s">
        <v>248</v>
      </c>
      <c r="BM141" s="231" t="s">
        <v>1600</v>
      </c>
    </row>
    <row r="142" spans="2:65" s="1" customFormat="1" ht="24" customHeight="1">
      <c r="B142" s="38"/>
      <c r="C142" s="220" t="s">
        <v>197</v>
      </c>
      <c r="D142" s="220" t="s">
        <v>137</v>
      </c>
      <c r="E142" s="221" t="s">
        <v>1601</v>
      </c>
      <c r="F142" s="222" t="s">
        <v>1602</v>
      </c>
      <c r="G142" s="223" t="s">
        <v>294</v>
      </c>
      <c r="H142" s="224">
        <v>10</v>
      </c>
      <c r="I142" s="225"/>
      <c r="J142" s="226">
        <f>ROUND(I142*H142,2)</f>
        <v>0</v>
      </c>
      <c r="K142" s="222" t="s">
        <v>141</v>
      </c>
      <c r="L142" s="43"/>
      <c r="M142" s="227" t="s">
        <v>1</v>
      </c>
      <c r="N142" s="228" t="s">
        <v>42</v>
      </c>
      <c r="O142" s="8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1" t="s">
        <v>248</v>
      </c>
      <c r="AT142" s="231" t="s">
        <v>137</v>
      </c>
      <c r="AU142" s="231" t="s">
        <v>87</v>
      </c>
      <c r="AY142" s="17" t="s">
        <v>134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82</v>
      </c>
      <c r="BK142" s="232">
        <f>ROUND(I142*H142,2)</f>
        <v>0</v>
      </c>
      <c r="BL142" s="17" t="s">
        <v>248</v>
      </c>
      <c r="BM142" s="231" t="s">
        <v>1603</v>
      </c>
    </row>
    <row r="143" spans="2:65" s="1" customFormat="1" ht="36" customHeight="1">
      <c r="B143" s="38"/>
      <c r="C143" s="220" t="s">
        <v>230</v>
      </c>
      <c r="D143" s="220" t="s">
        <v>137</v>
      </c>
      <c r="E143" s="221" t="s">
        <v>1604</v>
      </c>
      <c r="F143" s="222" t="s">
        <v>1605</v>
      </c>
      <c r="G143" s="223" t="s">
        <v>247</v>
      </c>
      <c r="H143" s="224">
        <v>50</v>
      </c>
      <c r="I143" s="225"/>
      <c r="J143" s="226">
        <f>ROUND(I143*H143,2)</f>
        <v>0</v>
      </c>
      <c r="K143" s="222" t="s">
        <v>141</v>
      </c>
      <c r="L143" s="43"/>
      <c r="M143" s="227" t="s">
        <v>1</v>
      </c>
      <c r="N143" s="228" t="s">
        <v>42</v>
      </c>
      <c r="O143" s="8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248</v>
      </c>
      <c r="AT143" s="231" t="s">
        <v>137</v>
      </c>
      <c r="AU143" s="231" t="s">
        <v>87</v>
      </c>
      <c r="AY143" s="17" t="s">
        <v>134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82</v>
      </c>
      <c r="BK143" s="232">
        <f>ROUND(I143*H143,2)</f>
        <v>0</v>
      </c>
      <c r="BL143" s="17" t="s">
        <v>248</v>
      </c>
      <c r="BM143" s="231" t="s">
        <v>1606</v>
      </c>
    </row>
    <row r="144" spans="2:65" s="1" customFormat="1" ht="36" customHeight="1">
      <c r="B144" s="38"/>
      <c r="C144" s="220" t="s">
        <v>239</v>
      </c>
      <c r="D144" s="220" t="s">
        <v>137</v>
      </c>
      <c r="E144" s="221" t="s">
        <v>1607</v>
      </c>
      <c r="F144" s="222" t="s">
        <v>1608</v>
      </c>
      <c r="G144" s="223" t="s">
        <v>294</v>
      </c>
      <c r="H144" s="224">
        <v>4</v>
      </c>
      <c r="I144" s="225"/>
      <c r="J144" s="226">
        <f>ROUND(I144*H144,2)</f>
        <v>0</v>
      </c>
      <c r="K144" s="222" t="s">
        <v>141</v>
      </c>
      <c r="L144" s="43"/>
      <c r="M144" s="227" t="s">
        <v>1</v>
      </c>
      <c r="N144" s="228" t="s">
        <v>42</v>
      </c>
      <c r="O144" s="8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153</v>
      </c>
      <c r="AT144" s="231" t="s">
        <v>137</v>
      </c>
      <c r="AU144" s="231" t="s">
        <v>87</v>
      </c>
      <c r="AY144" s="17" t="s">
        <v>134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82</v>
      </c>
      <c r="BK144" s="232">
        <f>ROUND(I144*H144,2)</f>
        <v>0</v>
      </c>
      <c r="BL144" s="17" t="s">
        <v>153</v>
      </c>
      <c r="BM144" s="231" t="s">
        <v>1609</v>
      </c>
    </row>
    <row r="145" spans="2:51" s="12" customFormat="1" ht="12">
      <c r="B145" s="240"/>
      <c r="C145" s="241"/>
      <c r="D145" s="242" t="s">
        <v>188</v>
      </c>
      <c r="E145" s="243" t="s">
        <v>1</v>
      </c>
      <c r="F145" s="244" t="s">
        <v>1610</v>
      </c>
      <c r="G145" s="241"/>
      <c r="H145" s="245">
        <v>4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188</v>
      </c>
      <c r="AU145" s="251" t="s">
        <v>87</v>
      </c>
      <c r="AV145" s="12" t="s">
        <v>87</v>
      </c>
      <c r="AW145" s="12" t="s">
        <v>32</v>
      </c>
      <c r="AX145" s="12" t="s">
        <v>82</v>
      </c>
      <c r="AY145" s="251" t="s">
        <v>134</v>
      </c>
    </row>
    <row r="146" spans="2:65" s="1" customFormat="1" ht="36" customHeight="1">
      <c r="B146" s="38"/>
      <c r="C146" s="220" t="s">
        <v>244</v>
      </c>
      <c r="D146" s="220" t="s">
        <v>137</v>
      </c>
      <c r="E146" s="221" t="s">
        <v>1611</v>
      </c>
      <c r="F146" s="222" t="s">
        <v>1612</v>
      </c>
      <c r="G146" s="223" t="s">
        <v>247</v>
      </c>
      <c r="H146" s="224">
        <v>30.5</v>
      </c>
      <c r="I146" s="225"/>
      <c r="J146" s="226">
        <f>ROUND(I146*H146,2)</f>
        <v>0</v>
      </c>
      <c r="K146" s="222" t="s">
        <v>141</v>
      </c>
      <c r="L146" s="43"/>
      <c r="M146" s="227" t="s">
        <v>1</v>
      </c>
      <c r="N146" s="228" t="s">
        <v>42</v>
      </c>
      <c r="O146" s="86"/>
      <c r="P146" s="229">
        <f>O146*H146</f>
        <v>0</v>
      </c>
      <c r="Q146" s="229">
        <v>0.0007</v>
      </c>
      <c r="R146" s="229">
        <f>Q146*H146</f>
        <v>0.02135</v>
      </c>
      <c r="S146" s="229">
        <v>0</v>
      </c>
      <c r="T146" s="230">
        <f>S146*H146</f>
        <v>0</v>
      </c>
      <c r="AR146" s="231" t="s">
        <v>153</v>
      </c>
      <c r="AT146" s="231" t="s">
        <v>137</v>
      </c>
      <c r="AU146" s="231" t="s">
        <v>87</v>
      </c>
      <c r="AY146" s="17" t="s">
        <v>134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153</v>
      </c>
      <c r="BM146" s="231" t="s">
        <v>1613</v>
      </c>
    </row>
    <row r="147" spans="2:51" s="12" customFormat="1" ht="12">
      <c r="B147" s="240"/>
      <c r="C147" s="241"/>
      <c r="D147" s="242" t="s">
        <v>188</v>
      </c>
      <c r="E147" s="243" t="s">
        <v>1</v>
      </c>
      <c r="F147" s="244" t="s">
        <v>1614</v>
      </c>
      <c r="G147" s="241"/>
      <c r="H147" s="245">
        <v>30.5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188</v>
      </c>
      <c r="AU147" s="251" t="s">
        <v>87</v>
      </c>
      <c r="AV147" s="12" t="s">
        <v>87</v>
      </c>
      <c r="AW147" s="12" t="s">
        <v>32</v>
      </c>
      <c r="AX147" s="12" t="s">
        <v>82</v>
      </c>
      <c r="AY147" s="251" t="s">
        <v>134</v>
      </c>
    </row>
    <row r="148" spans="2:65" s="1" customFormat="1" ht="24" customHeight="1">
      <c r="B148" s="38"/>
      <c r="C148" s="220" t="s">
        <v>254</v>
      </c>
      <c r="D148" s="220" t="s">
        <v>137</v>
      </c>
      <c r="E148" s="221" t="s">
        <v>1615</v>
      </c>
      <c r="F148" s="222" t="s">
        <v>1616</v>
      </c>
      <c r="G148" s="223" t="s">
        <v>294</v>
      </c>
      <c r="H148" s="224">
        <v>14</v>
      </c>
      <c r="I148" s="225"/>
      <c r="J148" s="226">
        <f>ROUND(I148*H148,2)</f>
        <v>0</v>
      </c>
      <c r="K148" s="222" t="s">
        <v>141</v>
      </c>
      <c r="L148" s="43"/>
      <c r="M148" s="227" t="s">
        <v>1</v>
      </c>
      <c r="N148" s="228" t="s">
        <v>42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AR148" s="231" t="s">
        <v>248</v>
      </c>
      <c r="AT148" s="231" t="s">
        <v>137</v>
      </c>
      <c r="AU148" s="231" t="s">
        <v>87</v>
      </c>
      <c r="AY148" s="17" t="s">
        <v>134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82</v>
      </c>
      <c r="BK148" s="232">
        <f>ROUND(I148*H148,2)</f>
        <v>0</v>
      </c>
      <c r="BL148" s="17" t="s">
        <v>248</v>
      </c>
      <c r="BM148" s="231" t="s">
        <v>1617</v>
      </c>
    </row>
    <row r="149" spans="2:65" s="1" customFormat="1" ht="16.5" customHeight="1">
      <c r="B149" s="38"/>
      <c r="C149" s="273" t="s">
        <v>259</v>
      </c>
      <c r="D149" s="273" t="s">
        <v>552</v>
      </c>
      <c r="E149" s="274" t="s">
        <v>1618</v>
      </c>
      <c r="F149" s="275" t="s">
        <v>1619</v>
      </c>
      <c r="G149" s="276" t="s">
        <v>294</v>
      </c>
      <c r="H149" s="277">
        <v>14</v>
      </c>
      <c r="I149" s="278"/>
      <c r="J149" s="279">
        <f>ROUND(I149*H149,2)</f>
        <v>0</v>
      </c>
      <c r="K149" s="275" t="s">
        <v>1</v>
      </c>
      <c r="L149" s="280"/>
      <c r="M149" s="281" t="s">
        <v>1</v>
      </c>
      <c r="N149" s="282" t="s">
        <v>42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359</v>
      </c>
      <c r="AT149" s="231" t="s">
        <v>552</v>
      </c>
      <c r="AU149" s="231" t="s">
        <v>87</v>
      </c>
      <c r="AY149" s="17" t="s">
        <v>134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82</v>
      </c>
      <c r="BK149" s="232">
        <f>ROUND(I149*H149,2)</f>
        <v>0</v>
      </c>
      <c r="BL149" s="17" t="s">
        <v>248</v>
      </c>
      <c r="BM149" s="231" t="s">
        <v>1620</v>
      </c>
    </row>
    <row r="150" spans="2:65" s="1" customFormat="1" ht="24" customHeight="1">
      <c r="B150" s="38"/>
      <c r="C150" s="220" t="s">
        <v>8</v>
      </c>
      <c r="D150" s="220" t="s">
        <v>137</v>
      </c>
      <c r="E150" s="221" t="s">
        <v>1621</v>
      </c>
      <c r="F150" s="222" t="s">
        <v>1622</v>
      </c>
      <c r="G150" s="223" t="s">
        <v>294</v>
      </c>
      <c r="H150" s="224">
        <v>4</v>
      </c>
      <c r="I150" s="225"/>
      <c r="J150" s="226">
        <f>ROUND(I150*H150,2)</f>
        <v>0</v>
      </c>
      <c r="K150" s="222" t="s">
        <v>141</v>
      </c>
      <c r="L150" s="43"/>
      <c r="M150" s="227" t="s">
        <v>1</v>
      </c>
      <c r="N150" s="228" t="s">
        <v>42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AR150" s="231" t="s">
        <v>248</v>
      </c>
      <c r="AT150" s="231" t="s">
        <v>137</v>
      </c>
      <c r="AU150" s="231" t="s">
        <v>87</v>
      </c>
      <c r="AY150" s="17" t="s">
        <v>134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82</v>
      </c>
      <c r="BK150" s="232">
        <f>ROUND(I150*H150,2)</f>
        <v>0</v>
      </c>
      <c r="BL150" s="17" t="s">
        <v>248</v>
      </c>
      <c r="BM150" s="231" t="s">
        <v>1623</v>
      </c>
    </row>
    <row r="151" spans="2:65" s="1" customFormat="1" ht="16.5" customHeight="1">
      <c r="B151" s="38"/>
      <c r="C151" s="273" t="s">
        <v>248</v>
      </c>
      <c r="D151" s="273" t="s">
        <v>552</v>
      </c>
      <c r="E151" s="274" t="s">
        <v>1624</v>
      </c>
      <c r="F151" s="275" t="s">
        <v>1625</v>
      </c>
      <c r="G151" s="276" t="s">
        <v>294</v>
      </c>
      <c r="H151" s="277">
        <v>4</v>
      </c>
      <c r="I151" s="278"/>
      <c r="J151" s="279">
        <f>ROUND(I151*H151,2)</f>
        <v>0</v>
      </c>
      <c r="K151" s="275" t="s">
        <v>1</v>
      </c>
      <c r="L151" s="280"/>
      <c r="M151" s="281" t="s">
        <v>1</v>
      </c>
      <c r="N151" s="282" t="s">
        <v>42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1" t="s">
        <v>359</v>
      </c>
      <c r="AT151" s="231" t="s">
        <v>552</v>
      </c>
      <c r="AU151" s="231" t="s">
        <v>87</v>
      </c>
      <c r="AY151" s="17" t="s">
        <v>134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82</v>
      </c>
      <c r="BK151" s="232">
        <f>ROUND(I151*H151,2)</f>
        <v>0</v>
      </c>
      <c r="BL151" s="17" t="s">
        <v>248</v>
      </c>
      <c r="BM151" s="231" t="s">
        <v>1626</v>
      </c>
    </row>
    <row r="152" spans="2:65" s="1" customFormat="1" ht="24" customHeight="1">
      <c r="B152" s="38"/>
      <c r="C152" s="220" t="s">
        <v>274</v>
      </c>
      <c r="D152" s="220" t="s">
        <v>137</v>
      </c>
      <c r="E152" s="221" t="s">
        <v>1627</v>
      </c>
      <c r="F152" s="222" t="s">
        <v>1628</v>
      </c>
      <c r="G152" s="223" t="s">
        <v>247</v>
      </c>
      <c r="H152" s="224">
        <v>327</v>
      </c>
      <c r="I152" s="225"/>
      <c r="J152" s="226">
        <f>ROUND(I152*H152,2)</f>
        <v>0</v>
      </c>
      <c r="K152" s="222" t="s">
        <v>141</v>
      </c>
      <c r="L152" s="43"/>
      <c r="M152" s="227" t="s">
        <v>1</v>
      </c>
      <c r="N152" s="228" t="s">
        <v>42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AR152" s="231" t="s">
        <v>248</v>
      </c>
      <c r="AT152" s="231" t="s">
        <v>137</v>
      </c>
      <c r="AU152" s="231" t="s">
        <v>87</v>
      </c>
      <c r="AY152" s="17" t="s">
        <v>134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82</v>
      </c>
      <c r="BK152" s="232">
        <f>ROUND(I152*H152,2)</f>
        <v>0</v>
      </c>
      <c r="BL152" s="17" t="s">
        <v>248</v>
      </c>
      <c r="BM152" s="231" t="s">
        <v>1629</v>
      </c>
    </row>
    <row r="153" spans="2:65" s="1" customFormat="1" ht="24" customHeight="1">
      <c r="B153" s="38"/>
      <c r="C153" s="220" t="s">
        <v>280</v>
      </c>
      <c r="D153" s="220" t="s">
        <v>137</v>
      </c>
      <c r="E153" s="221" t="s">
        <v>822</v>
      </c>
      <c r="F153" s="222" t="s">
        <v>1630</v>
      </c>
      <c r="G153" s="223" t="s">
        <v>428</v>
      </c>
      <c r="H153" s="224">
        <v>1</v>
      </c>
      <c r="I153" s="225"/>
      <c r="J153" s="226">
        <f>ROUND(I153*H153,2)</f>
        <v>0</v>
      </c>
      <c r="K153" s="222" t="s">
        <v>1</v>
      </c>
      <c r="L153" s="43"/>
      <c r="M153" s="227" t="s">
        <v>1</v>
      </c>
      <c r="N153" s="228" t="s">
        <v>42</v>
      </c>
      <c r="O153" s="8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1" t="s">
        <v>248</v>
      </c>
      <c r="AT153" s="231" t="s">
        <v>137</v>
      </c>
      <c r="AU153" s="231" t="s">
        <v>87</v>
      </c>
      <c r="AY153" s="17" t="s">
        <v>134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82</v>
      </c>
      <c r="BK153" s="232">
        <f>ROUND(I153*H153,2)</f>
        <v>0</v>
      </c>
      <c r="BL153" s="17" t="s">
        <v>248</v>
      </c>
      <c r="BM153" s="231" t="s">
        <v>1631</v>
      </c>
    </row>
    <row r="154" spans="2:65" s="1" customFormat="1" ht="36" customHeight="1">
      <c r="B154" s="38"/>
      <c r="C154" s="220" t="s">
        <v>286</v>
      </c>
      <c r="D154" s="220" t="s">
        <v>137</v>
      </c>
      <c r="E154" s="221" t="s">
        <v>1632</v>
      </c>
      <c r="F154" s="222" t="s">
        <v>1633</v>
      </c>
      <c r="G154" s="223" t="s">
        <v>904</v>
      </c>
      <c r="H154" s="294"/>
      <c r="I154" s="225"/>
      <c r="J154" s="226">
        <f>ROUND(I154*H154,2)</f>
        <v>0</v>
      </c>
      <c r="K154" s="222" t="s">
        <v>141</v>
      </c>
      <c r="L154" s="43"/>
      <c r="M154" s="227" t="s">
        <v>1</v>
      </c>
      <c r="N154" s="228" t="s">
        <v>42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1" t="s">
        <v>248</v>
      </c>
      <c r="AT154" s="231" t="s">
        <v>137</v>
      </c>
      <c r="AU154" s="231" t="s">
        <v>87</v>
      </c>
      <c r="AY154" s="17" t="s">
        <v>134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82</v>
      </c>
      <c r="BK154" s="232">
        <f>ROUND(I154*H154,2)</f>
        <v>0</v>
      </c>
      <c r="BL154" s="17" t="s">
        <v>248</v>
      </c>
      <c r="BM154" s="231" t="s">
        <v>1634</v>
      </c>
    </row>
    <row r="155" spans="2:63" s="11" customFormat="1" ht="25.9" customHeight="1">
      <c r="B155" s="204"/>
      <c r="C155" s="205"/>
      <c r="D155" s="206" t="s">
        <v>76</v>
      </c>
      <c r="E155" s="207" t="s">
        <v>621</v>
      </c>
      <c r="F155" s="207" t="s">
        <v>622</v>
      </c>
      <c r="G155" s="205"/>
      <c r="H155" s="205"/>
      <c r="I155" s="208"/>
      <c r="J155" s="209">
        <f>BK155</f>
        <v>0</v>
      </c>
      <c r="K155" s="205"/>
      <c r="L155" s="210"/>
      <c r="M155" s="211"/>
      <c r="N155" s="212"/>
      <c r="O155" s="212"/>
      <c r="P155" s="213">
        <f>P156</f>
        <v>0</v>
      </c>
      <c r="Q155" s="212"/>
      <c r="R155" s="213">
        <f>R156</f>
        <v>0</v>
      </c>
      <c r="S155" s="212"/>
      <c r="T155" s="214">
        <f>T156</f>
        <v>0</v>
      </c>
      <c r="AR155" s="215" t="s">
        <v>153</v>
      </c>
      <c r="AT155" s="216" t="s">
        <v>76</v>
      </c>
      <c r="AU155" s="216" t="s">
        <v>77</v>
      </c>
      <c r="AY155" s="215" t="s">
        <v>134</v>
      </c>
      <c r="BK155" s="217">
        <f>BK156</f>
        <v>0</v>
      </c>
    </row>
    <row r="156" spans="2:65" s="1" customFormat="1" ht="36" customHeight="1">
      <c r="B156" s="38"/>
      <c r="C156" s="220" t="s">
        <v>291</v>
      </c>
      <c r="D156" s="220" t="s">
        <v>137</v>
      </c>
      <c r="E156" s="221" t="s">
        <v>1635</v>
      </c>
      <c r="F156" s="222" t="s">
        <v>1636</v>
      </c>
      <c r="G156" s="223" t="s">
        <v>626</v>
      </c>
      <c r="H156" s="224">
        <v>20</v>
      </c>
      <c r="I156" s="225"/>
      <c r="J156" s="226">
        <f>ROUND(I156*H156,2)</f>
        <v>0</v>
      </c>
      <c r="K156" s="222" t="s">
        <v>141</v>
      </c>
      <c r="L156" s="43"/>
      <c r="M156" s="233" t="s">
        <v>1</v>
      </c>
      <c r="N156" s="234" t="s">
        <v>42</v>
      </c>
      <c r="O156" s="235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AR156" s="231" t="s">
        <v>627</v>
      </c>
      <c r="AT156" s="231" t="s">
        <v>137</v>
      </c>
      <c r="AU156" s="231" t="s">
        <v>82</v>
      </c>
      <c r="AY156" s="17" t="s">
        <v>134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82</v>
      </c>
      <c r="BK156" s="232">
        <f>ROUND(I156*H156,2)</f>
        <v>0</v>
      </c>
      <c r="BL156" s="17" t="s">
        <v>627</v>
      </c>
      <c r="BM156" s="231" t="s">
        <v>1637</v>
      </c>
    </row>
    <row r="157" spans="2:12" s="1" customFormat="1" ht="6.95" customHeight="1">
      <c r="B157" s="61"/>
      <c r="C157" s="62"/>
      <c r="D157" s="62"/>
      <c r="E157" s="62"/>
      <c r="F157" s="62"/>
      <c r="G157" s="62"/>
      <c r="H157" s="62"/>
      <c r="I157" s="171"/>
      <c r="J157" s="62"/>
      <c r="K157" s="62"/>
      <c r="L157" s="43"/>
    </row>
  </sheetData>
  <sheetProtection password="CC35" sheet="1" objects="1" scenarios="1" formatColumns="0" formatRows="0" autoFilter="0"/>
  <autoFilter ref="C122:K15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99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87</v>
      </c>
    </row>
    <row r="4" spans="2:46" ht="24.95" customHeight="1">
      <c r="B4" s="20"/>
      <c r="D4" s="134" t="s">
        <v>109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164</v>
      </c>
      <c r="I8" s="137"/>
      <c r="L8" s="43"/>
    </row>
    <row r="9" spans="2:12" s="1" customFormat="1" ht="36.95" customHeight="1">
      <c r="B9" s="43"/>
      <c r="E9" s="138" t="s">
        <v>1638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24. 3. 2020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37</v>
      </c>
      <c r="I30" s="137"/>
      <c r="J30" s="147">
        <f>ROUND(J120,2)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39</v>
      </c>
      <c r="I32" s="149" t="s">
        <v>38</v>
      </c>
      <c r="J32" s="148" t="s">
        <v>40</v>
      </c>
      <c r="L32" s="43"/>
    </row>
    <row r="33" spans="2:12" s="1" customFormat="1" ht="14.4" customHeight="1">
      <c r="B33" s="43"/>
      <c r="D33" s="150" t="s">
        <v>41</v>
      </c>
      <c r="E33" s="136" t="s">
        <v>42</v>
      </c>
      <c r="F33" s="151">
        <f>ROUND((SUM(BE120:BE140)),2)</f>
        <v>0</v>
      </c>
      <c r="I33" s="152">
        <v>0.21</v>
      </c>
      <c r="J33" s="151">
        <f>ROUND(((SUM(BE120:BE140))*I33),2)</f>
        <v>0</v>
      </c>
      <c r="L33" s="43"/>
    </row>
    <row r="34" spans="2:12" s="1" customFormat="1" ht="14.4" customHeight="1">
      <c r="B34" s="43"/>
      <c r="E34" s="136" t="s">
        <v>43</v>
      </c>
      <c r="F34" s="151">
        <f>ROUND((SUM(BF120:BF140)),2)</f>
        <v>0</v>
      </c>
      <c r="I34" s="152">
        <v>0.15</v>
      </c>
      <c r="J34" s="151">
        <f>ROUND(((SUM(BF120:BF140))*I34),2)</f>
        <v>0</v>
      </c>
      <c r="L34" s="43"/>
    </row>
    <row r="35" spans="2:12" s="1" customFormat="1" ht="14.4" customHeight="1" hidden="1">
      <c r="B35" s="43"/>
      <c r="E35" s="136" t="s">
        <v>44</v>
      </c>
      <c r="F35" s="151">
        <f>ROUND((SUM(BG120:BG140)),2)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45</v>
      </c>
      <c r="F36" s="151">
        <f>ROUND((SUM(BH120:BH140)),2)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46</v>
      </c>
      <c r="F37" s="151">
        <f>ROUND((SUM(BI120:BI140)),2)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110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164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03 - Topení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24. 3. 2020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111</v>
      </c>
      <c r="D94" s="176"/>
      <c r="E94" s="176"/>
      <c r="F94" s="176"/>
      <c r="G94" s="176"/>
      <c r="H94" s="176"/>
      <c r="I94" s="177"/>
      <c r="J94" s="178" t="s">
        <v>112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113</v>
      </c>
      <c r="D96" s="39"/>
      <c r="E96" s="39"/>
      <c r="F96" s="39"/>
      <c r="G96" s="39"/>
      <c r="H96" s="39"/>
      <c r="I96" s="137"/>
      <c r="J96" s="105">
        <f>J120</f>
        <v>0</v>
      </c>
      <c r="K96" s="39"/>
      <c r="L96" s="43"/>
      <c r="AU96" s="17" t="s">
        <v>114</v>
      </c>
    </row>
    <row r="97" spans="2:12" s="8" customFormat="1" ht="24.95" customHeight="1">
      <c r="B97" s="180"/>
      <c r="C97" s="181"/>
      <c r="D97" s="182" t="s">
        <v>171</v>
      </c>
      <c r="E97" s="183"/>
      <c r="F97" s="183"/>
      <c r="G97" s="183"/>
      <c r="H97" s="183"/>
      <c r="I97" s="184"/>
      <c r="J97" s="185">
        <f>J121</f>
        <v>0</v>
      </c>
      <c r="K97" s="181"/>
      <c r="L97" s="186"/>
    </row>
    <row r="98" spans="2:12" s="9" customFormat="1" ht="19.9" customHeight="1">
      <c r="B98" s="187"/>
      <c r="C98" s="188"/>
      <c r="D98" s="189" t="s">
        <v>1639</v>
      </c>
      <c r="E98" s="190"/>
      <c r="F98" s="190"/>
      <c r="G98" s="190"/>
      <c r="H98" s="190"/>
      <c r="I98" s="191"/>
      <c r="J98" s="192">
        <f>J122</f>
        <v>0</v>
      </c>
      <c r="K98" s="188"/>
      <c r="L98" s="193"/>
    </row>
    <row r="99" spans="2:12" s="9" customFormat="1" ht="19.9" customHeight="1">
      <c r="B99" s="187"/>
      <c r="C99" s="188"/>
      <c r="D99" s="189" t="s">
        <v>1640</v>
      </c>
      <c r="E99" s="190"/>
      <c r="F99" s="190"/>
      <c r="G99" s="190"/>
      <c r="H99" s="190"/>
      <c r="I99" s="191"/>
      <c r="J99" s="192">
        <f>J127</f>
        <v>0</v>
      </c>
      <c r="K99" s="188"/>
      <c r="L99" s="193"/>
    </row>
    <row r="100" spans="2:12" s="8" customFormat="1" ht="24.95" customHeight="1">
      <c r="B100" s="180"/>
      <c r="C100" s="181"/>
      <c r="D100" s="182" t="s">
        <v>180</v>
      </c>
      <c r="E100" s="183"/>
      <c r="F100" s="183"/>
      <c r="G100" s="183"/>
      <c r="H100" s="183"/>
      <c r="I100" s="184"/>
      <c r="J100" s="185">
        <f>J139</f>
        <v>0</v>
      </c>
      <c r="K100" s="181"/>
      <c r="L100" s="186"/>
    </row>
    <row r="101" spans="2:12" s="1" customFormat="1" ht="21.8" customHeight="1">
      <c r="B101" s="38"/>
      <c r="C101" s="39"/>
      <c r="D101" s="39"/>
      <c r="E101" s="39"/>
      <c r="F101" s="39"/>
      <c r="G101" s="39"/>
      <c r="H101" s="39"/>
      <c r="I101" s="137"/>
      <c r="J101" s="39"/>
      <c r="K101" s="39"/>
      <c r="L101" s="43"/>
    </row>
    <row r="102" spans="2:12" s="1" customFormat="1" ht="6.95" customHeight="1">
      <c r="B102" s="61"/>
      <c r="C102" s="62"/>
      <c r="D102" s="62"/>
      <c r="E102" s="62"/>
      <c r="F102" s="62"/>
      <c r="G102" s="62"/>
      <c r="H102" s="62"/>
      <c r="I102" s="171"/>
      <c r="J102" s="62"/>
      <c r="K102" s="62"/>
      <c r="L102" s="43"/>
    </row>
    <row r="106" spans="2:12" s="1" customFormat="1" ht="6.95" customHeight="1">
      <c r="B106" s="63"/>
      <c r="C106" s="64"/>
      <c r="D106" s="64"/>
      <c r="E106" s="64"/>
      <c r="F106" s="64"/>
      <c r="G106" s="64"/>
      <c r="H106" s="64"/>
      <c r="I106" s="174"/>
      <c r="J106" s="64"/>
      <c r="K106" s="64"/>
      <c r="L106" s="43"/>
    </row>
    <row r="107" spans="2:12" s="1" customFormat="1" ht="24.95" customHeight="1">
      <c r="B107" s="38"/>
      <c r="C107" s="23" t="s">
        <v>118</v>
      </c>
      <c r="D107" s="39"/>
      <c r="E107" s="39"/>
      <c r="F107" s="39"/>
      <c r="G107" s="39"/>
      <c r="H107" s="39"/>
      <c r="I107" s="137"/>
      <c r="J107" s="39"/>
      <c r="K107" s="39"/>
      <c r="L107" s="43"/>
    </row>
    <row r="108" spans="2:12" s="1" customFormat="1" ht="6.95" customHeight="1">
      <c r="B108" s="38"/>
      <c r="C108" s="39"/>
      <c r="D108" s="39"/>
      <c r="E108" s="39"/>
      <c r="F108" s="39"/>
      <c r="G108" s="39"/>
      <c r="H108" s="39"/>
      <c r="I108" s="137"/>
      <c r="J108" s="39"/>
      <c r="K108" s="39"/>
      <c r="L108" s="43"/>
    </row>
    <row r="109" spans="2:12" s="1" customFormat="1" ht="12" customHeight="1">
      <c r="B109" s="38"/>
      <c r="C109" s="32" t="s">
        <v>16</v>
      </c>
      <c r="D109" s="39"/>
      <c r="E109" s="39"/>
      <c r="F109" s="39"/>
      <c r="G109" s="39"/>
      <c r="H109" s="39"/>
      <c r="I109" s="137"/>
      <c r="J109" s="39"/>
      <c r="K109" s="39"/>
      <c r="L109" s="43"/>
    </row>
    <row r="110" spans="2:12" s="1" customFormat="1" ht="16.5" customHeight="1">
      <c r="B110" s="38"/>
      <c r="C110" s="39"/>
      <c r="D110" s="39"/>
      <c r="E110" s="239" t="str">
        <f>E7</f>
        <v>Pavilon K - vnitřní stavební úpravy DPS</v>
      </c>
      <c r="F110" s="32"/>
      <c r="G110" s="32"/>
      <c r="H110" s="32"/>
      <c r="I110" s="137"/>
      <c r="J110" s="39"/>
      <c r="K110" s="39"/>
      <c r="L110" s="43"/>
    </row>
    <row r="111" spans="2:12" s="1" customFormat="1" ht="12" customHeight="1">
      <c r="B111" s="38"/>
      <c r="C111" s="32" t="s">
        <v>164</v>
      </c>
      <c r="D111" s="39"/>
      <c r="E111" s="39"/>
      <c r="F111" s="39"/>
      <c r="G111" s="39"/>
      <c r="H111" s="39"/>
      <c r="I111" s="137"/>
      <c r="J111" s="39"/>
      <c r="K111" s="39"/>
      <c r="L111" s="43"/>
    </row>
    <row r="112" spans="2:12" s="1" customFormat="1" ht="16.5" customHeight="1">
      <c r="B112" s="38"/>
      <c r="C112" s="39"/>
      <c r="D112" s="39"/>
      <c r="E112" s="71" t="str">
        <f>E9</f>
        <v>03 - Topení</v>
      </c>
      <c r="F112" s="39"/>
      <c r="G112" s="39"/>
      <c r="H112" s="39"/>
      <c r="I112" s="137"/>
      <c r="J112" s="39"/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7"/>
      <c r="J113" s="39"/>
      <c r="K113" s="39"/>
      <c r="L113" s="43"/>
    </row>
    <row r="114" spans="2:12" s="1" customFormat="1" ht="12" customHeight="1">
      <c r="B114" s="38"/>
      <c r="C114" s="32" t="s">
        <v>20</v>
      </c>
      <c r="D114" s="39"/>
      <c r="E114" s="39"/>
      <c r="F114" s="27" t="str">
        <f>F12</f>
        <v>Areál SN Opava</v>
      </c>
      <c r="G114" s="39"/>
      <c r="H114" s="39"/>
      <c r="I114" s="140" t="s">
        <v>22</v>
      </c>
      <c r="J114" s="74" t="str">
        <f>IF(J12="","",J12)</f>
        <v>24. 3. 2020</v>
      </c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37"/>
      <c r="J115" s="39"/>
      <c r="K115" s="39"/>
      <c r="L115" s="43"/>
    </row>
    <row r="116" spans="2:12" s="1" customFormat="1" ht="27.9" customHeight="1">
      <c r="B116" s="38"/>
      <c r="C116" s="32" t="s">
        <v>24</v>
      </c>
      <c r="D116" s="39"/>
      <c r="E116" s="39"/>
      <c r="F116" s="27" t="str">
        <f>E15</f>
        <v>Slezská nemocnice Opava</v>
      </c>
      <c r="G116" s="39"/>
      <c r="H116" s="39"/>
      <c r="I116" s="140" t="s">
        <v>30</v>
      </c>
      <c r="J116" s="36" t="str">
        <f>E21</f>
        <v>Ing. Zbyněk Svoboda</v>
      </c>
      <c r="K116" s="39"/>
      <c r="L116" s="43"/>
    </row>
    <row r="117" spans="2:12" s="1" customFormat="1" ht="15.15" customHeight="1">
      <c r="B117" s="38"/>
      <c r="C117" s="32" t="s">
        <v>28</v>
      </c>
      <c r="D117" s="39"/>
      <c r="E117" s="39"/>
      <c r="F117" s="27" t="str">
        <f>IF(E18="","",E18)</f>
        <v>Vyplň údaj</v>
      </c>
      <c r="G117" s="39"/>
      <c r="H117" s="39"/>
      <c r="I117" s="140" t="s">
        <v>33</v>
      </c>
      <c r="J117" s="36" t="str">
        <f>E24</f>
        <v>Zbyněk Svoboda</v>
      </c>
      <c r="K117" s="39"/>
      <c r="L117" s="43"/>
    </row>
    <row r="118" spans="2:12" s="1" customFormat="1" ht="10.3" customHeight="1">
      <c r="B118" s="38"/>
      <c r="C118" s="39"/>
      <c r="D118" s="39"/>
      <c r="E118" s="39"/>
      <c r="F118" s="39"/>
      <c r="G118" s="39"/>
      <c r="H118" s="39"/>
      <c r="I118" s="137"/>
      <c r="J118" s="39"/>
      <c r="K118" s="39"/>
      <c r="L118" s="43"/>
    </row>
    <row r="119" spans="2:20" s="10" customFormat="1" ht="29.25" customHeight="1">
      <c r="B119" s="194"/>
      <c r="C119" s="195" t="s">
        <v>119</v>
      </c>
      <c r="D119" s="196" t="s">
        <v>62</v>
      </c>
      <c r="E119" s="196" t="s">
        <v>58</v>
      </c>
      <c r="F119" s="196" t="s">
        <v>59</v>
      </c>
      <c r="G119" s="196" t="s">
        <v>120</v>
      </c>
      <c r="H119" s="196" t="s">
        <v>121</v>
      </c>
      <c r="I119" s="197" t="s">
        <v>122</v>
      </c>
      <c r="J119" s="196" t="s">
        <v>112</v>
      </c>
      <c r="K119" s="198" t="s">
        <v>123</v>
      </c>
      <c r="L119" s="199"/>
      <c r="M119" s="95" t="s">
        <v>1</v>
      </c>
      <c r="N119" s="96" t="s">
        <v>41</v>
      </c>
      <c r="O119" s="96" t="s">
        <v>124</v>
      </c>
      <c r="P119" s="96" t="s">
        <v>125</v>
      </c>
      <c r="Q119" s="96" t="s">
        <v>126</v>
      </c>
      <c r="R119" s="96" t="s">
        <v>127</v>
      </c>
      <c r="S119" s="96" t="s">
        <v>128</v>
      </c>
      <c r="T119" s="97" t="s">
        <v>129</v>
      </c>
    </row>
    <row r="120" spans="2:63" s="1" customFormat="1" ht="22.8" customHeight="1">
      <c r="B120" s="38"/>
      <c r="C120" s="102" t="s">
        <v>130</v>
      </c>
      <c r="D120" s="39"/>
      <c r="E120" s="39"/>
      <c r="F120" s="39"/>
      <c r="G120" s="39"/>
      <c r="H120" s="39"/>
      <c r="I120" s="137"/>
      <c r="J120" s="200">
        <f>BK120</f>
        <v>0</v>
      </c>
      <c r="K120" s="39"/>
      <c r="L120" s="43"/>
      <c r="M120" s="98"/>
      <c r="N120" s="99"/>
      <c r="O120" s="99"/>
      <c r="P120" s="201">
        <f>P121+P139</f>
        <v>0</v>
      </c>
      <c r="Q120" s="99"/>
      <c r="R120" s="201">
        <f>R121+R139</f>
        <v>0.04086</v>
      </c>
      <c r="S120" s="99"/>
      <c r="T120" s="202">
        <f>T121+T139</f>
        <v>0.32409</v>
      </c>
      <c r="AT120" s="17" t="s">
        <v>76</v>
      </c>
      <c r="AU120" s="17" t="s">
        <v>114</v>
      </c>
      <c r="BK120" s="203">
        <f>BK121+BK139</f>
        <v>0</v>
      </c>
    </row>
    <row r="121" spans="2:63" s="11" customFormat="1" ht="25.9" customHeight="1">
      <c r="B121" s="204"/>
      <c r="C121" s="205"/>
      <c r="D121" s="206" t="s">
        <v>76</v>
      </c>
      <c r="E121" s="207" t="s">
        <v>403</v>
      </c>
      <c r="F121" s="207" t="s">
        <v>404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P122+P127</f>
        <v>0</v>
      </c>
      <c r="Q121" s="212"/>
      <c r="R121" s="213">
        <f>R122+R127</f>
        <v>0.04086</v>
      </c>
      <c r="S121" s="212"/>
      <c r="T121" s="214">
        <f>T122+T127</f>
        <v>0.32409</v>
      </c>
      <c r="AR121" s="215" t="s">
        <v>87</v>
      </c>
      <c r="AT121" s="216" t="s">
        <v>76</v>
      </c>
      <c r="AU121" s="216" t="s">
        <v>77</v>
      </c>
      <c r="AY121" s="215" t="s">
        <v>134</v>
      </c>
      <c r="BK121" s="217">
        <f>BK122+BK127</f>
        <v>0</v>
      </c>
    </row>
    <row r="122" spans="2:63" s="11" customFormat="1" ht="22.8" customHeight="1">
      <c r="B122" s="204"/>
      <c r="C122" s="205"/>
      <c r="D122" s="206" t="s">
        <v>76</v>
      </c>
      <c r="E122" s="218" t="s">
        <v>1641</v>
      </c>
      <c r="F122" s="218" t="s">
        <v>1642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SUM(P123:P126)</f>
        <v>0</v>
      </c>
      <c r="Q122" s="212"/>
      <c r="R122" s="213">
        <f>SUM(R123:R126)</f>
        <v>0.005580000000000001</v>
      </c>
      <c r="S122" s="212"/>
      <c r="T122" s="214">
        <f>SUM(T123:T126)</f>
        <v>0</v>
      </c>
      <c r="AR122" s="215" t="s">
        <v>87</v>
      </c>
      <c r="AT122" s="216" t="s">
        <v>76</v>
      </c>
      <c r="AU122" s="216" t="s">
        <v>82</v>
      </c>
      <c r="AY122" s="215" t="s">
        <v>134</v>
      </c>
      <c r="BK122" s="217">
        <f>SUM(BK123:BK126)</f>
        <v>0</v>
      </c>
    </row>
    <row r="123" spans="2:65" s="1" customFormat="1" ht="24" customHeight="1">
      <c r="B123" s="38"/>
      <c r="C123" s="220" t="s">
        <v>82</v>
      </c>
      <c r="D123" s="220" t="s">
        <v>137</v>
      </c>
      <c r="E123" s="221" t="s">
        <v>1643</v>
      </c>
      <c r="F123" s="222" t="s">
        <v>1644</v>
      </c>
      <c r="G123" s="223" t="s">
        <v>247</v>
      </c>
      <c r="H123" s="224">
        <v>12</v>
      </c>
      <c r="I123" s="225"/>
      <c r="J123" s="226">
        <f>ROUND(I123*H123,2)</f>
        <v>0</v>
      </c>
      <c r="K123" s="222" t="s">
        <v>141</v>
      </c>
      <c r="L123" s="43"/>
      <c r="M123" s="227" t="s">
        <v>1</v>
      </c>
      <c r="N123" s="228" t="s">
        <v>42</v>
      </c>
      <c r="O123" s="86"/>
      <c r="P123" s="229">
        <f>O123*H123</f>
        <v>0</v>
      </c>
      <c r="Q123" s="229">
        <v>0.00045</v>
      </c>
      <c r="R123" s="229">
        <f>Q123*H123</f>
        <v>0.0054</v>
      </c>
      <c r="S123" s="229">
        <v>0</v>
      </c>
      <c r="T123" s="230">
        <f>S123*H123</f>
        <v>0</v>
      </c>
      <c r="AR123" s="231" t="s">
        <v>248</v>
      </c>
      <c r="AT123" s="231" t="s">
        <v>137</v>
      </c>
      <c r="AU123" s="231" t="s">
        <v>87</v>
      </c>
      <c r="AY123" s="17" t="s">
        <v>134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7" t="s">
        <v>82</v>
      </c>
      <c r="BK123" s="232">
        <f>ROUND(I123*H123,2)</f>
        <v>0</v>
      </c>
      <c r="BL123" s="17" t="s">
        <v>248</v>
      </c>
      <c r="BM123" s="231" t="s">
        <v>1645</v>
      </c>
    </row>
    <row r="124" spans="2:51" s="12" customFormat="1" ht="12">
      <c r="B124" s="240"/>
      <c r="C124" s="241"/>
      <c r="D124" s="242" t="s">
        <v>188</v>
      </c>
      <c r="E124" s="243" t="s">
        <v>1</v>
      </c>
      <c r="F124" s="244" t="s">
        <v>1646</v>
      </c>
      <c r="G124" s="241"/>
      <c r="H124" s="245">
        <v>12</v>
      </c>
      <c r="I124" s="246"/>
      <c r="J124" s="241"/>
      <c r="K124" s="241"/>
      <c r="L124" s="247"/>
      <c r="M124" s="248"/>
      <c r="N124" s="249"/>
      <c r="O124" s="249"/>
      <c r="P124" s="249"/>
      <c r="Q124" s="249"/>
      <c r="R124" s="249"/>
      <c r="S124" s="249"/>
      <c r="T124" s="250"/>
      <c r="AT124" s="251" t="s">
        <v>188</v>
      </c>
      <c r="AU124" s="251" t="s">
        <v>87</v>
      </c>
      <c r="AV124" s="12" t="s">
        <v>87</v>
      </c>
      <c r="AW124" s="12" t="s">
        <v>32</v>
      </c>
      <c r="AX124" s="12" t="s">
        <v>82</v>
      </c>
      <c r="AY124" s="251" t="s">
        <v>134</v>
      </c>
    </row>
    <row r="125" spans="2:65" s="1" customFormat="1" ht="24" customHeight="1">
      <c r="B125" s="38"/>
      <c r="C125" s="220" t="s">
        <v>87</v>
      </c>
      <c r="D125" s="220" t="s">
        <v>137</v>
      </c>
      <c r="E125" s="221" t="s">
        <v>1647</v>
      </c>
      <c r="F125" s="222" t="s">
        <v>1648</v>
      </c>
      <c r="G125" s="223" t="s">
        <v>294</v>
      </c>
      <c r="H125" s="224">
        <v>6</v>
      </c>
      <c r="I125" s="225"/>
      <c r="J125" s="226">
        <f>ROUND(I125*H125,2)</f>
        <v>0</v>
      </c>
      <c r="K125" s="222" t="s">
        <v>141</v>
      </c>
      <c r="L125" s="43"/>
      <c r="M125" s="227" t="s">
        <v>1</v>
      </c>
      <c r="N125" s="228" t="s">
        <v>42</v>
      </c>
      <c r="O125" s="86"/>
      <c r="P125" s="229">
        <f>O125*H125</f>
        <v>0</v>
      </c>
      <c r="Q125" s="229">
        <v>1E-05</v>
      </c>
      <c r="R125" s="229">
        <f>Q125*H125</f>
        <v>6.000000000000001E-05</v>
      </c>
      <c r="S125" s="229">
        <v>0</v>
      </c>
      <c r="T125" s="230">
        <f>S125*H125</f>
        <v>0</v>
      </c>
      <c r="AR125" s="231" t="s">
        <v>248</v>
      </c>
      <c r="AT125" s="231" t="s">
        <v>137</v>
      </c>
      <c r="AU125" s="231" t="s">
        <v>87</v>
      </c>
      <c r="AY125" s="17" t="s">
        <v>134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82</v>
      </c>
      <c r="BK125" s="232">
        <f>ROUND(I125*H125,2)</f>
        <v>0</v>
      </c>
      <c r="BL125" s="17" t="s">
        <v>248</v>
      </c>
      <c r="BM125" s="231" t="s">
        <v>1649</v>
      </c>
    </row>
    <row r="126" spans="2:65" s="1" customFormat="1" ht="24" customHeight="1">
      <c r="B126" s="38"/>
      <c r="C126" s="220" t="s">
        <v>149</v>
      </c>
      <c r="D126" s="220" t="s">
        <v>137</v>
      </c>
      <c r="E126" s="221" t="s">
        <v>1650</v>
      </c>
      <c r="F126" s="222" t="s">
        <v>1651</v>
      </c>
      <c r="G126" s="223" t="s">
        <v>294</v>
      </c>
      <c r="H126" s="224">
        <v>4</v>
      </c>
      <c r="I126" s="225"/>
      <c r="J126" s="226">
        <f>ROUND(I126*H126,2)</f>
        <v>0</v>
      </c>
      <c r="K126" s="222" t="s">
        <v>141</v>
      </c>
      <c r="L126" s="43"/>
      <c r="M126" s="227" t="s">
        <v>1</v>
      </c>
      <c r="N126" s="228" t="s">
        <v>42</v>
      </c>
      <c r="O126" s="86"/>
      <c r="P126" s="229">
        <f>O126*H126</f>
        <v>0</v>
      </c>
      <c r="Q126" s="229">
        <v>3E-05</v>
      </c>
      <c r="R126" s="229">
        <f>Q126*H126</f>
        <v>0.00012</v>
      </c>
      <c r="S126" s="229">
        <v>0</v>
      </c>
      <c r="T126" s="230">
        <f>S126*H126</f>
        <v>0</v>
      </c>
      <c r="AR126" s="231" t="s">
        <v>248</v>
      </c>
      <c r="AT126" s="231" t="s">
        <v>137</v>
      </c>
      <c r="AU126" s="231" t="s">
        <v>87</v>
      </c>
      <c r="AY126" s="17" t="s">
        <v>134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82</v>
      </c>
      <c r="BK126" s="232">
        <f>ROUND(I126*H126,2)</f>
        <v>0</v>
      </c>
      <c r="BL126" s="17" t="s">
        <v>248</v>
      </c>
      <c r="BM126" s="231" t="s">
        <v>1652</v>
      </c>
    </row>
    <row r="127" spans="2:63" s="11" customFormat="1" ht="22.8" customHeight="1">
      <c r="B127" s="204"/>
      <c r="C127" s="205"/>
      <c r="D127" s="206" t="s">
        <v>76</v>
      </c>
      <c r="E127" s="218" t="s">
        <v>1653</v>
      </c>
      <c r="F127" s="218" t="s">
        <v>1654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SUM(P128:P138)</f>
        <v>0</v>
      </c>
      <c r="Q127" s="212"/>
      <c r="R127" s="213">
        <f>SUM(R128:R138)</f>
        <v>0.03528</v>
      </c>
      <c r="S127" s="212"/>
      <c r="T127" s="214">
        <f>SUM(T128:T138)</f>
        <v>0.32409</v>
      </c>
      <c r="AR127" s="215" t="s">
        <v>87</v>
      </c>
      <c r="AT127" s="216" t="s">
        <v>76</v>
      </c>
      <c r="AU127" s="216" t="s">
        <v>82</v>
      </c>
      <c r="AY127" s="215" t="s">
        <v>134</v>
      </c>
      <c r="BK127" s="217">
        <f>SUM(BK128:BK138)</f>
        <v>0</v>
      </c>
    </row>
    <row r="128" spans="2:65" s="1" customFormat="1" ht="16.5" customHeight="1">
      <c r="B128" s="38"/>
      <c r="C128" s="220" t="s">
        <v>153</v>
      </c>
      <c r="D128" s="220" t="s">
        <v>137</v>
      </c>
      <c r="E128" s="221" t="s">
        <v>1655</v>
      </c>
      <c r="F128" s="222" t="s">
        <v>1656</v>
      </c>
      <c r="G128" s="223" t="s">
        <v>428</v>
      </c>
      <c r="H128" s="224">
        <v>1</v>
      </c>
      <c r="I128" s="225"/>
      <c r="J128" s="226">
        <f>ROUND(I128*H128,2)</f>
        <v>0</v>
      </c>
      <c r="K128" s="222" t="s">
        <v>1</v>
      </c>
      <c r="L128" s="43"/>
      <c r="M128" s="227" t="s">
        <v>1</v>
      </c>
      <c r="N128" s="228" t="s">
        <v>42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248</v>
      </c>
      <c r="AT128" s="231" t="s">
        <v>137</v>
      </c>
      <c r="AU128" s="231" t="s">
        <v>87</v>
      </c>
      <c r="AY128" s="17" t="s">
        <v>134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82</v>
      </c>
      <c r="BK128" s="232">
        <f>ROUND(I128*H128,2)</f>
        <v>0</v>
      </c>
      <c r="BL128" s="17" t="s">
        <v>248</v>
      </c>
      <c r="BM128" s="231" t="s">
        <v>1657</v>
      </c>
    </row>
    <row r="129" spans="2:65" s="1" customFormat="1" ht="36" customHeight="1">
      <c r="B129" s="38"/>
      <c r="C129" s="220" t="s">
        <v>133</v>
      </c>
      <c r="D129" s="220" t="s">
        <v>137</v>
      </c>
      <c r="E129" s="221" t="s">
        <v>1658</v>
      </c>
      <c r="F129" s="222" t="s">
        <v>1659</v>
      </c>
      <c r="G129" s="223" t="s">
        <v>294</v>
      </c>
      <c r="H129" s="224">
        <v>2</v>
      </c>
      <c r="I129" s="225"/>
      <c r="J129" s="226">
        <f>ROUND(I129*H129,2)</f>
        <v>0</v>
      </c>
      <c r="K129" s="222" t="s">
        <v>141</v>
      </c>
      <c r="L129" s="43"/>
      <c r="M129" s="227" t="s">
        <v>1</v>
      </c>
      <c r="N129" s="228" t="s">
        <v>42</v>
      </c>
      <c r="O129" s="8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248</v>
      </c>
      <c r="AT129" s="231" t="s">
        <v>137</v>
      </c>
      <c r="AU129" s="231" t="s">
        <v>87</v>
      </c>
      <c r="AY129" s="17" t="s">
        <v>134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82</v>
      </c>
      <c r="BK129" s="232">
        <f>ROUND(I129*H129,2)</f>
        <v>0</v>
      </c>
      <c r="BL129" s="17" t="s">
        <v>248</v>
      </c>
      <c r="BM129" s="231" t="s">
        <v>1660</v>
      </c>
    </row>
    <row r="130" spans="2:65" s="1" customFormat="1" ht="24" customHeight="1">
      <c r="B130" s="38"/>
      <c r="C130" s="220" t="s">
        <v>160</v>
      </c>
      <c r="D130" s="220" t="s">
        <v>137</v>
      </c>
      <c r="E130" s="221" t="s">
        <v>1661</v>
      </c>
      <c r="F130" s="222" t="s">
        <v>1662</v>
      </c>
      <c r="G130" s="223" t="s">
        <v>294</v>
      </c>
      <c r="H130" s="224">
        <v>13</v>
      </c>
      <c r="I130" s="225"/>
      <c r="J130" s="226">
        <f>ROUND(I130*H130,2)</f>
        <v>0</v>
      </c>
      <c r="K130" s="222" t="s">
        <v>141</v>
      </c>
      <c r="L130" s="43"/>
      <c r="M130" s="227" t="s">
        <v>1</v>
      </c>
      <c r="N130" s="228" t="s">
        <v>42</v>
      </c>
      <c r="O130" s="86"/>
      <c r="P130" s="229">
        <f>O130*H130</f>
        <v>0</v>
      </c>
      <c r="Q130" s="229">
        <v>8E-05</v>
      </c>
      <c r="R130" s="229">
        <f>Q130*H130</f>
        <v>0.0010400000000000001</v>
      </c>
      <c r="S130" s="229">
        <v>0.02493</v>
      </c>
      <c r="T130" s="230">
        <f>S130*H130</f>
        <v>0.32409</v>
      </c>
      <c r="AR130" s="231" t="s">
        <v>248</v>
      </c>
      <c r="AT130" s="231" t="s">
        <v>137</v>
      </c>
      <c r="AU130" s="231" t="s">
        <v>87</v>
      </c>
      <c r="AY130" s="17" t="s">
        <v>134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82</v>
      </c>
      <c r="BK130" s="232">
        <f>ROUND(I130*H130,2)</f>
        <v>0</v>
      </c>
      <c r="BL130" s="17" t="s">
        <v>248</v>
      </c>
      <c r="BM130" s="231" t="s">
        <v>1663</v>
      </c>
    </row>
    <row r="131" spans="2:51" s="12" customFormat="1" ht="12">
      <c r="B131" s="240"/>
      <c r="C131" s="241"/>
      <c r="D131" s="242" t="s">
        <v>188</v>
      </c>
      <c r="E131" s="243" t="s">
        <v>1</v>
      </c>
      <c r="F131" s="244" t="s">
        <v>436</v>
      </c>
      <c r="G131" s="241"/>
      <c r="H131" s="245">
        <v>7</v>
      </c>
      <c r="I131" s="246"/>
      <c r="J131" s="241"/>
      <c r="K131" s="241"/>
      <c r="L131" s="247"/>
      <c r="M131" s="248"/>
      <c r="N131" s="249"/>
      <c r="O131" s="249"/>
      <c r="P131" s="249"/>
      <c r="Q131" s="249"/>
      <c r="R131" s="249"/>
      <c r="S131" s="249"/>
      <c r="T131" s="250"/>
      <c r="AT131" s="251" t="s">
        <v>188</v>
      </c>
      <c r="AU131" s="251" t="s">
        <v>87</v>
      </c>
      <c r="AV131" s="12" t="s">
        <v>87</v>
      </c>
      <c r="AW131" s="12" t="s">
        <v>32</v>
      </c>
      <c r="AX131" s="12" t="s">
        <v>77</v>
      </c>
      <c r="AY131" s="251" t="s">
        <v>134</v>
      </c>
    </row>
    <row r="132" spans="2:51" s="12" customFormat="1" ht="12">
      <c r="B132" s="240"/>
      <c r="C132" s="241"/>
      <c r="D132" s="242" t="s">
        <v>188</v>
      </c>
      <c r="E132" s="243" t="s">
        <v>1</v>
      </c>
      <c r="F132" s="244" t="s">
        <v>1664</v>
      </c>
      <c r="G132" s="241"/>
      <c r="H132" s="245">
        <v>6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188</v>
      </c>
      <c r="AU132" s="251" t="s">
        <v>87</v>
      </c>
      <c r="AV132" s="12" t="s">
        <v>87</v>
      </c>
      <c r="AW132" s="12" t="s">
        <v>32</v>
      </c>
      <c r="AX132" s="12" t="s">
        <v>77</v>
      </c>
      <c r="AY132" s="251" t="s">
        <v>134</v>
      </c>
    </row>
    <row r="133" spans="2:51" s="13" customFormat="1" ht="12">
      <c r="B133" s="252"/>
      <c r="C133" s="253"/>
      <c r="D133" s="242" t="s">
        <v>188</v>
      </c>
      <c r="E133" s="254" t="s">
        <v>1</v>
      </c>
      <c r="F133" s="255" t="s">
        <v>204</v>
      </c>
      <c r="G133" s="253"/>
      <c r="H133" s="256">
        <v>13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AT133" s="262" t="s">
        <v>188</v>
      </c>
      <c r="AU133" s="262" t="s">
        <v>87</v>
      </c>
      <c r="AV133" s="13" t="s">
        <v>153</v>
      </c>
      <c r="AW133" s="13" t="s">
        <v>32</v>
      </c>
      <c r="AX133" s="13" t="s">
        <v>82</v>
      </c>
      <c r="AY133" s="262" t="s">
        <v>134</v>
      </c>
    </row>
    <row r="134" spans="2:65" s="1" customFormat="1" ht="36" customHeight="1">
      <c r="B134" s="38"/>
      <c r="C134" s="220" t="s">
        <v>213</v>
      </c>
      <c r="D134" s="220" t="s">
        <v>137</v>
      </c>
      <c r="E134" s="221" t="s">
        <v>1665</v>
      </c>
      <c r="F134" s="222" t="s">
        <v>1666</v>
      </c>
      <c r="G134" s="223" t="s">
        <v>294</v>
      </c>
      <c r="H134" s="224">
        <v>2</v>
      </c>
      <c r="I134" s="225"/>
      <c r="J134" s="226">
        <f>ROUND(I134*H134,2)</f>
        <v>0</v>
      </c>
      <c r="K134" s="222" t="s">
        <v>141</v>
      </c>
      <c r="L134" s="43"/>
      <c r="M134" s="227" t="s">
        <v>1</v>
      </c>
      <c r="N134" s="228" t="s">
        <v>42</v>
      </c>
      <c r="O134" s="86"/>
      <c r="P134" s="229">
        <f>O134*H134</f>
        <v>0</v>
      </c>
      <c r="Q134" s="229">
        <v>0.01708</v>
      </c>
      <c r="R134" s="229">
        <f>Q134*H134</f>
        <v>0.03416</v>
      </c>
      <c r="S134" s="229">
        <v>0</v>
      </c>
      <c r="T134" s="230">
        <f>S134*H134</f>
        <v>0</v>
      </c>
      <c r="AR134" s="231" t="s">
        <v>248</v>
      </c>
      <c r="AT134" s="231" t="s">
        <v>137</v>
      </c>
      <c r="AU134" s="231" t="s">
        <v>87</v>
      </c>
      <c r="AY134" s="17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248</v>
      </c>
      <c r="BM134" s="231" t="s">
        <v>1667</v>
      </c>
    </row>
    <row r="135" spans="2:65" s="1" customFormat="1" ht="24" customHeight="1">
      <c r="B135" s="38"/>
      <c r="C135" s="220" t="s">
        <v>219</v>
      </c>
      <c r="D135" s="220" t="s">
        <v>137</v>
      </c>
      <c r="E135" s="221" t="s">
        <v>1668</v>
      </c>
      <c r="F135" s="222" t="s">
        <v>1669</v>
      </c>
      <c r="G135" s="223" t="s">
        <v>186</v>
      </c>
      <c r="H135" s="224">
        <v>15</v>
      </c>
      <c r="I135" s="225"/>
      <c r="J135" s="226">
        <f>ROUND(I135*H135,2)</f>
        <v>0</v>
      </c>
      <c r="K135" s="222" t="s">
        <v>141</v>
      </c>
      <c r="L135" s="43"/>
      <c r="M135" s="227" t="s">
        <v>1</v>
      </c>
      <c r="N135" s="228" t="s">
        <v>42</v>
      </c>
      <c r="O135" s="8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248</v>
      </c>
      <c r="AT135" s="231" t="s">
        <v>137</v>
      </c>
      <c r="AU135" s="231" t="s">
        <v>87</v>
      </c>
      <c r="AY135" s="17" t="s">
        <v>134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82</v>
      </c>
      <c r="BK135" s="232">
        <f>ROUND(I135*H135,2)</f>
        <v>0</v>
      </c>
      <c r="BL135" s="17" t="s">
        <v>248</v>
      </c>
      <c r="BM135" s="231" t="s">
        <v>1670</v>
      </c>
    </row>
    <row r="136" spans="2:65" s="1" customFormat="1" ht="16.5" customHeight="1">
      <c r="B136" s="38"/>
      <c r="C136" s="220" t="s">
        <v>197</v>
      </c>
      <c r="D136" s="220" t="s">
        <v>137</v>
      </c>
      <c r="E136" s="221" t="s">
        <v>1671</v>
      </c>
      <c r="F136" s="222" t="s">
        <v>1672</v>
      </c>
      <c r="G136" s="223" t="s">
        <v>294</v>
      </c>
      <c r="H136" s="224">
        <v>2</v>
      </c>
      <c r="I136" s="225"/>
      <c r="J136" s="226">
        <f>ROUND(I136*H136,2)</f>
        <v>0</v>
      </c>
      <c r="K136" s="222" t="s">
        <v>141</v>
      </c>
      <c r="L136" s="43"/>
      <c r="M136" s="227" t="s">
        <v>1</v>
      </c>
      <c r="N136" s="228" t="s">
        <v>42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1" t="s">
        <v>248</v>
      </c>
      <c r="AT136" s="231" t="s">
        <v>137</v>
      </c>
      <c r="AU136" s="231" t="s">
        <v>87</v>
      </c>
      <c r="AY136" s="17" t="s">
        <v>134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248</v>
      </c>
      <c r="BM136" s="231" t="s">
        <v>1673</v>
      </c>
    </row>
    <row r="137" spans="2:65" s="1" customFormat="1" ht="24" customHeight="1">
      <c r="B137" s="38"/>
      <c r="C137" s="220" t="s">
        <v>230</v>
      </c>
      <c r="D137" s="220" t="s">
        <v>137</v>
      </c>
      <c r="E137" s="221" t="s">
        <v>1674</v>
      </c>
      <c r="F137" s="222" t="s">
        <v>1675</v>
      </c>
      <c r="G137" s="223" t="s">
        <v>294</v>
      </c>
      <c r="H137" s="224">
        <v>4</v>
      </c>
      <c r="I137" s="225"/>
      <c r="J137" s="226">
        <f>ROUND(I137*H137,2)</f>
        <v>0</v>
      </c>
      <c r="K137" s="222" t="s">
        <v>141</v>
      </c>
      <c r="L137" s="43"/>
      <c r="M137" s="227" t="s">
        <v>1</v>
      </c>
      <c r="N137" s="228" t="s">
        <v>42</v>
      </c>
      <c r="O137" s="86"/>
      <c r="P137" s="229">
        <f>O137*H137</f>
        <v>0</v>
      </c>
      <c r="Q137" s="229">
        <v>2E-05</v>
      </c>
      <c r="R137" s="229">
        <f>Q137*H137</f>
        <v>8E-05</v>
      </c>
      <c r="S137" s="229">
        <v>0</v>
      </c>
      <c r="T137" s="230">
        <f>S137*H137</f>
        <v>0</v>
      </c>
      <c r="AR137" s="231" t="s">
        <v>248</v>
      </c>
      <c r="AT137" s="231" t="s">
        <v>137</v>
      </c>
      <c r="AU137" s="231" t="s">
        <v>87</v>
      </c>
      <c r="AY137" s="17" t="s">
        <v>134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248</v>
      </c>
      <c r="BM137" s="231" t="s">
        <v>1676</v>
      </c>
    </row>
    <row r="138" spans="2:65" s="1" customFormat="1" ht="36" customHeight="1">
      <c r="B138" s="38"/>
      <c r="C138" s="220" t="s">
        <v>239</v>
      </c>
      <c r="D138" s="220" t="s">
        <v>137</v>
      </c>
      <c r="E138" s="221" t="s">
        <v>1677</v>
      </c>
      <c r="F138" s="222" t="s">
        <v>1678</v>
      </c>
      <c r="G138" s="223" t="s">
        <v>904</v>
      </c>
      <c r="H138" s="294"/>
      <c r="I138" s="225"/>
      <c r="J138" s="226">
        <f>ROUND(I138*H138,2)</f>
        <v>0</v>
      </c>
      <c r="K138" s="222" t="s">
        <v>141</v>
      </c>
      <c r="L138" s="43"/>
      <c r="M138" s="227" t="s">
        <v>1</v>
      </c>
      <c r="N138" s="228" t="s">
        <v>42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248</v>
      </c>
      <c r="AT138" s="231" t="s">
        <v>137</v>
      </c>
      <c r="AU138" s="231" t="s">
        <v>87</v>
      </c>
      <c r="AY138" s="17" t="s">
        <v>134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82</v>
      </c>
      <c r="BK138" s="232">
        <f>ROUND(I138*H138,2)</f>
        <v>0</v>
      </c>
      <c r="BL138" s="17" t="s">
        <v>248</v>
      </c>
      <c r="BM138" s="231" t="s">
        <v>1679</v>
      </c>
    </row>
    <row r="139" spans="2:63" s="11" customFormat="1" ht="25.9" customHeight="1">
      <c r="B139" s="204"/>
      <c r="C139" s="205"/>
      <c r="D139" s="206" t="s">
        <v>76</v>
      </c>
      <c r="E139" s="207" t="s">
        <v>621</v>
      </c>
      <c r="F139" s="207" t="s">
        <v>622</v>
      </c>
      <c r="G139" s="205"/>
      <c r="H139" s="205"/>
      <c r="I139" s="208"/>
      <c r="J139" s="209">
        <f>BK139</f>
        <v>0</v>
      </c>
      <c r="K139" s="205"/>
      <c r="L139" s="210"/>
      <c r="M139" s="211"/>
      <c r="N139" s="212"/>
      <c r="O139" s="212"/>
      <c r="P139" s="213">
        <f>P140</f>
        <v>0</v>
      </c>
      <c r="Q139" s="212"/>
      <c r="R139" s="213">
        <f>R140</f>
        <v>0</v>
      </c>
      <c r="S139" s="212"/>
      <c r="T139" s="214">
        <f>T140</f>
        <v>0</v>
      </c>
      <c r="AR139" s="215" t="s">
        <v>153</v>
      </c>
      <c r="AT139" s="216" t="s">
        <v>76</v>
      </c>
      <c r="AU139" s="216" t="s">
        <v>77</v>
      </c>
      <c r="AY139" s="215" t="s">
        <v>134</v>
      </c>
      <c r="BK139" s="217">
        <f>BK140</f>
        <v>0</v>
      </c>
    </row>
    <row r="140" spans="2:65" s="1" customFormat="1" ht="24" customHeight="1">
      <c r="B140" s="38"/>
      <c r="C140" s="220" t="s">
        <v>244</v>
      </c>
      <c r="D140" s="220" t="s">
        <v>137</v>
      </c>
      <c r="E140" s="221" t="s">
        <v>1574</v>
      </c>
      <c r="F140" s="222" t="s">
        <v>1575</v>
      </c>
      <c r="G140" s="223" t="s">
        <v>626</v>
      </c>
      <c r="H140" s="224">
        <v>10</v>
      </c>
      <c r="I140" s="225"/>
      <c r="J140" s="226">
        <f>ROUND(I140*H140,2)</f>
        <v>0</v>
      </c>
      <c r="K140" s="222" t="s">
        <v>141</v>
      </c>
      <c r="L140" s="43"/>
      <c r="M140" s="233" t="s">
        <v>1</v>
      </c>
      <c r="N140" s="234" t="s">
        <v>42</v>
      </c>
      <c r="O140" s="235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AR140" s="231" t="s">
        <v>627</v>
      </c>
      <c r="AT140" s="231" t="s">
        <v>137</v>
      </c>
      <c r="AU140" s="231" t="s">
        <v>82</v>
      </c>
      <c r="AY140" s="17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82</v>
      </c>
      <c r="BK140" s="232">
        <f>ROUND(I140*H140,2)</f>
        <v>0</v>
      </c>
      <c r="BL140" s="17" t="s">
        <v>627</v>
      </c>
      <c r="BM140" s="231" t="s">
        <v>1680</v>
      </c>
    </row>
    <row r="141" spans="2:12" s="1" customFormat="1" ht="6.95" customHeight="1">
      <c r="B141" s="61"/>
      <c r="C141" s="62"/>
      <c r="D141" s="62"/>
      <c r="E141" s="62"/>
      <c r="F141" s="62"/>
      <c r="G141" s="62"/>
      <c r="H141" s="62"/>
      <c r="I141" s="171"/>
      <c r="J141" s="62"/>
      <c r="K141" s="62"/>
      <c r="L141" s="43"/>
    </row>
  </sheetData>
  <sheetProtection password="CC35" sheet="1" objects="1" scenarios="1" formatColumns="0" formatRows="0" autoFilter="0"/>
  <autoFilter ref="C119:K1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102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87</v>
      </c>
    </row>
    <row r="4" spans="2:46" ht="24.95" customHeight="1">
      <c r="B4" s="20"/>
      <c r="D4" s="134" t="s">
        <v>109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164</v>
      </c>
      <c r="I8" s="137"/>
      <c r="L8" s="43"/>
    </row>
    <row r="9" spans="2:12" s="1" customFormat="1" ht="36.95" customHeight="1">
      <c r="B9" s="43"/>
      <c r="E9" s="138" t="s">
        <v>1681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24. 3. 2020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37</v>
      </c>
      <c r="I30" s="137"/>
      <c r="J30" s="147">
        <f>ROUND(J121,2)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39</v>
      </c>
      <c r="I32" s="149" t="s">
        <v>38</v>
      </c>
      <c r="J32" s="148" t="s">
        <v>40</v>
      </c>
      <c r="L32" s="43"/>
    </row>
    <row r="33" spans="2:12" s="1" customFormat="1" ht="14.4" customHeight="1">
      <c r="B33" s="43"/>
      <c r="D33" s="150" t="s">
        <v>41</v>
      </c>
      <c r="E33" s="136" t="s">
        <v>42</v>
      </c>
      <c r="F33" s="151">
        <f>ROUND((SUM(BE121:BE136)),2)</f>
        <v>0</v>
      </c>
      <c r="I33" s="152">
        <v>0.21</v>
      </c>
      <c r="J33" s="151">
        <f>ROUND(((SUM(BE121:BE136))*I33),2)</f>
        <v>0</v>
      </c>
      <c r="L33" s="43"/>
    </row>
    <row r="34" spans="2:12" s="1" customFormat="1" ht="14.4" customHeight="1">
      <c r="B34" s="43"/>
      <c r="E34" s="136" t="s">
        <v>43</v>
      </c>
      <c r="F34" s="151">
        <f>ROUND((SUM(BF121:BF136)),2)</f>
        <v>0</v>
      </c>
      <c r="I34" s="152">
        <v>0.15</v>
      </c>
      <c r="J34" s="151">
        <f>ROUND(((SUM(BF121:BF136))*I34),2)</f>
        <v>0</v>
      </c>
      <c r="L34" s="43"/>
    </row>
    <row r="35" spans="2:12" s="1" customFormat="1" ht="14.4" customHeight="1" hidden="1">
      <c r="B35" s="43"/>
      <c r="E35" s="136" t="s">
        <v>44</v>
      </c>
      <c r="F35" s="151">
        <f>ROUND((SUM(BG121:BG136)),2)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45</v>
      </c>
      <c r="F36" s="151">
        <f>ROUND((SUM(BH121:BH136)),2)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46</v>
      </c>
      <c r="F37" s="151">
        <f>ROUND((SUM(BI121:BI136)),2)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110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164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04 - Plynová zařízení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24. 3. 2020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111</v>
      </c>
      <c r="D94" s="176"/>
      <c r="E94" s="176"/>
      <c r="F94" s="176"/>
      <c r="G94" s="176"/>
      <c r="H94" s="176"/>
      <c r="I94" s="177"/>
      <c r="J94" s="178" t="s">
        <v>112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113</v>
      </c>
      <c r="D96" s="39"/>
      <c r="E96" s="39"/>
      <c r="F96" s="39"/>
      <c r="G96" s="39"/>
      <c r="H96" s="39"/>
      <c r="I96" s="137"/>
      <c r="J96" s="105">
        <f>J121</f>
        <v>0</v>
      </c>
      <c r="K96" s="39"/>
      <c r="L96" s="43"/>
      <c r="AU96" s="17" t="s">
        <v>114</v>
      </c>
    </row>
    <row r="97" spans="2:12" s="8" customFormat="1" ht="24.95" customHeight="1">
      <c r="B97" s="180"/>
      <c r="C97" s="181"/>
      <c r="D97" s="182" t="s">
        <v>166</v>
      </c>
      <c r="E97" s="183"/>
      <c r="F97" s="183"/>
      <c r="G97" s="183"/>
      <c r="H97" s="183"/>
      <c r="I97" s="184"/>
      <c r="J97" s="185">
        <f>J122</f>
        <v>0</v>
      </c>
      <c r="K97" s="181"/>
      <c r="L97" s="186"/>
    </row>
    <row r="98" spans="2:12" s="9" customFormat="1" ht="19.9" customHeight="1">
      <c r="B98" s="187"/>
      <c r="C98" s="188"/>
      <c r="D98" s="189" t="s">
        <v>168</v>
      </c>
      <c r="E98" s="190"/>
      <c r="F98" s="190"/>
      <c r="G98" s="190"/>
      <c r="H98" s="190"/>
      <c r="I98" s="191"/>
      <c r="J98" s="192">
        <f>J123</f>
        <v>0</v>
      </c>
      <c r="K98" s="188"/>
      <c r="L98" s="193"/>
    </row>
    <row r="99" spans="2:12" s="8" customFormat="1" ht="24.95" customHeight="1">
      <c r="B99" s="180"/>
      <c r="C99" s="181"/>
      <c r="D99" s="182" t="s">
        <v>171</v>
      </c>
      <c r="E99" s="183"/>
      <c r="F99" s="183"/>
      <c r="G99" s="183"/>
      <c r="H99" s="183"/>
      <c r="I99" s="184"/>
      <c r="J99" s="185">
        <f>J127</f>
        <v>0</v>
      </c>
      <c r="K99" s="181"/>
      <c r="L99" s="186"/>
    </row>
    <row r="100" spans="2:12" s="9" customFormat="1" ht="19.9" customHeight="1">
      <c r="B100" s="187"/>
      <c r="C100" s="188"/>
      <c r="D100" s="189" t="s">
        <v>1682</v>
      </c>
      <c r="E100" s="190"/>
      <c r="F100" s="190"/>
      <c r="G100" s="190"/>
      <c r="H100" s="190"/>
      <c r="I100" s="191"/>
      <c r="J100" s="192">
        <f>J128</f>
        <v>0</v>
      </c>
      <c r="K100" s="188"/>
      <c r="L100" s="193"/>
    </row>
    <row r="101" spans="2:12" s="9" customFormat="1" ht="19.9" customHeight="1">
      <c r="B101" s="187"/>
      <c r="C101" s="188"/>
      <c r="D101" s="189" t="s">
        <v>637</v>
      </c>
      <c r="E101" s="190"/>
      <c r="F101" s="190"/>
      <c r="G101" s="190"/>
      <c r="H101" s="190"/>
      <c r="I101" s="191"/>
      <c r="J101" s="192">
        <f>J135</f>
        <v>0</v>
      </c>
      <c r="K101" s="188"/>
      <c r="L101" s="193"/>
    </row>
    <row r="102" spans="2:12" s="1" customFormat="1" ht="21.8" customHeight="1">
      <c r="B102" s="38"/>
      <c r="C102" s="39"/>
      <c r="D102" s="39"/>
      <c r="E102" s="39"/>
      <c r="F102" s="39"/>
      <c r="G102" s="39"/>
      <c r="H102" s="39"/>
      <c r="I102" s="137"/>
      <c r="J102" s="39"/>
      <c r="K102" s="39"/>
      <c r="L102" s="43"/>
    </row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71"/>
      <c r="J103" s="62"/>
      <c r="K103" s="62"/>
      <c r="L103" s="43"/>
    </row>
    <row r="107" spans="2:12" s="1" customFormat="1" ht="6.95" customHeight="1">
      <c r="B107" s="63"/>
      <c r="C107" s="64"/>
      <c r="D107" s="64"/>
      <c r="E107" s="64"/>
      <c r="F107" s="64"/>
      <c r="G107" s="64"/>
      <c r="H107" s="64"/>
      <c r="I107" s="174"/>
      <c r="J107" s="64"/>
      <c r="K107" s="64"/>
      <c r="L107" s="43"/>
    </row>
    <row r="108" spans="2:12" s="1" customFormat="1" ht="24.95" customHeight="1">
      <c r="B108" s="38"/>
      <c r="C108" s="23" t="s">
        <v>118</v>
      </c>
      <c r="D108" s="39"/>
      <c r="E108" s="39"/>
      <c r="F108" s="39"/>
      <c r="G108" s="39"/>
      <c r="H108" s="39"/>
      <c r="I108" s="137"/>
      <c r="J108" s="39"/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37"/>
      <c r="J109" s="39"/>
      <c r="K109" s="39"/>
      <c r="L109" s="43"/>
    </row>
    <row r="110" spans="2:12" s="1" customFormat="1" ht="12" customHeight="1">
      <c r="B110" s="38"/>
      <c r="C110" s="32" t="s">
        <v>16</v>
      </c>
      <c r="D110" s="39"/>
      <c r="E110" s="39"/>
      <c r="F110" s="39"/>
      <c r="G110" s="39"/>
      <c r="H110" s="39"/>
      <c r="I110" s="137"/>
      <c r="J110" s="39"/>
      <c r="K110" s="39"/>
      <c r="L110" s="43"/>
    </row>
    <row r="111" spans="2:12" s="1" customFormat="1" ht="16.5" customHeight="1">
      <c r="B111" s="38"/>
      <c r="C111" s="39"/>
      <c r="D111" s="39"/>
      <c r="E111" s="239" t="str">
        <f>E7</f>
        <v>Pavilon K - vnitřní stavební úpravy DPS</v>
      </c>
      <c r="F111" s="32"/>
      <c r="G111" s="32"/>
      <c r="H111" s="32"/>
      <c r="I111" s="137"/>
      <c r="J111" s="39"/>
      <c r="K111" s="39"/>
      <c r="L111" s="43"/>
    </row>
    <row r="112" spans="2:12" s="1" customFormat="1" ht="12" customHeight="1">
      <c r="B112" s="38"/>
      <c r="C112" s="32" t="s">
        <v>164</v>
      </c>
      <c r="D112" s="39"/>
      <c r="E112" s="39"/>
      <c r="F112" s="39"/>
      <c r="G112" s="39"/>
      <c r="H112" s="39"/>
      <c r="I112" s="137"/>
      <c r="J112" s="39"/>
      <c r="K112" s="39"/>
      <c r="L112" s="43"/>
    </row>
    <row r="113" spans="2:12" s="1" customFormat="1" ht="16.5" customHeight="1">
      <c r="B113" s="38"/>
      <c r="C113" s="39"/>
      <c r="D113" s="39"/>
      <c r="E113" s="71" t="str">
        <f>E9</f>
        <v>04 - Plynová zařízení</v>
      </c>
      <c r="F113" s="39"/>
      <c r="G113" s="39"/>
      <c r="H113" s="39"/>
      <c r="I113" s="137"/>
      <c r="J113" s="39"/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37"/>
      <c r="J114" s="39"/>
      <c r="K114" s="39"/>
      <c r="L114" s="43"/>
    </row>
    <row r="115" spans="2:12" s="1" customFormat="1" ht="12" customHeight="1">
      <c r="B115" s="38"/>
      <c r="C115" s="32" t="s">
        <v>20</v>
      </c>
      <c r="D115" s="39"/>
      <c r="E115" s="39"/>
      <c r="F115" s="27" t="str">
        <f>F12</f>
        <v>Areál SN Opava</v>
      </c>
      <c r="G115" s="39"/>
      <c r="H115" s="39"/>
      <c r="I115" s="140" t="s">
        <v>22</v>
      </c>
      <c r="J115" s="74" t="str">
        <f>IF(J12="","",J12)</f>
        <v>24. 3. 2020</v>
      </c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43"/>
    </row>
    <row r="117" spans="2:12" s="1" customFormat="1" ht="27.9" customHeight="1">
      <c r="B117" s="38"/>
      <c r="C117" s="32" t="s">
        <v>24</v>
      </c>
      <c r="D117" s="39"/>
      <c r="E117" s="39"/>
      <c r="F117" s="27" t="str">
        <f>E15</f>
        <v>Slezská nemocnice Opava</v>
      </c>
      <c r="G117" s="39"/>
      <c r="H117" s="39"/>
      <c r="I117" s="140" t="s">
        <v>30</v>
      </c>
      <c r="J117" s="36" t="str">
        <f>E21</f>
        <v>Ing. Zbyněk Svoboda</v>
      </c>
      <c r="K117" s="39"/>
      <c r="L117" s="43"/>
    </row>
    <row r="118" spans="2:12" s="1" customFormat="1" ht="15.15" customHeight="1">
      <c r="B118" s="38"/>
      <c r="C118" s="32" t="s">
        <v>28</v>
      </c>
      <c r="D118" s="39"/>
      <c r="E118" s="39"/>
      <c r="F118" s="27" t="str">
        <f>IF(E18="","",E18)</f>
        <v>Vyplň údaj</v>
      </c>
      <c r="G118" s="39"/>
      <c r="H118" s="39"/>
      <c r="I118" s="140" t="s">
        <v>33</v>
      </c>
      <c r="J118" s="36" t="str">
        <f>E24</f>
        <v>Zbyněk Svoboda</v>
      </c>
      <c r="K118" s="39"/>
      <c r="L118" s="43"/>
    </row>
    <row r="119" spans="2:12" s="1" customFormat="1" ht="10.3" customHeight="1">
      <c r="B119" s="38"/>
      <c r="C119" s="39"/>
      <c r="D119" s="39"/>
      <c r="E119" s="39"/>
      <c r="F119" s="39"/>
      <c r="G119" s="39"/>
      <c r="H119" s="39"/>
      <c r="I119" s="137"/>
      <c r="J119" s="39"/>
      <c r="K119" s="39"/>
      <c r="L119" s="43"/>
    </row>
    <row r="120" spans="2:20" s="10" customFormat="1" ht="29.25" customHeight="1">
      <c r="B120" s="194"/>
      <c r="C120" s="195" t="s">
        <v>119</v>
      </c>
      <c r="D120" s="196" t="s">
        <v>62</v>
      </c>
      <c r="E120" s="196" t="s">
        <v>58</v>
      </c>
      <c r="F120" s="196" t="s">
        <v>59</v>
      </c>
      <c r="G120" s="196" t="s">
        <v>120</v>
      </c>
      <c r="H120" s="196" t="s">
        <v>121</v>
      </c>
      <c r="I120" s="197" t="s">
        <v>122</v>
      </c>
      <c r="J120" s="196" t="s">
        <v>112</v>
      </c>
      <c r="K120" s="198" t="s">
        <v>123</v>
      </c>
      <c r="L120" s="199"/>
      <c r="M120" s="95" t="s">
        <v>1</v>
      </c>
      <c r="N120" s="96" t="s">
        <v>41</v>
      </c>
      <c r="O120" s="96" t="s">
        <v>124</v>
      </c>
      <c r="P120" s="96" t="s">
        <v>125</v>
      </c>
      <c r="Q120" s="96" t="s">
        <v>126</v>
      </c>
      <c r="R120" s="96" t="s">
        <v>127</v>
      </c>
      <c r="S120" s="96" t="s">
        <v>128</v>
      </c>
      <c r="T120" s="97" t="s">
        <v>129</v>
      </c>
    </row>
    <row r="121" spans="2:63" s="1" customFormat="1" ht="22.8" customHeight="1">
      <c r="B121" s="38"/>
      <c r="C121" s="102" t="s">
        <v>130</v>
      </c>
      <c r="D121" s="39"/>
      <c r="E121" s="39"/>
      <c r="F121" s="39"/>
      <c r="G121" s="39"/>
      <c r="H121" s="39"/>
      <c r="I121" s="137"/>
      <c r="J121" s="200">
        <f>BK121</f>
        <v>0</v>
      </c>
      <c r="K121" s="39"/>
      <c r="L121" s="43"/>
      <c r="M121" s="98"/>
      <c r="N121" s="99"/>
      <c r="O121" s="99"/>
      <c r="P121" s="201">
        <f>P122+P127</f>
        <v>0</v>
      </c>
      <c r="Q121" s="99"/>
      <c r="R121" s="201">
        <f>R122+R127</f>
        <v>0.0309</v>
      </c>
      <c r="S121" s="99"/>
      <c r="T121" s="202">
        <f>T122+T127</f>
        <v>0.1411</v>
      </c>
      <c r="AT121" s="17" t="s">
        <v>76</v>
      </c>
      <c r="AU121" s="17" t="s">
        <v>114</v>
      </c>
      <c r="BK121" s="203">
        <f>BK122+BK127</f>
        <v>0</v>
      </c>
    </row>
    <row r="122" spans="2:63" s="11" customFormat="1" ht="25.9" customHeight="1">
      <c r="B122" s="204"/>
      <c r="C122" s="205"/>
      <c r="D122" s="206" t="s">
        <v>76</v>
      </c>
      <c r="E122" s="207" t="s">
        <v>181</v>
      </c>
      <c r="F122" s="207" t="s">
        <v>182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</f>
        <v>0</v>
      </c>
      <c r="Q122" s="212"/>
      <c r="R122" s="213">
        <f>R123</f>
        <v>0.00096</v>
      </c>
      <c r="S122" s="212"/>
      <c r="T122" s="214">
        <f>T123</f>
        <v>0.103</v>
      </c>
      <c r="AR122" s="215" t="s">
        <v>82</v>
      </c>
      <c r="AT122" s="216" t="s">
        <v>76</v>
      </c>
      <c r="AU122" s="216" t="s">
        <v>77</v>
      </c>
      <c r="AY122" s="215" t="s">
        <v>134</v>
      </c>
      <c r="BK122" s="217">
        <f>BK123</f>
        <v>0</v>
      </c>
    </row>
    <row r="123" spans="2:63" s="11" customFormat="1" ht="22.8" customHeight="1">
      <c r="B123" s="204"/>
      <c r="C123" s="205"/>
      <c r="D123" s="206" t="s">
        <v>76</v>
      </c>
      <c r="E123" s="218" t="s">
        <v>197</v>
      </c>
      <c r="F123" s="218" t="s">
        <v>198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SUM(P124:P126)</f>
        <v>0</v>
      </c>
      <c r="Q123" s="212"/>
      <c r="R123" s="213">
        <f>SUM(R124:R126)</f>
        <v>0.00096</v>
      </c>
      <c r="S123" s="212"/>
      <c r="T123" s="214">
        <f>SUM(T124:T126)</f>
        <v>0.103</v>
      </c>
      <c r="AR123" s="215" t="s">
        <v>82</v>
      </c>
      <c r="AT123" s="216" t="s">
        <v>76</v>
      </c>
      <c r="AU123" s="216" t="s">
        <v>82</v>
      </c>
      <c r="AY123" s="215" t="s">
        <v>134</v>
      </c>
      <c r="BK123" s="217">
        <f>SUM(BK124:BK126)</f>
        <v>0</v>
      </c>
    </row>
    <row r="124" spans="2:65" s="1" customFormat="1" ht="24" customHeight="1">
      <c r="B124" s="38"/>
      <c r="C124" s="220" t="s">
        <v>82</v>
      </c>
      <c r="D124" s="220" t="s">
        <v>137</v>
      </c>
      <c r="E124" s="221" t="s">
        <v>1683</v>
      </c>
      <c r="F124" s="222" t="s">
        <v>1684</v>
      </c>
      <c r="G124" s="223" t="s">
        <v>294</v>
      </c>
      <c r="H124" s="224">
        <v>4</v>
      </c>
      <c r="I124" s="225"/>
      <c r="J124" s="226">
        <f>ROUND(I124*H124,2)</f>
        <v>0</v>
      </c>
      <c r="K124" s="222" t="s">
        <v>141</v>
      </c>
      <c r="L124" s="43"/>
      <c r="M124" s="227" t="s">
        <v>1</v>
      </c>
      <c r="N124" s="228" t="s">
        <v>42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0.018</v>
      </c>
      <c r="T124" s="230">
        <f>S124*H124</f>
        <v>0.072</v>
      </c>
      <c r="AR124" s="231" t="s">
        <v>153</v>
      </c>
      <c r="AT124" s="231" t="s">
        <v>137</v>
      </c>
      <c r="AU124" s="231" t="s">
        <v>87</v>
      </c>
      <c r="AY124" s="17" t="s">
        <v>134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82</v>
      </c>
      <c r="BK124" s="232">
        <f>ROUND(I124*H124,2)</f>
        <v>0</v>
      </c>
      <c r="BL124" s="17" t="s">
        <v>153</v>
      </c>
      <c r="BM124" s="231" t="s">
        <v>1685</v>
      </c>
    </row>
    <row r="125" spans="2:65" s="1" customFormat="1" ht="36" customHeight="1">
      <c r="B125" s="38"/>
      <c r="C125" s="220" t="s">
        <v>87</v>
      </c>
      <c r="D125" s="220" t="s">
        <v>137</v>
      </c>
      <c r="E125" s="221" t="s">
        <v>1686</v>
      </c>
      <c r="F125" s="222" t="s">
        <v>1687</v>
      </c>
      <c r="G125" s="223" t="s">
        <v>247</v>
      </c>
      <c r="H125" s="224">
        <v>1</v>
      </c>
      <c r="I125" s="225"/>
      <c r="J125" s="226">
        <f>ROUND(I125*H125,2)</f>
        <v>0</v>
      </c>
      <c r="K125" s="222" t="s">
        <v>141</v>
      </c>
      <c r="L125" s="43"/>
      <c r="M125" s="227" t="s">
        <v>1</v>
      </c>
      <c r="N125" s="228" t="s">
        <v>42</v>
      </c>
      <c r="O125" s="86"/>
      <c r="P125" s="229">
        <f>O125*H125</f>
        <v>0</v>
      </c>
      <c r="Q125" s="229">
        <v>0.00096</v>
      </c>
      <c r="R125" s="229">
        <f>Q125*H125</f>
        <v>0.00096</v>
      </c>
      <c r="S125" s="229">
        <v>0.031</v>
      </c>
      <c r="T125" s="230">
        <f>S125*H125</f>
        <v>0.031</v>
      </c>
      <c r="AR125" s="231" t="s">
        <v>153</v>
      </c>
      <c r="AT125" s="231" t="s">
        <v>137</v>
      </c>
      <c r="AU125" s="231" t="s">
        <v>87</v>
      </c>
      <c r="AY125" s="17" t="s">
        <v>134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82</v>
      </c>
      <c r="BK125" s="232">
        <f>ROUND(I125*H125,2)</f>
        <v>0</v>
      </c>
      <c r="BL125" s="17" t="s">
        <v>153</v>
      </c>
      <c r="BM125" s="231" t="s">
        <v>1688</v>
      </c>
    </row>
    <row r="126" spans="2:65" s="1" customFormat="1" ht="48" customHeight="1">
      <c r="B126" s="38"/>
      <c r="C126" s="220" t="s">
        <v>149</v>
      </c>
      <c r="D126" s="220" t="s">
        <v>137</v>
      </c>
      <c r="E126" s="221" t="s">
        <v>1689</v>
      </c>
      <c r="F126" s="222" t="s">
        <v>1690</v>
      </c>
      <c r="G126" s="223" t="s">
        <v>247</v>
      </c>
      <c r="H126" s="224">
        <v>1</v>
      </c>
      <c r="I126" s="225"/>
      <c r="J126" s="226">
        <f>ROUND(I126*H126,2)</f>
        <v>0</v>
      </c>
      <c r="K126" s="222" t="s">
        <v>141</v>
      </c>
      <c r="L126" s="43"/>
      <c r="M126" s="227" t="s">
        <v>1</v>
      </c>
      <c r="N126" s="228" t="s">
        <v>42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1" t="s">
        <v>153</v>
      </c>
      <c r="AT126" s="231" t="s">
        <v>137</v>
      </c>
      <c r="AU126" s="231" t="s">
        <v>87</v>
      </c>
      <c r="AY126" s="17" t="s">
        <v>134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82</v>
      </c>
      <c r="BK126" s="232">
        <f>ROUND(I126*H126,2)</f>
        <v>0</v>
      </c>
      <c r="BL126" s="17" t="s">
        <v>153</v>
      </c>
      <c r="BM126" s="231" t="s">
        <v>1691</v>
      </c>
    </row>
    <row r="127" spans="2:63" s="11" customFormat="1" ht="25.9" customHeight="1">
      <c r="B127" s="204"/>
      <c r="C127" s="205"/>
      <c r="D127" s="206" t="s">
        <v>76</v>
      </c>
      <c r="E127" s="207" t="s">
        <v>403</v>
      </c>
      <c r="F127" s="207" t="s">
        <v>404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P128+P135</f>
        <v>0</v>
      </c>
      <c r="Q127" s="212"/>
      <c r="R127" s="213">
        <f>R128+R135</f>
        <v>0.02994</v>
      </c>
      <c r="S127" s="212"/>
      <c r="T127" s="214">
        <f>T128+T135</f>
        <v>0.0381</v>
      </c>
      <c r="AR127" s="215" t="s">
        <v>87</v>
      </c>
      <c r="AT127" s="216" t="s">
        <v>76</v>
      </c>
      <c r="AU127" s="216" t="s">
        <v>77</v>
      </c>
      <c r="AY127" s="215" t="s">
        <v>134</v>
      </c>
      <c r="BK127" s="217">
        <f>BK128+BK135</f>
        <v>0</v>
      </c>
    </row>
    <row r="128" spans="2:63" s="11" customFormat="1" ht="22.8" customHeight="1">
      <c r="B128" s="204"/>
      <c r="C128" s="205"/>
      <c r="D128" s="206" t="s">
        <v>76</v>
      </c>
      <c r="E128" s="218" t="s">
        <v>1692</v>
      </c>
      <c r="F128" s="218" t="s">
        <v>1693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SUM(P129:P134)</f>
        <v>0</v>
      </c>
      <c r="Q128" s="212"/>
      <c r="R128" s="213">
        <f>SUM(R129:R134)</f>
        <v>0.02802</v>
      </c>
      <c r="S128" s="212"/>
      <c r="T128" s="214">
        <f>SUM(T129:T134)</f>
        <v>0.0381</v>
      </c>
      <c r="AR128" s="215" t="s">
        <v>87</v>
      </c>
      <c r="AT128" s="216" t="s">
        <v>76</v>
      </c>
      <c r="AU128" s="216" t="s">
        <v>82</v>
      </c>
      <c r="AY128" s="215" t="s">
        <v>134</v>
      </c>
      <c r="BK128" s="217">
        <f>SUM(BK129:BK134)</f>
        <v>0</v>
      </c>
    </row>
    <row r="129" spans="2:65" s="1" customFormat="1" ht="24" customHeight="1">
      <c r="B129" s="38"/>
      <c r="C129" s="220" t="s">
        <v>153</v>
      </c>
      <c r="D129" s="220" t="s">
        <v>137</v>
      </c>
      <c r="E129" s="221" t="s">
        <v>1694</v>
      </c>
      <c r="F129" s="222" t="s">
        <v>1695</v>
      </c>
      <c r="G129" s="223" t="s">
        <v>247</v>
      </c>
      <c r="H129" s="224">
        <v>1</v>
      </c>
      <c r="I129" s="225"/>
      <c r="J129" s="226">
        <f>ROUND(I129*H129,2)</f>
        <v>0</v>
      </c>
      <c r="K129" s="222" t="s">
        <v>141</v>
      </c>
      <c r="L129" s="43"/>
      <c r="M129" s="227" t="s">
        <v>1</v>
      </c>
      <c r="N129" s="228" t="s">
        <v>42</v>
      </c>
      <c r="O129" s="86"/>
      <c r="P129" s="229">
        <f>O129*H129</f>
        <v>0</v>
      </c>
      <c r="Q129" s="229">
        <v>0.0022</v>
      </c>
      <c r="R129" s="229">
        <f>Q129*H129</f>
        <v>0.0022</v>
      </c>
      <c r="S129" s="229">
        <v>0</v>
      </c>
      <c r="T129" s="230">
        <f>S129*H129</f>
        <v>0</v>
      </c>
      <c r="AR129" s="231" t="s">
        <v>248</v>
      </c>
      <c r="AT129" s="231" t="s">
        <v>137</v>
      </c>
      <c r="AU129" s="231" t="s">
        <v>87</v>
      </c>
      <c r="AY129" s="17" t="s">
        <v>134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82</v>
      </c>
      <c r="BK129" s="232">
        <f>ROUND(I129*H129,2)</f>
        <v>0</v>
      </c>
      <c r="BL129" s="17" t="s">
        <v>248</v>
      </c>
      <c r="BM129" s="231" t="s">
        <v>1696</v>
      </c>
    </row>
    <row r="130" spans="2:51" s="12" customFormat="1" ht="12">
      <c r="B130" s="240"/>
      <c r="C130" s="241"/>
      <c r="D130" s="242" t="s">
        <v>188</v>
      </c>
      <c r="E130" s="243" t="s">
        <v>1</v>
      </c>
      <c r="F130" s="244" t="s">
        <v>1697</v>
      </c>
      <c r="G130" s="241"/>
      <c r="H130" s="245">
        <v>1</v>
      </c>
      <c r="I130" s="246"/>
      <c r="J130" s="241"/>
      <c r="K130" s="241"/>
      <c r="L130" s="247"/>
      <c r="M130" s="248"/>
      <c r="N130" s="249"/>
      <c r="O130" s="249"/>
      <c r="P130" s="249"/>
      <c r="Q130" s="249"/>
      <c r="R130" s="249"/>
      <c r="S130" s="249"/>
      <c r="T130" s="250"/>
      <c r="AT130" s="251" t="s">
        <v>188</v>
      </c>
      <c r="AU130" s="251" t="s">
        <v>87</v>
      </c>
      <c r="AV130" s="12" t="s">
        <v>87</v>
      </c>
      <c r="AW130" s="12" t="s">
        <v>32</v>
      </c>
      <c r="AX130" s="12" t="s">
        <v>82</v>
      </c>
      <c r="AY130" s="251" t="s">
        <v>134</v>
      </c>
    </row>
    <row r="131" spans="2:65" s="1" customFormat="1" ht="24" customHeight="1">
      <c r="B131" s="38"/>
      <c r="C131" s="220" t="s">
        <v>133</v>
      </c>
      <c r="D131" s="220" t="s">
        <v>137</v>
      </c>
      <c r="E131" s="221" t="s">
        <v>1698</v>
      </c>
      <c r="F131" s="222" t="s">
        <v>1699</v>
      </c>
      <c r="G131" s="223" t="s">
        <v>247</v>
      </c>
      <c r="H131" s="224">
        <v>15</v>
      </c>
      <c r="I131" s="225"/>
      <c r="J131" s="226">
        <f>ROUND(I131*H131,2)</f>
        <v>0</v>
      </c>
      <c r="K131" s="222" t="s">
        <v>141</v>
      </c>
      <c r="L131" s="43"/>
      <c r="M131" s="227" t="s">
        <v>1</v>
      </c>
      <c r="N131" s="228" t="s">
        <v>42</v>
      </c>
      <c r="O131" s="86"/>
      <c r="P131" s="229">
        <f>O131*H131</f>
        <v>0</v>
      </c>
      <c r="Q131" s="229">
        <v>0.00024</v>
      </c>
      <c r="R131" s="229">
        <f>Q131*H131</f>
        <v>0.0036</v>
      </c>
      <c r="S131" s="229">
        <v>0.00254</v>
      </c>
      <c r="T131" s="230">
        <f>S131*H131</f>
        <v>0.0381</v>
      </c>
      <c r="AR131" s="231" t="s">
        <v>248</v>
      </c>
      <c r="AT131" s="231" t="s">
        <v>137</v>
      </c>
      <c r="AU131" s="231" t="s">
        <v>87</v>
      </c>
      <c r="AY131" s="17" t="s">
        <v>134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82</v>
      </c>
      <c r="BK131" s="232">
        <f>ROUND(I131*H131,2)</f>
        <v>0</v>
      </c>
      <c r="BL131" s="17" t="s">
        <v>248</v>
      </c>
      <c r="BM131" s="231" t="s">
        <v>1700</v>
      </c>
    </row>
    <row r="132" spans="2:65" s="1" customFormat="1" ht="24" customHeight="1">
      <c r="B132" s="38"/>
      <c r="C132" s="220" t="s">
        <v>160</v>
      </c>
      <c r="D132" s="220" t="s">
        <v>137</v>
      </c>
      <c r="E132" s="221" t="s">
        <v>1701</v>
      </c>
      <c r="F132" s="222" t="s">
        <v>1702</v>
      </c>
      <c r="G132" s="223" t="s">
        <v>247</v>
      </c>
      <c r="H132" s="224">
        <v>32</v>
      </c>
      <c r="I132" s="225"/>
      <c r="J132" s="226">
        <f>ROUND(I132*H132,2)</f>
        <v>0</v>
      </c>
      <c r="K132" s="222" t="s">
        <v>141</v>
      </c>
      <c r="L132" s="43"/>
      <c r="M132" s="227" t="s">
        <v>1</v>
      </c>
      <c r="N132" s="228" t="s">
        <v>42</v>
      </c>
      <c r="O132" s="86"/>
      <c r="P132" s="229">
        <f>O132*H132</f>
        <v>0</v>
      </c>
      <c r="Q132" s="229">
        <v>0.00067</v>
      </c>
      <c r="R132" s="229">
        <f>Q132*H132</f>
        <v>0.02144</v>
      </c>
      <c r="S132" s="229">
        <v>0</v>
      </c>
      <c r="T132" s="230">
        <f>S132*H132</f>
        <v>0</v>
      </c>
      <c r="AR132" s="231" t="s">
        <v>248</v>
      </c>
      <c r="AT132" s="231" t="s">
        <v>137</v>
      </c>
      <c r="AU132" s="231" t="s">
        <v>87</v>
      </c>
      <c r="AY132" s="17" t="s">
        <v>134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248</v>
      </c>
      <c r="BM132" s="231" t="s">
        <v>1703</v>
      </c>
    </row>
    <row r="133" spans="2:65" s="1" customFormat="1" ht="24" customHeight="1">
      <c r="B133" s="38"/>
      <c r="C133" s="220" t="s">
        <v>213</v>
      </c>
      <c r="D133" s="220" t="s">
        <v>137</v>
      </c>
      <c r="E133" s="221" t="s">
        <v>1704</v>
      </c>
      <c r="F133" s="222" t="s">
        <v>1705</v>
      </c>
      <c r="G133" s="223" t="s">
        <v>294</v>
      </c>
      <c r="H133" s="224">
        <v>2</v>
      </c>
      <c r="I133" s="225"/>
      <c r="J133" s="226">
        <f>ROUND(I133*H133,2)</f>
        <v>0</v>
      </c>
      <c r="K133" s="222" t="s">
        <v>141</v>
      </c>
      <c r="L133" s="43"/>
      <c r="M133" s="227" t="s">
        <v>1</v>
      </c>
      <c r="N133" s="228" t="s">
        <v>42</v>
      </c>
      <c r="O133" s="86"/>
      <c r="P133" s="229">
        <f>O133*H133</f>
        <v>0</v>
      </c>
      <c r="Q133" s="229">
        <v>0.00039</v>
      </c>
      <c r="R133" s="229">
        <f>Q133*H133</f>
        <v>0.00078</v>
      </c>
      <c r="S133" s="229">
        <v>0</v>
      </c>
      <c r="T133" s="230">
        <f>S133*H133</f>
        <v>0</v>
      </c>
      <c r="AR133" s="231" t="s">
        <v>248</v>
      </c>
      <c r="AT133" s="231" t="s">
        <v>137</v>
      </c>
      <c r="AU133" s="231" t="s">
        <v>87</v>
      </c>
      <c r="AY133" s="17" t="s">
        <v>134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82</v>
      </c>
      <c r="BK133" s="232">
        <f>ROUND(I133*H133,2)</f>
        <v>0</v>
      </c>
      <c r="BL133" s="17" t="s">
        <v>248</v>
      </c>
      <c r="BM133" s="231" t="s">
        <v>1706</v>
      </c>
    </row>
    <row r="134" spans="2:65" s="1" customFormat="1" ht="36" customHeight="1">
      <c r="B134" s="38"/>
      <c r="C134" s="220" t="s">
        <v>219</v>
      </c>
      <c r="D134" s="220" t="s">
        <v>137</v>
      </c>
      <c r="E134" s="221" t="s">
        <v>1707</v>
      </c>
      <c r="F134" s="222" t="s">
        <v>1708</v>
      </c>
      <c r="G134" s="223" t="s">
        <v>904</v>
      </c>
      <c r="H134" s="294"/>
      <c r="I134" s="225"/>
      <c r="J134" s="226">
        <f>ROUND(I134*H134,2)</f>
        <v>0</v>
      </c>
      <c r="K134" s="222" t="s">
        <v>141</v>
      </c>
      <c r="L134" s="43"/>
      <c r="M134" s="227" t="s">
        <v>1</v>
      </c>
      <c r="N134" s="228" t="s">
        <v>42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248</v>
      </c>
      <c r="AT134" s="231" t="s">
        <v>137</v>
      </c>
      <c r="AU134" s="231" t="s">
        <v>87</v>
      </c>
      <c r="AY134" s="17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248</v>
      </c>
      <c r="BM134" s="231" t="s">
        <v>1709</v>
      </c>
    </row>
    <row r="135" spans="2:63" s="11" customFormat="1" ht="22.8" customHeight="1">
      <c r="B135" s="204"/>
      <c r="C135" s="205"/>
      <c r="D135" s="206" t="s">
        <v>76</v>
      </c>
      <c r="E135" s="218" t="s">
        <v>1178</v>
      </c>
      <c r="F135" s="218" t="s">
        <v>1179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P136</f>
        <v>0</v>
      </c>
      <c r="Q135" s="212"/>
      <c r="R135" s="213">
        <f>R136</f>
        <v>0.00192</v>
      </c>
      <c r="S135" s="212"/>
      <c r="T135" s="214">
        <f>T136</f>
        <v>0</v>
      </c>
      <c r="AR135" s="215" t="s">
        <v>87</v>
      </c>
      <c r="AT135" s="216" t="s">
        <v>76</v>
      </c>
      <c r="AU135" s="216" t="s">
        <v>82</v>
      </c>
      <c r="AY135" s="215" t="s">
        <v>134</v>
      </c>
      <c r="BK135" s="217">
        <f>BK136</f>
        <v>0</v>
      </c>
    </row>
    <row r="136" spans="2:65" s="1" customFormat="1" ht="24" customHeight="1">
      <c r="B136" s="38"/>
      <c r="C136" s="220" t="s">
        <v>197</v>
      </c>
      <c r="D136" s="220" t="s">
        <v>137</v>
      </c>
      <c r="E136" s="221" t="s">
        <v>1710</v>
      </c>
      <c r="F136" s="222" t="s">
        <v>1711</v>
      </c>
      <c r="G136" s="223" t="s">
        <v>247</v>
      </c>
      <c r="H136" s="224">
        <v>32</v>
      </c>
      <c r="I136" s="225"/>
      <c r="J136" s="226">
        <f>ROUND(I136*H136,2)</f>
        <v>0</v>
      </c>
      <c r="K136" s="222" t="s">
        <v>141</v>
      </c>
      <c r="L136" s="43"/>
      <c r="M136" s="233" t="s">
        <v>1</v>
      </c>
      <c r="N136" s="234" t="s">
        <v>42</v>
      </c>
      <c r="O136" s="235"/>
      <c r="P136" s="236">
        <f>O136*H136</f>
        <v>0</v>
      </c>
      <c r="Q136" s="236">
        <v>6E-05</v>
      </c>
      <c r="R136" s="236">
        <f>Q136*H136</f>
        <v>0.00192</v>
      </c>
      <c r="S136" s="236">
        <v>0</v>
      </c>
      <c r="T136" s="237">
        <f>S136*H136</f>
        <v>0</v>
      </c>
      <c r="AR136" s="231" t="s">
        <v>248</v>
      </c>
      <c r="AT136" s="231" t="s">
        <v>137</v>
      </c>
      <c r="AU136" s="231" t="s">
        <v>87</v>
      </c>
      <c r="AY136" s="17" t="s">
        <v>134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248</v>
      </c>
      <c r="BM136" s="231" t="s">
        <v>1712</v>
      </c>
    </row>
    <row r="137" spans="2:12" s="1" customFormat="1" ht="6.95" customHeight="1">
      <c r="B137" s="61"/>
      <c r="C137" s="62"/>
      <c r="D137" s="62"/>
      <c r="E137" s="62"/>
      <c r="F137" s="62"/>
      <c r="G137" s="62"/>
      <c r="H137" s="62"/>
      <c r="I137" s="171"/>
      <c r="J137" s="62"/>
      <c r="K137" s="62"/>
      <c r="L137" s="43"/>
    </row>
  </sheetData>
  <sheetProtection password="CC35" sheet="1" objects="1" scenarios="1" formatColumns="0" formatRows="0" autoFilter="0"/>
  <autoFilter ref="C120:K13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105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0"/>
      <c r="AT3" s="17" t="s">
        <v>87</v>
      </c>
    </row>
    <row r="4" spans="2:46" ht="24.95" customHeight="1">
      <c r="B4" s="20"/>
      <c r="D4" s="134" t="s">
        <v>109</v>
      </c>
      <c r="L4" s="20"/>
      <c r="M4" s="13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6" t="s">
        <v>16</v>
      </c>
      <c r="L6" s="20"/>
    </row>
    <row r="7" spans="2:12" ht="16.5" customHeight="1">
      <c r="B7" s="20"/>
      <c r="E7" s="238" t="str">
        <f>'Rekapitulace stavby'!K6</f>
        <v>Pavilon K - vnitřní stavební úpravy DPS</v>
      </c>
      <c r="F7" s="136"/>
      <c r="G7" s="136"/>
      <c r="H7" s="136"/>
      <c r="L7" s="20"/>
    </row>
    <row r="8" spans="2:12" s="1" customFormat="1" ht="12" customHeight="1">
      <c r="B8" s="43"/>
      <c r="D8" s="136" t="s">
        <v>164</v>
      </c>
      <c r="I8" s="137"/>
      <c r="L8" s="43"/>
    </row>
    <row r="9" spans="2:12" s="1" customFormat="1" ht="36.95" customHeight="1">
      <c r="B9" s="43"/>
      <c r="E9" s="138" t="s">
        <v>1713</v>
      </c>
      <c r="F9" s="1"/>
      <c r="G9" s="1"/>
      <c r="H9" s="1"/>
      <c r="I9" s="137"/>
      <c r="L9" s="43"/>
    </row>
    <row r="10" spans="2:12" s="1" customFormat="1" ht="12">
      <c r="B10" s="43"/>
      <c r="I10" s="137"/>
      <c r="L10" s="43"/>
    </row>
    <row r="11" spans="2:12" s="1" customFormat="1" ht="12" customHeight="1">
      <c r="B11" s="43"/>
      <c r="D11" s="136" t="s">
        <v>18</v>
      </c>
      <c r="F11" s="139" t="s">
        <v>1</v>
      </c>
      <c r="I11" s="140" t="s">
        <v>19</v>
      </c>
      <c r="J11" s="139" t="s">
        <v>1</v>
      </c>
      <c r="L11" s="43"/>
    </row>
    <row r="12" spans="2:12" s="1" customFormat="1" ht="12" customHeight="1">
      <c r="B12" s="43"/>
      <c r="D12" s="136" t="s">
        <v>20</v>
      </c>
      <c r="F12" s="139" t="s">
        <v>21</v>
      </c>
      <c r="I12" s="140" t="s">
        <v>22</v>
      </c>
      <c r="J12" s="141" t="str">
        <f>'Rekapitulace stavby'!AN8</f>
        <v>24. 3. 2020</v>
      </c>
      <c r="L12" s="43"/>
    </row>
    <row r="13" spans="2:12" s="1" customFormat="1" ht="10.8" customHeight="1">
      <c r="B13" s="43"/>
      <c r="I13" s="137"/>
      <c r="L13" s="43"/>
    </row>
    <row r="14" spans="2:12" s="1" customFormat="1" ht="12" customHeight="1">
      <c r="B14" s="43"/>
      <c r="D14" s="136" t="s">
        <v>24</v>
      </c>
      <c r="I14" s="140" t="s">
        <v>25</v>
      </c>
      <c r="J14" s="139" t="str">
        <f>IF('Rekapitulace stavby'!AN10="","",'Rekapitulace stavby'!AN10)</f>
        <v/>
      </c>
      <c r="L14" s="43"/>
    </row>
    <row r="15" spans="2:12" s="1" customFormat="1" ht="18" customHeight="1">
      <c r="B15" s="43"/>
      <c r="E15" s="139" t="str">
        <f>IF('Rekapitulace stavby'!E11="","",'Rekapitulace stavby'!E11)</f>
        <v>Slezská nemocnice Opava</v>
      </c>
      <c r="I15" s="140" t="s">
        <v>27</v>
      </c>
      <c r="J15" s="139" t="str">
        <f>IF('Rekapitulace stavby'!AN11="","",'Rekapitulace stavby'!AN11)</f>
        <v/>
      </c>
      <c r="L15" s="43"/>
    </row>
    <row r="16" spans="2:12" s="1" customFormat="1" ht="6.95" customHeight="1">
      <c r="B16" s="43"/>
      <c r="I16" s="137"/>
      <c r="L16" s="43"/>
    </row>
    <row r="17" spans="2:12" s="1" customFormat="1" ht="12" customHeight="1">
      <c r="B17" s="43"/>
      <c r="D17" s="136" t="s">
        <v>28</v>
      </c>
      <c r="I17" s="140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9"/>
      <c r="G18" s="139"/>
      <c r="H18" s="139"/>
      <c r="I18" s="140" t="s">
        <v>27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7"/>
      <c r="L19" s="43"/>
    </row>
    <row r="20" spans="2:12" s="1" customFormat="1" ht="12" customHeight="1">
      <c r="B20" s="43"/>
      <c r="D20" s="136" t="s">
        <v>30</v>
      </c>
      <c r="I20" s="140" t="s">
        <v>25</v>
      </c>
      <c r="J20" s="139" t="str">
        <f>IF('Rekapitulace stavby'!AN16="","",'Rekapitulace stavby'!AN16)</f>
        <v/>
      </c>
      <c r="L20" s="43"/>
    </row>
    <row r="21" spans="2:12" s="1" customFormat="1" ht="18" customHeight="1">
      <c r="B21" s="43"/>
      <c r="E21" s="139" t="str">
        <f>IF('Rekapitulace stavby'!E17="","",'Rekapitulace stavby'!E17)</f>
        <v>Ing. Zbyněk Svoboda</v>
      </c>
      <c r="I21" s="140" t="s">
        <v>27</v>
      </c>
      <c r="J21" s="139" t="str">
        <f>IF('Rekapitulace stavby'!AN17="","",'Rekapitulace stavby'!AN17)</f>
        <v/>
      </c>
      <c r="L21" s="43"/>
    </row>
    <row r="22" spans="2:12" s="1" customFormat="1" ht="6.95" customHeight="1">
      <c r="B22" s="43"/>
      <c r="I22" s="137"/>
      <c r="L22" s="43"/>
    </row>
    <row r="23" spans="2:12" s="1" customFormat="1" ht="12" customHeight="1">
      <c r="B23" s="43"/>
      <c r="D23" s="136" t="s">
        <v>33</v>
      </c>
      <c r="I23" s="140" t="s">
        <v>25</v>
      </c>
      <c r="J23" s="139" t="str">
        <f>IF('Rekapitulace stavby'!AN19="","",'Rekapitulace stavby'!AN19)</f>
        <v/>
      </c>
      <c r="L23" s="43"/>
    </row>
    <row r="24" spans="2:12" s="1" customFormat="1" ht="18" customHeight="1">
      <c r="B24" s="43"/>
      <c r="E24" s="139" t="str">
        <f>IF('Rekapitulace stavby'!E20="","",'Rekapitulace stavby'!E20)</f>
        <v>Zbyněk Svoboda</v>
      </c>
      <c r="I24" s="140" t="s">
        <v>27</v>
      </c>
      <c r="J24" s="139" t="str">
        <f>IF('Rekapitulace stavby'!AN20="","",'Rekapitulace stavby'!AN20)</f>
        <v/>
      </c>
      <c r="L24" s="43"/>
    </row>
    <row r="25" spans="2:12" s="1" customFormat="1" ht="6.95" customHeight="1">
      <c r="B25" s="43"/>
      <c r="I25" s="137"/>
      <c r="L25" s="43"/>
    </row>
    <row r="26" spans="2:12" s="1" customFormat="1" ht="12" customHeight="1">
      <c r="B26" s="43"/>
      <c r="D26" s="136" t="s">
        <v>35</v>
      </c>
      <c r="I26" s="137"/>
      <c r="L26" s="43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3"/>
      <c r="I28" s="137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5"/>
      <c r="J29" s="78"/>
      <c r="K29" s="78"/>
      <c r="L29" s="43"/>
    </row>
    <row r="30" spans="2:12" s="1" customFormat="1" ht="25.4" customHeight="1">
      <c r="B30" s="43"/>
      <c r="D30" s="146" t="s">
        <v>37</v>
      </c>
      <c r="I30" s="137"/>
      <c r="J30" s="147">
        <f>ROUND(J118,2)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5"/>
      <c r="J31" s="78"/>
      <c r="K31" s="78"/>
      <c r="L31" s="43"/>
    </row>
    <row r="32" spans="2:12" s="1" customFormat="1" ht="14.4" customHeight="1">
      <c r="B32" s="43"/>
      <c r="F32" s="148" t="s">
        <v>39</v>
      </c>
      <c r="I32" s="149" t="s">
        <v>38</v>
      </c>
      <c r="J32" s="148" t="s">
        <v>40</v>
      </c>
      <c r="L32" s="43"/>
    </row>
    <row r="33" spans="2:12" s="1" customFormat="1" ht="14.4" customHeight="1">
      <c r="B33" s="43"/>
      <c r="D33" s="150" t="s">
        <v>41</v>
      </c>
      <c r="E33" s="136" t="s">
        <v>42</v>
      </c>
      <c r="F33" s="151">
        <f>ROUND((SUM(BE118:BE121)),2)</f>
        <v>0</v>
      </c>
      <c r="I33" s="152">
        <v>0.21</v>
      </c>
      <c r="J33" s="151">
        <f>ROUND(((SUM(BE118:BE121))*I33),2)</f>
        <v>0</v>
      </c>
      <c r="L33" s="43"/>
    </row>
    <row r="34" spans="2:12" s="1" customFormat="1" ht="14.4" customHeight="1">
      <c r="B34" s="43"/>
      <c r="E34" s="136" t="s">
        <v>43</v>
      </c>
      <c r="F34" s="151">
        <f>ROUND((SUM(BF118:BF121)),2)</f>
        <v>0</v>
      </c>
      <c r="I34" s="152">
        <v>0.15</v>
      </c>
      <c r="J34" s="151">
        <f>ROUND(((SUM(BF118:BF121))*I34),2)</f>
        <v>0</v>
      </c>
      <c r="L34" s="43"/>
    </row>
    <row r="35" spans="2:12" s="1" customFormat="1" ht="14.4" customHeight="1" hidden="1">
      <c r="B35" s="43"/>
      <c r="E35" s="136" t="s">
        <v>44</v>
      </c>
      <c r="F35" s="151">
        <f>ROUND((SUM(BG118:BG121)),2)</f>
        <v>0</v>
      </c>
      <c r="I35" s="152">
        <v>0.21</v>
      </c>
      <c r="J35" s="151">
        <f>0</f>
        <v>0</v>
      </c>
      <c r="L35" s="43"/>
    </row>
    <row r="36" spans="2:12" s="1" customFormat="1" ht="14.4" customHeight="1" hidden="1">
      <c r="B36" s="43"/>
      <c r="E36" s="136" t="s">
        <v>45</v>
      </c>
      <c r="F36" s="151">
        <f>ROUND((SUM(BH118:BH121)),2)</f>
        <v>0</v>
      </c>
      <c r="I36" s="152">
        <v>0.15</v>
      </c>
      <c r="J36" s="151">
        <f>0</f>
        <v>0</v>
      </c>
      <c r="L36" s="43"/>
    </row>
    <row r="37" spans="2:12" s="1" customFormat="1" ht="14.4" customHeight="1" hidden="1">
      <c r="B37" s="43"/>
      <c r="E37" s="136" t="s">
        <v>46</v>
      </c>
      <c r="F37" s="151">
        <f>ROUND((SUM(BI118:BI121)),2)</f>
        <v>0</v>
      </c>
      <c r="I37" s="152">
        <v>0</v>
      </c>
      <c r="J37" s="151">
        <f>0</f>
        <v>0</v>
      </c>
      <c r="L37" s="43"/>
    </row>
    <row r="38" spans="2:12" s="1" customFormat="1" ht="6.95" customHeight="1">
      <c r="B38" s="43"/>
      <c r="I38" s="137"/>
      <c r="L38" s="43"/>
    </row>
    <row r="39" spans="2:12" s="1" customFormat="1" ht="25.4" customHeight="1">
      <c r="B39" s="43"/>
      <c r="C39" s="153"/>
      <c r="D39" s="154" t="s">
        <v>47</v>
      </c>
      <c r="E39" s="155"/>
      <c r="F39" s="155"/>
      <c r="G39" s="156" t="s">
        <v>48</v>
      </c>
      <c r="H39" s="157" t="s">
        <v>49</v>
      </c>
      <c r="I39" s="158"/>
      <c r="J39" s="159">
        <f>SUM(J30:J37)</f>
        <v>0</v>
      </c>
      <c r="K39" s="160"/>
      <c r="L39" s="43"/>
    </row>
    <row r="40" spans="2:12" s="1" customFormat="1" ht="14.4" customHeight="1">
      <c r="B40" s="43"/>
      <c r="I40" s="137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1" t="s">
        <v>50</v>
      </c>
      <c r="E50" s="162"/>
      <c r="F50" s="162"/>
      <c r="G50" s="161" t="s">
        <v>51</v>
      </c>
      <c r="H50" s="162"/>
      <c r="I50" s="163"/>
      <c r="J50" s="162"/>
      <c r="K50" s="162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4" t="s">
        <v>52</v>
      </c>
      <c r="E61" s="165"/>
      <c r="F61" s="166" t="s">
        <v>53</v>
      </c>
      <c r="G61" s="164" t="s">
        <v>52</v>
      </c>
      <c r="H61" s="165"/>
      <c r="I61" s="167"/>
      <c r="J61" s="168" t="s">
        <v>53</v>
      </c>
      <c r="K61" s="165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1" t="s">
        <v>54</v>
      </c>
      <c r="E65" s="162"/>
      <c r="F65" s="162"/>
      <c r="G65" s="161" t="s">
        <v>55</v>
      </c>
      <c r="H65" s="162"/>
      <c r="I65" s="163"/>
      <c r="J65" s="162"/>
      <c r="K65" s="162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4" t="s">
        <v>52</v>
      </c>
      <c r="E76" s="165"/>
      <c r="F76" s="166" t="s">
        <v>53</v>
      </c>
      <c r="G76" s="164" t="s">
        <v>52</v>
      </c>
      <c r="H76" s="165"/>
      <c r="I76" s="167"/>
      <c r="J76" s="168" t="s">
        <v>53</v>
      </c>
      <c r="K76" s="165"/>
      <c r="L76" s="43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3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3"/>
    </row>
    <row r="82" spans="2:12" s="1" customFormat="1" ht="24.95" customHeight="1">
      <c r="B82" s="38"/>
      <c r="C82" s="23" t="s">
        <v>110</v>
      </c>
      <c r="D82" s="39"/>
      <c r="E82" s="39"/>
      <c r="F82" s="39"/>
      <c r="G82" s="39"/>
      <c r="H82" s="39"/>
      <c r="I82" s="137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7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7"/>
      <c r="J84" s="39"/>
      <c r="K84" s="39"/>
      <c r="L84" s="43"/>
    </row>
    <row r="85" spans="2:12" s="1" customFormat="1" ht="16.5" customHeight="1">
      <c r="B85" s="38"/>
      <c r="C85" s="39"/>
      <c r="D85" s="39"/>
      <c r="E85" s="239" t="str">
        <f>E7</f>
        <v>Pavilon K - vnitřní stavební úpravy DPS</v>
      </c>
      <c r="F85" s="32"/>
      <c r="G85" s="32"/>
      <c r="H85" s="32"/>
      <c r="I85" s="137"/>
      <c r="J85" s="39"/>
      <c r="K85" s="39"/>
      <c r="L85" s="43"/>
    </row>
    <row r="86" spans="2:12" s="1" customFormat="1" ht="12" customHeight="1">
      <c r="B86" s="38"/>
      <c r="C86" s="32" t="s">
        <v>164</v>
      </c>
      <c r="D86" s="39"/>
      <c r="E86" s="39"/>
      <c r="F86" s="39"/>
      <c r="G86" s="39"/>
      <c r="H86" s="39"/>
      <c r="I86" s="137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05 - Elektro silnoproud</v>
      </c>
      <c r="F87" s="39"/>
      <c r="G87" s="39"/>
      <c r="H87" s="39"/>
      <c r="I87" s="137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7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Areál SN Opava</v>
      </c>
      <c r="G89" s="39"/>
      <c r="H89" s="39"/>
      <c r="I89" s="140" t="s">
        <v>22</v>
      </c>
      <c r="J89" s="74" t="str">
        <f>IF(J12="","",J12)</f>
        <v>24. 3. 2020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7"/>
      <c r="J90" s="39"/>
      <c r="K90" s="39"/>
      <c r="L90" s="43"/>
    </row>
    <row r="91" spans="2:12" s="1" customFormat="1" ht="27.9" customHeight="1">
      <c r="B91" s="38"/>
      <c r="C91" s="32" t="s">
        <v>24</v>
      </c>
      <c r="D91" s="39"/>
      <c r="E91" s="39"/>
      <c r="F91" s="27" t="str">
        <f>E15</f>
        <v>Slezská nemocnice Opava</v>
      </c>
      <c r="G91" s="39"/>
      <c r="H91" s="39"/>
      <c r="I91" s="140" t="s">
        <v>30</v>
      </c>
      <c r="J91" s="36" t="str">
        <f>E21</f>
        <v>Ing. Zbyněk Svoboda</v>
      </c>
      <c r="K91" s="39"/>
      <c r="L91" s="43"/>
    </row>
    <row r="92" spans="2:12" s="1" customFormat="1" ht="15.15" customHeight="1">
      <c r="B92" s="38"/>
      <c r="C92" s="32" t="s">
        <v>28</v>
      </c>
      <c r="D92" s="39"/>
      <c r="E92" s="39"/>
      <c r="F92" s="27" t="str">
        <f>IF(E18="","",E18)</f>
        <v>Vyplň údaj</v>
      </c>
      <c r="G92" s="39"/>
      <c r="H92" s="39"/>
      <c r="I92" s="140" t="s">
        <v>33</v>
      </c>
      <c r="J92" s="36" t="str">
        <f>E24</f>
        <v>Zbyněk Svoboda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7"/>
      <c r="J93" s="39"/>
      <c r="K93" s="39"/>
      <c r="L93" s="43"/>
    </row>
    <row r="94" spans="2:12" s="1" customFormat="1" ht="29.25" customHeight="1">
      <c r="B94" s="38"/>
      <c r="C94" s="175" t="s">
        <v>111</v>
      </c>
      <c r="D94" s="176"/>
      <c r="E94" s="176"/>
      <c r="F94" s="176"/>
      <c r="G94" s="176"/>
      <c r="H94" s="176"/>
      <c r="I94" s="177"/>
      <c r="J94" s="178" t="s">
        <v>112</v>
      </c>
      <c r="K94" s="176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7"/>
      <c r="J95" s="39"/>
      <c r="K95" s="39"/>
      <c r="L95" s="43"/>
    </row>
    <row r="96" spans="2:47" s="1" customFormat="1" ht="22.8" customHeight="1">
      <c r="B96" s="38"/>
      <c r="C96" s="179" t="s">
        <v>113</v>
      </c>
      <c r="D96" s="39"/>
      <c r="E96" s="39"/>
      <c r="F96" s="39"/>
      <c r="G96" s="39"/>
      <c r="H96" s="39"/>
      <c r="I96" s="137"/>
      <c r="J96" s="105">
        <f>J118</f>
        <v>0</v>
      </c>
      <c r="K96" s="39"/>
      <c r="L96" s="43"/>
      <c r="AU96" s="17" t="s">
        <v>114</v>
      </c>
    </row>
    <row r="97" spans="2:12" s="8" customFormat="1" ht="24.95" customHeight="1">
      <c r="B97" s="180"/>
      <c r="C97" s="181"/>
      <c r="D97" s="182" t="s">
        <v>171</v>
      </c>
      <c r="E97" s="183"/>
      <c r="F97" s="183"/>
      <c r="G97" s="183"/>
      <c r="H97" s="183"/>
      <c r="I97" s="184"/>
      <c r="J97" s="185">
        <f>J119</f>
        <v>0</v>
      </c>
      <c r="K97" s="181"/>
      <c r="L97" s="186"/>
    </row>
    <row r="98" spans="2:12" s="9" customFormat="1" ht="19.9" customHeight="1">
      <c r="B98" s="187"/>
      <c r="C98" s="188"/>
      <c r="D98" s="189" t="s">
        <v>174</v>
      </c>
      <c r="E98" s="190"/>
      <c r="F98" s="190"/>
      <c r="G98" s="190"/>
      <c r="H98" s="190"/>
      <c r="I98" s="191"/>
      <c r="J98" s="192">
        <f>J120</f>
        <v>0</v>
      </c>
      <c r="K98" s="188"/>
      <c r="L98" s="193"/>
    </row>
    <row r="99" spans="2:12" s="1" customFormat="1" ht="21.8" customHeight="1">
      <c r="B99" s="38"/>
      <c r="C99" s="39"/>
      <c r="D99" s="39"/>
      <c r="E99" s="39"/>
      <c r="F99" s="39"/>
      <c r="G99" s="39"/>
      <c r="H99" s="39"/>
      <c r="I99" s="137"/>
      <c r="J99" s="39"/>
      <c r="K99" s="39"/>
      <c r="L99" s="43"/>
    </row>
    <row r="100" spans="2:12" s="1" customFormat="1" ht="6.95" customHeight="1">
      <c r="B100" s="61"/>
      <c r="C100" s="62"/>
      <c r="D100" s="62"/>
      <c r="E100" s="62"/>
      <c r="F100" s="62"/>
      <c r="G100" s="62"/>
      <c r="H100" s="62"/>
      <c r="I100" s="171"/>
      <c r="J100" s="62"/>
      <c r="K100" s="62"/>
      <c r="L100" s="43"/>
    </row>
    <row r="104" spans="2:12" s="1" customFormat="1" ht="6.95" customHeight="1">
      <c r="B104" s="63"/>
      <c r="C104" s="64"/>
      <c r="D104" s="64"/>
      <c r="E104" s="64"/>
      <c r="F104" s="64"/>
      <c r="G104" s="64"/>
      <c r="H104" s="64"/>
      <c r="I104" s="174"/>
      <c r="J104" s="64"/>
      <c r="K104" s="64"/>
      <c r="L104" s="43"/>
    </row>
    <row r="105" spans="2:12" s="1" customFormat="1" ht="24.95" customHeight="1">
      <c r="B105" s="38"/>
      <c r="C105" s="23" t="s">
        <v>118</v>
      </c>
      <c r="D105" s="39"/>
      <c r="E105" s="39"/>
      <c r="F105" s="39"/>
      <c r="G105" s="39"/>
      <c r="H105" s="39"/>
      <c r="I105" s="137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37"/>
      <c r="J106" s="39"/>
      <c r="K106" s="39"/>
      <c r="L106" s="43"/>
    </row>
    <row r="107" spans="2:12" s="1" customFormat="1" ht="12" customHeight="1">
      <c r="B107" s="38"/>
      <c r="C107" s="32" t="s">
        <v>16</v>
      </c>
      <c r="D107" s="39"/>
      <c r="E107" s="39"/>
      <c r="F107" s="39"/>
      <c r="G107" s="39"/>
      <c r="H107" s="39"/>
      <c r="I107" s="137"/>
      <c r="J107" s="39"/>
      <c r="K107" s="39"/>
      <c r="L107" s="43"/>
    </row>
    <row r="108" spans="2:12" s="1" customFormat="1" ht="16.5" customHeight="1">
      <c r="B108" s="38"/>
      <c r="C108" s="39"/>
      <c r="D108" s="39"/>
      <c r="E108" s="239" t="str">
        <f>E7</f>
        <v>Pavilon K - vnitřní stavební úpravy DPS</v>
      </c>
      <c r="F108" s="32"/>
      <c r="G108" s="32"/>
      <c r="H108" s="32"/>
      <c r="I108" s="137"/>
      <c r="J108" s="39"/>
      <c r="K108" s="39"/>
      <c r="L108" s="43"/>
    </row>
    <row r="109" spans="2:12" s="1" customFormat="1" ht="12" customHeight="1">
      <c r="B109" s="38"/>
      <c r="C109" s="32" t="s">
        <v>164</v>
      </c>
      <c r="D109" s="39"/>
      <c r="E109" s="39"/>
      <c r="F109" s="39"/>
      <c r="G109" s="39"/>
      <c r="H109" s="39"/>
      <c r="I109" s="137"/>
      <c r="J109" s="39"/>
      <c r="K109" s="39"/>
      <c r="L109" s="43"/>
    </row>
    <row r="110" spans="2:12" s="1" customFormat="1" ht="16.5" customHeight="1">
      <c r="B110" s="38"/>
      <c r="C110" s="39"/>
      <c r="D110" s="39"/>
      <c r="E110" s="71" t="str">
        <f>E9</f>
        <v>05 - Elektro silnoproud</v>
      </c>
      <c r="F110" s="39"/>
      <c r="G110" s="39"/>
      <c r="H110" s="39"/>
      <c r="I110" s="137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7"/>
      <c r="J111" s="39"/>
      <c r="K111" s="39"/>
      <c r="L111" s="43"/>
    </row>
    <row r="112" spans="2:12" s="1" customFormat="1" ht="12" customHeight="1">
      <c r="B112" s="38"/>
      <c r="C112" s="32" t="s">
        <v>20</v>
      </c>
      <c r="D112" s="39"/>
      <c r="E112" s="39"/>
      <c r="F112" s="27" t="str">
        <f>F12</f>
        <v>Areál SN Opava</v>
      </c>
      <c r="G112" s="39"/>
      <c r="H112" s="39"/>
      <c r="I112" s="140" t="s">
        <v>22</v>
      </c>
      <c r="J112" s="74" t="str">
        <f>IF(J12="","",J12)</f>
        <v>24. 3. 2020</v>
      </c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37"/>
      <c r="J113" s="39"/>
      <c r="K113" s="39"/>
      <c r="L113" s="43"/>
    </row>
    <row r="114" spans="2:12" s="1" customFormat="1" ht="27.9" customHeight="1">
      <c r="B114" s="38"/>
      <c r="C114" s="32" t="s">
        <v>24</v>
      </c>
      <c r="D114" s="39"/>
      <c r="E114" s="39"/>
      <c r="F114" s="27" t="str">
        <f>E15</f>
        <v>Slezská nemocnice Opava</v>
      </c>
      <c r="G114" s="39"/>
      <c r="H114" s="39"/>
      <c r="I114" s="140" t="s">
        <v>30</v>
      </c>
      <c r="J114" s="36" t="str">
        <f>E21</f>
        <v>Ing. Zbyněk Svoboda</v>
      </c>
      <c r="K114" s="39"/>
      <c r="L114" s="43"/>
    </row>
    <row r="115" spans="2:12" s="1" customFormat="1" ht="15.15" customHeight="1">
      <c r="B115" s="38"/>
      <c r="C115" s="32" t="s">
        <v>28</v>
      </c>
      <c r="D115" s="39"/>
      <c r="E115" s="39"/>
      <c r="F115" s="27" t="str">
        <f>IF(E18="","",E18)</f>
        <v>Vyplň údaj</v>
      </c>
      <c r="G115" s="39"/>
      <c r="H115" s="39"/>
      <c r="I115" s="140" t="s">
        <v>33</v>
      </c>
      <c r="J115" s="36" t="str">
        <f>E24</f>
        <v>Zbyněk Svoboda</v>
      </c>
      <c r="K115" s="39"/>
      <c r="L115" s="43"/>
    </row>
    <row r="116" spans="2:12" s="1" customFormat="1" ht="10.3" customHeight="1">
      <c r="B116" s="38"/>
      <c r="C116" s="39"/>
      <c r="D116" s="39"/>
      <c r="E116" s="39"/>
      <c r="F116" s="39"/>
      <c r="G116" s="39"/>
      <c r="H116" s="39"/>
      <c r="I116" s="137"/>
      <c r="J116" s="39"/>
      <c r="K116" s="39"/>
      <c r="L116" s="43"/>
    </row>
    <row r="117" spans="2:20" s="10" customFormat="1" ht="29.25" customHeight="1">
      <c r="B117" s="194"/>
      <c r="C117" s="195" t="s">
        <v>119</v>
      </c>
      <c r="D117" s="196" t="s">
        <v>62</v>
      </c>
      <c r="E117" s="196" t="s">
        <v>58</v>
      </c>
      <c r="F117" s="196" t="s">
        <v>59</v>
      </c>
      <c r="G117" s="196" t="s">
        <v>120</v>
      </c>
      <c r="H117" s="196" t="s">
        <v>121</v>
      </c>
      <c r="I117" s="197" t="s">
        <v>122</v>
      </c>
      <c r="J117" s="196" t="s">
        <v>112</v>
      </c>
      <c r="K117" s="198" t="s">
        <v>123</v>
      </c>
      <c r="L117" s="199"/>
      <c r="M117" s="95" t="s">
        <v>1</v>
      </c>
      <c r="N117" s="96" t="s">
        <v>41</v>
      </c>
      <c r="O117" s="96" t="s">
        <v>124</v>
      </c>
      <c r="P117" s="96" t="s">
        <v>125</v>
      </c>
      <c r="Q117" s="96" t="s">
        <v>126</v>
      </c>
      <c r="R117" s="96" t="s">
        <v>127</v>
      </c>
      <c r="S117" s="96" t="s">
        <v>128</v>
      </c>
      <c r="T117" s="97" t="s">
        <v>129</v>
      </c>
    </row>
    <row r="118" spans="2:63" s="1" customFormat="1" ht="22.8" customHeight="1">
      <c r="B118" s="38"/>
      <c r="C118" s="102" t="s">
        <v>130</v>
      </c>
      <c r="D118" s="39"/>
      <c r="E118" s="39"/>
      <c r="F118" s="39"/>
      <c r="G118" s="39"/>
      <c r="H118" s="39"/>
      <c r="I118" s="137"/>
      <c r="J118" s="200">
        <f>BK118</f>
        <v>0</v>
      </c>
      <c r="K118" s="39"/>
      <c r="L118" s="43"/>
      <c r="M118" s="98"/>
      <c r="N118" s="99"/>
      <c r="O118" s="99"/>
      <c r="P118" s="201">
        <f>P119</f>
        <v>0</v>
      </c>
      <c r="Q118" s="99"/>
      <c r="R118" s="201">
        <f>R119</f>
        <v>0</v>
      </c>
      <c r="S118" s="99"/>
      <c r="T118" s="202">
        <f>T119</f>
        <v>0</v>
      </c>
      <c r="AT118" s="17" t="s">
        <v>76</v>
      </c>
      <c r="AU118" s="17" t="s">
        <v>114</v>
      </c>
      <c r="BK118" s="203">
        <f>BK119</f>
        <v>0</v>
      </c>
    </row>
    <row r="119" spans="2:63" s="11" customFormat="1" ht="25.9" customHeight="1">
      <c r="B119" s="204"/>
      <c r="C119" s="205"/>
      <c r="D119" s="206" t="s">
        <v>76</v>
      </c>
      <c r="E119" s="207" t="s">
        <v>403</v>
      </c>
      <c r="F119" s="207" t="s">
        <v>404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AR119" s="215" t="s">
        <v>87</v>
      </c>
      <c r="AT119" s="216" t="s">
        <v>76</v>
      </c>
      <c r="AU119" s="216" t="s">
        <v>77</v>
      </c>
      <c r="AY119" s="215" t="s">
        <v>134</v>
      </c>
      <c r="BK119" s="217">
        <f>BK120</f>
        <v>0</v>
      </c>
    </row>
    <row r="120" spans="2:63" s="11" customFormat="1" ht="22.8" customHeight="1">
      <c r="B120" s="204"/>
      <c r="C120" s="205"/>
      <c r="D120" s="206" t="s">
        <v>76</v>
      </c>
      <c r="E120" s="218" t="s">
        <v>451</v>
      </c>
      <c r="F120" s="218" t="s">
        <v>452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P121</f>
        <v>0</v>
      </c>
      <c r="Q120" s="212"/>
      <c r="R120" s="213">
        <f>R121</f>
        <v>0</v>
      </c>
      <c r="S120" s="212"/>
      <c r="T120" s="214">
        <f>T121</f>
        <v>0</v>
      </c>
      <c r="AR120" s="215" t="s">
        <v>87</v>
      </c>
      <c r="AT120" s="216" t="s">
        <v>76</v>
      </c>
      <c r="AU120" s="216" t="s">
        <v>82</v>
      </c>
      <c r="AY120" s="215" t="s">
        <v>134</v>
      </c>
      <c r="BK120" s="217">
        <f>BK121</f>
        <v>0</v>
      </c>
    </row>
    <row r="121" spans="2:65" s="1" customFormat="1" ht="16.5" customHeight="1">
      <c r="B121" s="38"/>
      <c r="C121" s="220" t="s">
        <v>82</v>
      </c>
      <c r="D121" s="220" t="s">
        <v>137</v>
      </c>
      <c r="E121" s="221" t="s">
        <v>487</v>
      </c>
      <c r="F121" s="222" t="s">
        <v>1714</v>
      </c>
      <c r="G121" s="223" t="s">
        <v>428</v>
      </c>
      <c r="H121" s="224">
        <v>1</v>
      </c>
      <c r="I121" s="225"/>
      <c r="J121" s="226">
        <f>ROUND(I121*H121,2)</f>
        <v>0</v>
      </c>
      <c r="K121" s="222" t="s">
        <v>1</v>
      </c>
      <c r="L121" s="43"/>
      <c r="M121" s="233" t="s">
        <v>1</v>
      </c>
      <c r="N121" s="234" t="s">
        <v>42</v>
      </c>
      <c r="O121" s="235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AR121" s="231" t="s">
        <v>248</v>
      </c>
      <c r="AT121" s="231" t="s">
        <v>137</v>
      </c>
      <c r="AU121" s="231" t="s">
        <v>87</v>
      </c>
      <c r="AY121" s="17" t="s">
        <v>134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82</v>
      </c>
      <c r="BK121" s="232">
        <f>ROUND(I121*H121,2)</f>
        <v>0</v>
      </c>
      <c r="BL121" s="17" t="s">
        <v>248</v>
      </c>
      <c r="BM121" s="231" t="s">
        <v>1715</v>
      </c>
    </row>
    <row r="122" spans="2:12" s="1" customFormat="1" ht="6.95" customHeight="1">
      <c r="B122" s="61"/>
      <c r="C122" s="62"/>
      <c r="D122" s="62"/>
      <c r="E122" s="62"/>
      <c r="F122" s="62"/>
      <c r="G122" s="62"/>
      <c r="H122" s="62"/>
      <c r="I122" s="171"/>
      <c r="J122" s="62"/>
      <c r="K122" s="62"/>
      <c r="L122" s="43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Zbynek-PC\Zbynek</dc:creator>
  <cp:keywords/>
  <dc:description/>
  <cp:lastModifiedBy>Zbynek-PC\Zbynek</cp:lastModifiedBy>
  <dcterms:created xsi:type="dcterms:W3CDTF">2020-03-25T22:23:27Z</dcterms:created>
  <dcterms:modified xsi:type="dcterms:W3CDTF">2020-03-25T22:23:41Z</dcterms:modified>
  <cp:category/>
  <cp:version/>
  <cp:contentType/>
  <cp:contentStatus/>
</cp:coreProperties>
</file>