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1150" windowHeight="15105" firstSheet="1" activeTab="1"/>
  </bookViews>
  <sheets>
    <sheet name="Pokyny pro vyplnění" sheetId="1" state="hidden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 Pol'!$A$1:$U$106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<sst xmlns="http://schemas.openxmlformats.org/spreadsheetml/2006/main" count="513" uniqueCount="283">
  <si>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</si>
  <si>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</si>
  <si>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</si>
  <si>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</si>
  <si>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</si>
  <si>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</si>
  <si>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</si>
  <si>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</si>
  <si>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</si>
  <si>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</si>
  <si>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</si>
  <si>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</si>
  <si>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</si>
  <si>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</si>
  <si>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</si>
  <si>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</si>
  <si>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</si>
  <si>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</si>
  <si>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</si>
  <si>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</si>
  <si>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</si>
  <si>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</si>
  <si>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</si>
  <si>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</si>
  <si>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</si>
  <si>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</si>
  <si>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</si>
  <si>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</si>
  <si>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</si>
  <si>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</si>
  <si>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</si>
  <si>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</si>
  <si>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</si>
  <si>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</si>
  <si>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</si>
  <si>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</si>
  <si>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</si>
  <si>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</si>
  <si>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</si>
  <si>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</si>
  <si>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</si>
  <si>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</si>
  <si>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</si>
  <si>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</si>
  <si>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</si>
  <si>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Havířov nemocnice - rekonstrukce psychiatrie, 2-3NP</t>
  </si>
  <si>
    <t>Celkem za stavbu</t>
  </si>
  <si>
    <t>CZK</t>
  </si>
  <si>
    <t>Rekapitulace dílů</t>
  </si>
  <si>
    <t>Typ dílu</t>
  </si>
  <si>
    <t>713</t>
  </si>
  <si>
    <t>Izolace tepelné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</si>
  <si>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</si>
  <si>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</si>
  <si>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</si>
  <si>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</si>
  <si>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</si>
  <si>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</si>
  <si>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</si>
  <si>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</si>
  <si>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736</t>
  </si>
  <si>
    <t>Podlahove vytapeni</t>
  </si>
  <si>
    <t>783</t>
  </si>
  <si>
    <t>Nátěry</t>
  </si>
  <si>
    <t>HZS</t>
  </si>
  <si>
    <t>Hodinové sazby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</si>
  <si>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</si>
  <si>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</si>
  <si>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</si>
  <si>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</si>
  <si>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</si>
  <si>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</si>
  <si>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</si>
  <si>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</si>
  <si>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</si>
  <si>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</si>
  <si>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</si>
  <si>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</si>
  <si>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</si>
  <si>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</si>
  <si>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</si>
  <si>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</si>
  <si>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</si>
  <si>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</si>
  <si>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</si>
  <si>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</si>
  <si>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</si>
  <si>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</si>
  <si>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</si>
  <si>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</si>
  <si>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</si>
  <si>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</si>
  <si>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</si>
  <si>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</si>
  <si>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</si>
  <si>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713-08.001</t>
  </si>
  <si>
    <t>D+M Min.vlna potr.pouzdra tl.20mm, potr.+kolena, do DN40, 0,04W/m.K, 70kg/m3, kašír.AL</t>
  </si>
  <si>
    <t>bm</t>
  </si>
  <si>
    <t>POL1_0</t>
  </si>
  <si>
    <t>713-10009</t>
  </si>
  <si>
    <t>D+M Min.vlna potr.pouzdra tl.50mm, potr+kolena, do DN76, 0,04W/m.K, 70kg/m3, kašír.Al</t>
  </si>
  <si>
    <t>732199100RM1</t>
  </si>
  <si>
    <t>Montáž orientačního štítku, včetně dodávky štítku</t>
  </si>
  <si>
    <t>soubor</t>
  </si>
  <si>
    <t>732429111R00</t>
  </si>
  <si>
    <t>Montáž čerpadel oběhových spirálních, DN 25</t>
  </si>
  <si>
    <t>732429112R00</t>
  </si>
  <si>
    <t>Montáž čerpadel oběhových spirálních, DN 40</t>
  </si>
  <si>
    <t>732429113R00</t>
  </si>
  <si>
    <t>Montáž čerpadel oběhových spirálních, DN 50</t>
  </si>
  <si>
    <t>732-36002</t>
  </si>
  <si>
    <t>Elektronické A2 25-60, vč.izolace</t>
  </si>
  <si>
    <t>ks</t>
  </si>
  <si>
    <t>732-36003</t>
  </si>
  <si>
    <t>Elektronické M3 - 40-180/F, vč.izolace</t>
  </si>
  <si>
    <t>732-36007</t>
  </si>
  <si>
    <t>Elektronické M 3 - 50-80F, vč.izolace</t>
  </si>
  <si>
    <t>998732102R00</t>
  </si>
  <si>
    <t>Přesun hmot pro strojovny, výšky do 12 m</t>
  </si>
  <si>
    <t>t</t>
  </si>
  <si>
    <t>733141102R00</t>
  </si>
  <si>
    <t>Odvzdušňovací nádobky z trub.ocelových do DN 50</t>
  </si>
  <si>
    <t>kus</t>
  </si>
  <si>
    <t>733111103R00</t>
  </si>
  <si>
    <t>Potrubí závitové bezešvé běžné nízkotlaké DN 15</t>
  </si>
  <si>
    <t>m</t>
  </si>
  <si>
    <t>733111106R00</t>
  </si>
  <si>
    <t>Potrubí závitové bezešvé běžné nízkotlaké DN 32</t>
  </si>
  <si>
    <t>733121118R00</t>
  </si>
  <si>
    <t>Potrubí hladké bezešvé nízkotlaké D 57 x 2,9 mm</t>
  </si>
  <si>
    <t>733121122R00</t>
  </si>
  <si>
    <t>Potrubí hladké bezešvé nízkotlaké D 76 x 3,2 mm</t>
  </si>
  <si>
    <t>733163103R00</t>
  </si>
  <si>
    <t>Potrubí z měděných trubek D 18 x 1,0 mm, D15</t>
  </si>
  <si>
    <t>733163105R00</t>
  </si>
  <si>
    <t>Potrubí z měděných trubek D 28 x 1,5 mm, D25</t>
  </si>
  <si>
    <t>733163106R00</t>
  </si>
  <si>
    <t>Potrubí z měděných trubek D 35 x 1,5 mm, D32</t>
  </si>
  <si>
    <t>733164103RT1</t>
  </si>
  <si>
    <t>Montáž potrubí z měděných trubek D 18 mm, pájením na tvrdo</t>
  </si>
  <si>
    <t>733164105RT1</t>
  </si>
  <si>
    <t>Montáž potrubí z měděných trubek D 28 mm, pájením na tvrdo</t>
  </si>
  <si>
    <t>733164106RT1</t>
  </si>
  <si>
    <t>Montáž potrubí z měděných trubek D 35 mm, pájením na tvrdo</t>
  </si>
  <si>
    <t>733113113R00</t>
  </si>
  <si>
    <t>Příplatek za zhotovení přípojky DN 15</t>
  </si>
  <si>
    <t>733113115R00</t>
  </si>
  <si>
    <t>Příplatek za zhotovení přípojky DN 25</t>
  </si>
  <si>
    <t>733194922R00</t>
  </si>
  <si>
    <t>Oprava-navaření odbočky na potrubí,D odbočky 76</t>
  </si>
  <si>
    <t>733178113RT1</t>
  </si>
  <si>
    <t>Potrubí vícevrstvé PEX-DUO, D 18 x 2 mm, D15, lisovaný spoj, mosazné press fitinky</t>
  </si>
  <si>
    <t>733178115RT2</t>
  </si>
  <si>
    <t>Potrubí vícevrstvé PEX-DUO, D 26 x 3 mm, D20, lisovaný spoj,mosazné press fitinky</t>
  </si>
  <si>
    <t>733178116RT1</t>
  </si>
  <si>
    <t>Potrubí vícevrstvé PEX-DUO, D 32 x 3 mm, D25, lisovaný spoj, mosazné press fitinky</t>
  </si>
  <si>
    <t>733178117RT1</t>
  </si>
  <si>
    <t>Potrubí vícevrstvé PEX-DUO, D 40 x 3,5 mm, D32, lisovaný spoj, mosazné press fitinky</t>
  </si>
  <si>
    <t>733190106R00</t>
  </si>
  <si>
    <t>Tlaková zkouška potrubí do DN 32</t>
  </si>
  <si>
    <t>733190109R00</t>
  </si>
  <si>
    <t>Tlaková zkouška potrubí  DN 65</t>
  </si>
  <si>
    <t>733110806R00</t>
  </si>
  <si>
    <t>Demontáž potrubí ocelového závitového do DN 15-32</t>
  </si>
  <si>
    <t>733110808R00</t>
  </si>
  <si>
    <t>Demontáž potrubí ocelového závitového do DN 32-50</t>
  </si>
  <si>
    <t>998733104R00</t>
  </si>
  <si>
    <t>Přesun hmot pro rozvody potrubí, výšky do 36 m</t>
  </si>
  <si>
    <t>734213112R00</t>
  </si>
  <si>
    <t>Ventil automatický odvzdušňovací,  DN 15, se ZV</t>
  </si>
  <si>
    <t>734233113R00</t>
  </si>
  <si>
    <t>Kohout kulový, vnitř.-vnitř.z. DN 25</t>
  </si>
  <si>
    <t>734233114R00</t>
  </si>
  <si>
    <t>Kohout kulový, vnitř.-vnitř.z. DN 32</t>
  </si>
  <si>
    <t>734233115R00</t>
  </si>
  <si>
    <t>Kohout kulový, vnitř.-vnitř.z. DN 40</t>
  </si>
  <si>
    <t>734243123R00</t>
  </si>
  <si>
    <t>Ventil zpětný DN 25</t>
  </si>
  <si>
    <t>734243125R00</t>
  </si>
  <si>
    <t>Ventil zpětný DN 40</t>
  </si>
  <si>
    <t>734293223R00</t>
  </si>
  <si>
    <t>Filtr, vnitřní-vnitřní z. DN 25</t>
  </si>
  <si>
    <t>734293312R00</t>
  </si>
  <si>
    <t>Kohout kulový vypouštěcí, DN 15</t>
  </si>
  <si>
    <t>734494213R00</t>
  </si>
  <si>
    <t>Návarky s trubkovým závitem G 1/2</t>
  </si>
  <si>
    <t>734223833R00</t>
  </si>
  <si>
    <t>Ventil vyvažov.vnitř.z.měř.vent.DN 25</t>
  </si>
  <si>
    <t>734253111R00</t>
  </si>
  <si>
    <t>Ventil pojistný IVAR.PV 1234, DN 15, FF x 1,8 bar</t>
  </si>
  <si>
    <t>734253115R00</t>
  </si>
  <si>
    <t>Ventil přepouštěcí DN 20  x 2,5 bar</t>
  </si>
  <si>
    <t>734-03.103</t>
  </si>
  <si>
    <t>Termomanometr 20-120°C,0-6bar</t>
  </si>
  <si>
    <t>734-30006</t>
  </si>
  <si>
    <t>Ruční reg. ventil 1/2" topbal</t>
  </si>
  <si>
    <t>Ruční reg. ventil 3/4" topbal</t>
  </si>
  <si>
    <t>734221672RT3</t>
  </si>
  <si>
    <t>Hlavice ovládání ventilů kapal. pro tělesa VK</t>
  </si>
  <si>
    <t>734263215R00</t>
  </si>
  <si>
    <t>Šroubení regulační dvoutrub.rohové, pro VK, 1/2"</t>
  </si>
  <si>
    <t>734263132R00</t>
  </si>
  <si>
    <t>Šroubení regulační, přímé,DN 15, pro stáv. přemístěná tělesa</t>
  </si>
  <si>
    <t>734223122RT2</t>
  </si>
  <si>
    <t>Ventil termostatický, přímý, DN 15, s termostatickou hlavicí pro stáv. přemístěná těl.</t>
  </si>
  <si>
    <t>734209123R00</t>
  </si>
  <si>
    <t>Montáž armatur závitových,se 3závity, G 1/2</t>
  </si>
  <si>
    <t>734209124R00</t>
  </si>
  <si>
    <t>Montáž armatur závitových,se 3závity, G 3/4</t>
  </si>
  <si>
    <t>734209126R00</t>
  </si>
  <si>
    <t>Montáž armatur závitových,se 3závity, G 5/4</t>
  </si>
  <si>
    <t>733-04.003</t>
  </si>
  <si>
    <t>Tl.hadice nerez opl. dl.300 1"</t>
  </si>
  <si>
    <t>734163157R00</t>
  </si>
  <si>
    <t>Filtr přírubový, DN 65 do přírub</t>
  </si>
  <si>
    <t>734193217R00</t>
  </si>
  <si>
    <t>Klapka uzav.regul.mezipřirub.DN 65</t>
  </si>
  <si>
    <t>734193237R00</t>
  </si>
  <si>
    <t>Klapka zpětná,motýl.mezipřír. DN 65</t>
  </si>
  <si>
    <t>734173413R00</t>
  </si>
  <si>
    <t>Přírubové spoje PN 1,6/I MPa, DN 40</t>
  </si>
  <si>
    <t>734173414R00</t>
  </si>
  <si>
    <t>Přírubové spoje PN 1,6/I MPa, DN 50</t>
  </si>
  <si>
    <t>734173416R00</t>
  </si>
  <si>
    <t>Přírubové spoje PN 1,6/I MPa, DN 65</t>
  </si>
  <si>
    <t>998734103R00</t>
  </si>
  <si>
    <t>Přesun hmot pro armatury, výšky do 24 m</t>
  </si>
  <si>
    <t>735151744R00</t>
  </si>
  <si>
    <t>Otopná tělesa panel.Radik Plan VK 21  500/ 800</t>
  </si>
  <si>
    <t>735151747R00</t>
  </si>
  <si>
    <t>Otopná tělesa panel.Radik Plan VK 21  500/1100</t>
  </si>
  <si>
    <t>735151741R00</t>
  </si>
  <si>
    <t>Otopná tělesa panel.Radik Plan VK 21  500/ 500</t>
  </si>
  <si>
    <t>735151742R00</t>
  </si>
  <si>
    <t>Otopná tělesa panel.Radik Plan VK 21  500/ 600</t>
  </si>
  <si>
    <t>735151745R00</t>
  </si>
  <si>
    <t>Otopná tělesa panel.Radik Plan VK 21  500/ 900</t>
  </si>
  <si>
    <t>735151746R00</t>
  </si>
  <si>
    <t>Otopná tělesa panel.Radik Plan VK 21  500/1000</t>
  </si>
  <si>
    <t>735-01701</t>
  </si>
  <si>
    <t>Přesunutí stáv. tělesa čl. litina, nové armatury, demont+mont</t>
  </si>
  <si>
    <t>998735101R00</t>
  </si>
  <si>
    <t>Přesun hmot pro otopná tělesa, výšky do 6 m</t>
  </si>
  <si>
    <t>736316343R00</t>
  </si>
  <si>
    <t>Sestava roz./sběr., 4 cest.vč.skříně, průtokoměry okruhů</t>
  </si>
  <si>
    <t>736316344R00</t>
  </si>
  <si>
    <t>Sestava roz./sběr., 5 cest.vč.skříně, průtokoměry okruhů</t>
  </si>
  <si>
    <t>736316347R00</t>
  </si>
  <si>
    <t>Sestava roz./sběr., 8 cest.vč.skříně, průtokoměry okruhů</t>
  </si>
  <si>
    <t>736316349R00</t>
  </si>
  <si>
    <t>Sestava roz./sběr.,10 cest.vč.skříně, průtokoměry okruhů</t>
  </si>
  <si>
    <t>736316925R00</t>
  </si>
  <si>
    <t>Šroubení s teploměrem okruhů</t>
  </si>
  <si>
    <t>763-03005</t>
  </si>
  <si>
    <t>Přepouštěcí ventil - ochrana čerpadla</t>
  </si>
  <si>
    <t>763-04012</t>
  </si>
  <si>
    <t>El.termická hlavice - regulace okruhů 0-10V, bez proudu zavřeno</t>
  </si>
  <si>
    <t>kpl</t>
  </si>
  <si>
    <t>736312132R00</t>
  </si>
  <si>
    <t>Systémová izolační deska 30mm, s výstupky, včetně dilatační pásky</t>
  </si>
  <si>
    <t>m2</t>
  </si>
  <si>
    <t>736312131R00</t>
  </si>
  <si>
    <t>Systémová izolační deska 10mm, s výstupky, v koupelnách, včetně dilatační pásky</t>
  </si>
  <si>
    <t>736313124R00</t>
  </si>
  <si>
    <t>Potrubí 3-vrstvá trubka  D 16 x 2 mm, montáž do desky</t>
  </si>
  <si>
    <t>736312311R00</t>
  </si>
  <si>
    <t>Izolační deska 3cm nad potrubí</t>
  </si>
  <si>
    <t>Montáž potrubí  D 16 x 2 mm, do desky, vč. napojení na rozdělovač a tl.zkoušky</t>
  </si>
  <si>
    <t>736313915R00</t>
  </si>
  <si>
    <t>Fixační oblouk pro potrubí PEX</t>
  </si>
  <si>
    <t>998736103R00</t>
  </si>
  <si>
    <t>Přesun hmot pro podlahové vytápění, výšky do 24 m</t>
  </si>
  <si>
    <t>783222100R00</t>
  </si>
  <si>
    <t>Nátěr syntetický kovových konstrukcí dvojnásobný</t>
  </si>
  <si>
    <t>783424140R00</t>
  </si>
  <si>
    <t>Nátěr syntetický potrubí do DN 50 mm  Z + 2x</t>
  </si>
  <si>
    <t>783425150R00</t>
  </si>
  <si>
    <t>Nátěr syntetický potrubí do DN 100 mm  Z + 2x</t>
  </si>
  <si>
    <t>HZS-PC0002</t>
  </si>
  <si>
    <t>Topná zkouška včetně seřízení systému</t>
  </si>
  <si>
    <t>hod</t>
  </si>
  <si>
    <t/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</si>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</sst>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26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indent="1"/>
    </xf>
    <xf numFmtId="0" fontId="0" fillId="32" borderId="0" xfId="0" applyFill="1" applyBorder="1" applyAlignment="1">
      <alignment/>
    </xf>
    <xf numFmtId="49" fontId="4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 indent="1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vertical="center"/>
    </xf>
    <xf numFmtId="0" fontId="0" fillId="32" borderId="16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/>
    </xf>
    <xf numFmtId="49" fontId="5" fillId="32" borderId="15" xfId="0" applyNumberFormat="1" applyFont="1" applyFill="1" applyBorder="1" applyAlignment="1">
      <alignment horizontal="left" vertical="center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33" borderId="29" xfId="0" applyNumberFormat="1" applyFill="1" applyBorder="1" applyAlignment="1">
      <alignment/>
    </xf>
    <xf numFmtId="3" fontId="3" fillId="32" borderId="30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/>
    </xf>
    <xf numFmtId="3" fontId="3" fillId="32" borderId="24" xfId="0" applyNumberFormat="1" applyFont="1" applyFill="1" applyBorder="1" applyAlignment="1">
      <alignment vertical="center" wrapText="1"/>
    </xf>
    <xf numFmtId="3" fontId="3" fillId="32" borderId="31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2" borderId="31" xfId="0" applyNumberFormat="1" applyFont="1" applyFill="1" applyBorder="1" applyAlignment="1">
      <alignment horizontal="center" vertical="center" wrapText="1" shrinkToFit="1"/>
    </xf>
    <xf numFmtId="3" fontId="3" fillId="32" borderId="30" xfId="0" applyNumberFormat="1" applyFont="1" applyFill="1" applyBorder="1" applyAlignment="1">
      <alignment horizontal="center" vertical="center" wrapText="1" shrinkToFit="1"/>
    </xf>
    <xf numFmtId="3" fontId="3" fillId="32" borderId="31" xfId="0" applyNumberFormat="1" applyFont="1" applyFill="1" applyBorder="1" applyAlignment="1">
      <alignment horizontal="center" vertical="center" wrapText="1" shrinkToFit="1"/>
    </xf>
    <xf numFmtId="3" fontId="3" fillId="0" borderId="18" xfId="0" applyNumberFormat="1" applyFont="1" applyBorder="1" applyAlignment="1">
      <alignment horizontal="right" wrapText="1" shrinkToFit="1"/>
    </xf>
    <xf numFmtId="3" fontId="3" fillId="0" borderId="18" xfId="0" applyNumberFormat="1" applyFont="1" applyBorder="1" applyAlignment="1">
      <alignment horizontal="right" shrinkToFit="1"/>
    </xf>
    <xf numFmtId="3" fontId="0" fillId="0" borderId="18" xfId="0" applyNumberFormat="1" applyBorder="1" applyAlignment="1">
      <alignment shrinkToFit="1"/>
    </xf>
    <xf numFmtId="3" fontId="0" fillId="0" borderId="27" xfId="0" applyNumberFormat="1" applyBorder="1" applyAlignment="1">
      <alignment shrinkToFit="1"/>
    </xf>
    <xf numFmtId="3" fontId="12" fillId="33" borderId="15" xfId="0" applyNumberFormat="1" applyFont="1" applyFill="1" applyBorder="1" applyAlignment="1">
      <alignment wrapText="1" shrinkToFit="1"/>
    </xf>
    <xf numFmtId="3" fontId="12" fillId="33" borderId="15" xfId="0" applyNumberFormat="1" applyFont="1" applyFill="1" applyBorder="1" applyAlignment="1">
      <alignment shrinkToFit="1"/>
    </xf>
    <xf numFmtId="3" fontId="0" fillId="33" borderId="29" xfId="0" applyNumberFormat="1" applyFill="1" applyBorder="1" applyAlignment="1">
      <alignment shrinkToFit="1"/>
    </xf>
    <xf numFmtId="0" fontId="4" fillId="32" borderId="32" xfId="0" applyFont="1" applyFill="1" applyBorder="1" applyAlignment="1">
      <alignment horizontal="left" vertical="center" indent="1"/>
    </xf>
    <xf numFmtId="0" fontId="5" fillId="32" borderId="33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left" vertical="center"/>
    </xf>
    <xf numFmtId="4" fontId="4" fillId="32" borderId="33" xfId="0" applyNumberFormat="1" applyFont="1" applyFill="1" applyBorder="1" applyAlignment="1">
      <alignment horizontal="left" vertical="center"/>
    </xf>
    <xf numFmtId="49" fontId="0" fillId="32" borderId="34" xfId="0" applyNumberFormat="1" applyFill="1" applyBorder="1" applyAlignment="1">
      <alignment horizontal="left" vertical="center"/>
    </xf>
    <xf numFmtId="0" fontId="0" fillId="32" borderId="33" xfId="0" applyFill="1" applyBorder="1" applyAlignment="1">
      <alignment/>
    </xf>
    <xf numFmtId="49" fontId="5" fillId="32" borderId="3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3" fillId="32" borderId="30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3" fillId="32" borderId="31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" fontId="3" fillId="33" borderId="29" xfId="0" applyNumberFormat="1" applyFont="1" applyFill="1" applyBorder="1" applyAlignment="1">
      <alignment/>
    </xf>
    <xf numFmtId="49" fontId="3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33" borderId="2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27" xfId="0" applyFont="1" applyBorder="1" applyAlignment="1">
      <alignment vertical="center"/>
    </xf>
    <xf numFmtId="0" fontId="0" fillId="32" borderId="27" xfId="0" applyFill="1" applyBorder="1" applyAlignment="1">
      <alignment/>
    </xf>
    <xf numFmtId="49" fontId="0" fillId="32" borderId="18" xfId="0" applyNumberFormat="1" applyFill="1" applyBorder="1" applyAlignment="1">
      <alignment/>
    </xf>
    <xf numFmtId="49" fontId="0" fillId="32" borderId="18" xfId="0" applyNumberForma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36" xfId="0" applyFill="1" applyBorder="1" applyAlignment="1">
      <alignment/>
    </xf>
    <xf numFmtId="49" fontId="0" fillId="32" borderId="27" xfId="0" applyNumberFormat="1" applyFill="1" applyBorder="1" applyAlignment="1">
      <alignment/>
    </xf>
    <xf numFmtId="0" fontId="0" fillId="32" borderId="27" xfId="0" applyFill="1" applyBorder="1" applyAlignment="1">
      <alignment wrapText="1"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2" borderId="27" xfId="0" applyFill="1" applyBorder="1" applyAlignment="1">
      <alignment vertical="top"/>
    </xf>
    <xf numFmtId="0" fontId="0" fillId="32" borderId="21" xfId="0" applyFill="1" applyBorder="1" applyAlignment="1">
      <alignment vertical="top"/>
    </xf>
    <xf numFmtId="0" fontId="0" fillId="32" borderId="17" xfId="0" applyFill="1" applyBorder="1" applyAlignment="1">
      <alignment vertical="top"/>
    </xf>
    <xf numFmtId="49" fontId="0" fillId="32" borderId="21" xfId="0" applyNumberFormat="1" applyFill="1" applyBorder="1" applyAlignment="1">
      <alignment vertical="top"/>
    </xf>
    <xf numFmtId="49" fontId="0" fillId="32" borderId="27" xfId="0" applyNumberFormat="1" applyFill="1" applyBorder="1" applyAlignment="1">
      <alignment vertical="top"/>
    </xf>
    <xf numFmtId="0" fontId="14" fillId="0" borderId="28" xfId="0" applyNumberFormat="1" applyFont="1" applyBorder="1" applyAlignment="1">
      <alignment vertical="top"/>
    </xf>
    <xf numFmtId="0" fontId="0" fillId="32" borderId="17" xfId="0" applyNumberFormat="1" applyFill="1" applyBorder="1" applyAlignment="1">
      <alignment vertical="top"/>
    </xf>
    <xf numFmtId="0" fontId="14" fillId="0" borderId="35" xfId="0" applyFont="1" applyBorder="1" applyAlignment="1">
      <alignment vertical="top" shrinkToFit="1"/>
    </xf>
    <xf numFmtId="0" fontId="0" fillId="32" borderId="29" xfId="0" applyFill="1" applyBorder="1" applyAlignment="1">
      <alignment vertical="top" shrinkToFit="1"/>
    </xf>
    <xf numFmtId="172" fontId="0" fillId="32" borderId="27" xfId="0" applyNumberFormat="1" applyFill="1" applyBorder="1" applyAlignment="1">
      <alignment vertical="top"/>
    </xf>
    <xf numFmtId="172" fontId="14" fillId="0" borderId="35" xfId="0" applyNumberFormat="1" applyFont="1" applyBorder="1" applyAlignment="1">
      <alignment vertical="top" shrinkToFit="1"/>
    </xf>
    <xf numFmtId="172" fontId="0" fillId="32" borderId="29" xfId="0" applyNumberFormat="1" applyFill="1" applyBorder="1" applyAlignment="1">
      <alignment vertical="top" shrinkToFit="1"/>
    </xf>
    <xf numFmtId="4" fontId="0" fillId="32" borderId="27" xfId="0" applyNumberFormat="1" applyFill="1" applyBorder="1" applyAlignment="1">
      <alignment vertical="top"/>
    </xf>
    <xf numFmtId="4" fontId="14" fillId="0" borderId="35" xfId="0" applyNumberFormat="1" applyFont="1" applyBorder="1" applyAlignment="1">
      <alignment vertical="top" shrinkToFit="1"/>
    </xf>
    <xf numFmtId="4" fontId="0" fillId="32" borderId="29" xfId="0" applyNumberFormat="1" applyFill="1" applyBorder="1" applyAlignment="1">
      <alignment vertical="top" shrinkToFit="1"/>
    </xf>
    <xf numFmtId="0" fontId="14" fillId="0" borderId="17" xfId="0" applyFont="1" applyBorder="1" applyAlignment="1">
      <alignment vertical="top"/>
    </xf>
    <xf numFmtId="0" fontId="14" fillId="0" borderId="17" xfId="0" applyNumberFormat="1" applyFont="1" applyBorder="1" applyAlignment="1">
      <alignment vertical="top"/>
    </xf>
    <xf numFmtId="0" fontId="14" fillId="0" borderId="29" xfId="0" applyFont="1" applyBorder="1" applyAlignment="1">
      <alignment vertical="top" shrinkToFit="1"/>
    </xf>
    <xf numFmtId="172" fontId="14" fillId="0" borderId="29" xfId="0" applyNumberFormat="1" applyFont="1" applyBorder="1" applyAlignment="1">
      <alignment vertical="top" shrinkToFit="1"/>
    </xf>
    <xf numFmtId="4" fontId="14" fillId="0" borderId="29" xfId="0" applyNumberFormat="1" applyFont="1" applyBorder="1" applyAlignment="1">
      <alignment vertical="top" shrinkToFit="1"/>
    </xf>
    <xf numFmtId="0" fontId="14" fillId="0" borderId="35" xfId="0" applyNumberFormat="1" applyFont="1" applyBorder="1" applyAlignment="1">
      <alignment horizontal="left" vertical="top" wrapText="1"/>
    </xf>
    <xf numFmtId="0" fontId="0" fillId="32" borderId="29" xfId="0" applyNumberFormat="1" applyFill="1" applyBorder="1" applyAlignment="1">
      <alignment horizontal="left" vertical="top" wrapText="1"/>
    </xf>
    <xf numFmtId="0" fontId="14" fillId="0" borderId="2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49" fontId="5" fillId="0" borderId="24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horizontal="right" vertical="center" inden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" fontId="9" fillId="32" borderId="33" xfId="0" applyNumberFormat="1" applyFont="1" applyFill="1" applyBorder="1" applyAlignment="1">
      <alignment horizontal="right" vertical="center"/>
    </xf>
    <xf numFmtId="2" fontId="9" fillId="32" borderId="33" xfId="0" applyNumberFormat="1" applyFont="1" applyFill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4" fontId="8" fillId="0" borderId="36" xfId="0" applyNumberFormat="1" applyFont="1" applyBorder="1" applyAlignment="1">
      <alignment horizontal="right" vertical="center" inden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13" fillId="32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3" fillId="33" borderId="29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186" t="s">
        <v>39</v>
      </c>
      <c r="B2" s="186"/>
      <c r="C2" s="186"/>
      <c r="D2" s="186"/>
      <c r="E2" s="186"/>
      <c r="F2" s="186"/>
      <c r="G2" s="186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zoomScaleSheetLayoutView="75" workbookViewId="0" topLeftCell="B1">
      <selection activeCell="I11" sqref="I1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3" t="s">
        <v>36</v>
      </c>
      <c r="B1" s="187" t="s">
        <v>42</v>
      </c>
      <c r="C1" s="188"/>
      <c r="D1" s="188"/>
      <c r="E1" s="188"/>
      <c r="F1" s="188"/>
      <c r="G1" s="188"/>
      <c r="H1" s="188"/>
      <c r="I1" s="188"/>
      <c r="J1" s="189"/>
    </row>
    <row r="2" spans="1:15" ht="23.25" customHeight="1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0" ht="23.25" customHeight="1" hidden="1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0" ht="23.25" customHeight="1" hidden="1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0" ht="24" customHeight="1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0" ht="15.75" customHeight="1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0" ht="15.75" customHeight="1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193"/>
      <c r="E11" s="193"/>
      <c r="F11" s="193"/>
      <c r="G11" s="193"/>
      <c r="H11" s="28" t="s">
        <v>33</v>
      </c>
      <c r="I11" s="98"/>
      <c r="J11" s="11"/>
    </row>
    <row r="12" spans="1:10" ht="15.75" customHeight="1">
      <c r="A12" s="4"/>
      <c r="B12" s="41"/>
      <c r="C12" s="26"/>
      <c r="D12" s="199"/>
      <c r="E12" s="199"/>
      <c r="F12" s="199"/>
      <c r="G12" s="199"/>
      <c r="H12" s="28" t="s">
        <v>34</v>
      </c>
      <c r="I12" s="98"/>
      <c r="J12" s="11"/>
    </row>
    <row r="13" spans="1:10" ht="15.75" customHeight="1">
      <c r="A13" s="4"/>
      <c r="B13" s="42"/>
      <c r="C13" s="99"/>
      <c r="D13" s="200"/>
      <c r="E13" s="200"/>
      <c r="F13" s="200"/>
      <c r="G13" s="200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0" ht="32.25" customHeight="1">
      <c r="A15" s="4"/>
      <c r="B15" s="52" t="s">
        <v>31</v>
      </c>
      <c r="C15" s="72"/>
      <c r="D15" s="53"/>
      <c r="E15" s="192"/>
      <c r="F15" s="192"/>
      <c r="G15" s="194"/>
      <c r="H15" s="194"/>
      <c r="I15" s="194" t="s">
        <v>28</v>
      </c>
      <c r="J15" s="195"/>
    </row>
    <row r="16" spans="1:10" ht="23.25" customHeight="1">
      <c r="A16" s="149" t="s">
        <v>23</v>
      </c>
      <c r="B16" s="150" t="s">
        <v>23</v>
      </c>
      <c r="C16" s="58"/>
      <c r="D16" s="59"/>
      <c r="E16" s="190"/>
      <c r="F16" s="198"/>
      <c r="G16" s="190"/>
      <c r="H16" s="198"/>
      <c r="I16" s="190">
        <f>' Pol'!G103</f>
        <v>0</v>
      </c>
      <c r="J16" s="191"/>
    </row>
    <row r="17" spans="1:10" ht="23.25" customHeight="1">
      <c r="A17" s="149" t="s">
        <v>24</v>
      </c>
      <c r="B17" s="150" t="s">
        <v>24</v>
      </c>
      <c r="C17" s="58"/>
      <c r="D17" s="59"/>
      <c r="E17" s="190"/>
      <c r="F17" s="198"/>
      <c r="G17" s="190"/>
      <c r="H17" s="198"/>
      <c r="I17" s="190">
        <f>' Pol'!G99+' Pol'!G84+' Pol'!G75+' Pol'!G44+' Pol'!G20+' Pol'!G11+' Pol'!G8</f>
        <v>0</v>
      </c>
      <c r="J17" s="191"/>
    </row>
    <row r="18" spans="1:10" ht="23.25" customHeight="1">
      <c r="A18" s="149" t="s">
        <v>25</v>
      </c>
      <c r="B18" s="150" t="s">
        <v>25</v>
      </c>
      <c r="C18" s="58"/>
      <c r="D18" s="59"/>
      <c r="E18" s="190"/>
      <c r="F18" s="198"/>
      <c r="G18" s="190"/>
      <c r="H18" s="198"/>
      <c r="I18" s="190">
        <v>0</v>
      </c>
      <c r="J18" s="191"/>
    </row>
    <row r="19" spans="1:10" ht="23.25" customHeight="1">
      <c r="A19" s="149" t="s">
        <v>66</v>
      </c>
      <c r="B19" s="150" t="s">
        <v>26</v>
      </c>
      <c r="C19" s="58"/>
      <c r="D19" s="59"/>
      <c r="E19" s="190"/>
      <c r="F19" s="198"/>
      <c r="G19" s="190"/>
      <c r="H19" s="198"/>
      <c r="I19" s="190">
        <v>0</v>
      </c>
      <c r="J19" s="191"/>
    </row>
    <row r="20" spans="1:10" ht="23.25" customHeight="1">
      <c r="A20" s="149" t="s">
        <v>67</v>
      </c>
      <c r="B20" s="150" t="s">
        <v>27</v>
      </c>
      <c r="C20" s="58"/>
      <c r="D20" s="59"/>
      <c r="E20" s="190"/>
      <c r="F20" s="198"/>
      <c r="G20" s="190"/>
      <c r="H20" s="198"/>
      <c r="I20" s="190">
        <v>0</v>
      </c>
      <c r="J20" s="191"/>
    </row>
    <row r="21" spans="1:10" ht="23.25" customHeight="1">
      <c r="A21" s="4"/>
      <c r="B21" s="74" t="s">
        <v>28</v>
      </c>
      <c r="C21" s="75"/>
      <c r="D21" s="76"/>
      <c r="E21" s="209"/>
      <c r="F21" s="213"/>
      <c r="G21" s="209"/>
      <c r="H21" s="213"/>
      <c r="I21" s="209">
        <f>SUM(I16:J20)</f>
        <v>0</v>
      </c>
      <c r="J21" s="210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196">
        <v>0</v>
      </c>
      <c r="H23" s="197"/>
      <c r="I23" s="197"/>
      <c r="J23" s="62" t="str">
        <f aca="true" t="shared" si="0" ref="J23:J28">Mena</f>
        <v>CZK</v>
      </c>
    </row>
    <row r="24" spans="1:10" ht="23.25" customHeight="1" hidden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07">
        <v>0</v>
      </c>
      <c r="H24" s="208"/>
      <c r="I24" s="208"/>
      <c r="J24" s="62" t="str">
        <f t="shared" si="0"/>
        <v>CZK</v>
      </c>
    </row>
    <row r="25" spans="1:10" ht="23.25" customHeight="1" thickBot="1">
      <c r="A25" s="4"/>
      <c r="B25" s="57" t="s">
        <v>13</v>
      </c>
      <c r="C25" s="58"/>
      <c r="D25" s="59"/>
      <c r="E25" s="60">
        <v>21</v>
      </c>
      <c r="F25" s="61" t="s">
        <v>0</v>
      </c>
      <c r="G25" s="196">
        <f>I21</f>
        <v>0</v>
      </c>
      <c r="H25" s="197"/>
      <c r="I25" s="197"/>
      <c r="J25" s="62" t="str">
        <f t="shared" si="0"/>
        <v>CZK</v>
      </c>
    </row>
    <row r="26" spans="1:10" ht="23.25" customHeight="1" hidden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3">
        <v>0</v>
      </c>
      <c r="H26" s="204"/>
      <c r="I26" s="204"/>
      <c r="J26" s="56" t="str">
        <f t="shared" si="0"/>
        <v>CZK</v>
      </c>
    </row>
    <row r="27" spans="1:10" ht="23.25" customHeight="1" hidden="1" thickBot="1">
      <c r="A27" s="4"/>
      <c r="B27" s="48" t="s">
        <v>4</v>
      </c>
      <c r="C27" s="20"/>
      <c r="D27" s="23"/>
      <c r="E27" s="20"/>
      <c r="F27" s="21"/>
      <c r="G27" s="205">
        <v>0.270000000018626</v>
      </c>
      <c r="H27" s="205"/>
      <c r="I27" s="205"/>
      <c r="J27" s="63" t="str">
        <f t="shared" si="0"/>
        <v>CZK</v>
      </c>
    </row>
    <row r="28" spans="1:10" ht="27.75" customHeight="1" thickBot="1">
      <c r="A28" s="4"/>
      <c r="B28" s="121" t="s">
        <v>22</v>
      </c>
      <c r="C28" s="122"/>
      <c r="D28" s="122"/>
      <c r="E28" s="123"/>
      <c r="F28" s="124"/>
      <c r="G28" s="201">
        <f>ZakladDPHZakl</f>
        <v>0</v>
      </c>
      <c r="H28" s="202"/>
      <c r="I28" s="202"/>
      <c r="J28" s="125" t="str">
        <f t="shared" si="0"/>
        <v>CZK</v>
      </c>
    </row>
    <row r="29" spans="1:10" ht="27.75" customHeight="1" hidden="1" thickBot="1">
      <c r="A29" s="4"/>
      <c r="B29" s="121" t="s">
        <v>35</v>
      </c>
      <c r="C29" s="126"/>
      <c r="D29" s="126"/>
      <c r="E29" s="126"/>
      <c r="F29" s="126"/>
      <c r="G29" s="201">
        <v>2059254</v>
      </c>
      <c r="H29" s="201"/>
      <c r="I29" s="201"/>
      <c r="J29" s="127" t="s">
        <v>47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43938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06" t="s">
        <v>2</v>
      </c>
      <c r="E35" s="20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7" t="s">
        <v>15</v>
      </c>
      <c r="C37" s="3"/>
      <c r="D37" s="3"/>
      <c r="E37" s="3"/>
      <c r="F37" s="110"/>
      <c r="G37" s="110"/>
      <c r="H37" s="110"/>
      <c r="I37" s="110"/>
      <c r="J37" s="3"/>
    </row>
    <row r="38" spans="1:10" ht="25.5" customHeight="1" hidden="1">
      <c r="A38" s="102" t="s">
        <v>37</v>
      </c>
      <c r="B38" s="104" t="s">
        <v>16</v>
      </c>
      <c r="C38" s="105" t="s">
        <v>5</v>
      </c>
      <c r="D38" s="106"/>
      <c r="E38" s="106"/>
      <c r="F38" s="111" t="str">
        <f>B23</f>
        <v>Základ pro sníženou DPH</v>
      </c>
      <c r="G38" s="111" t="str">
        <f>B25</f>
        <v>Základ pro základní DPH</v>
      </c>
      <c r="H38" s="112" t="s">
        <v>17</v>
      </c>
      <c r="I38" s="113" t="s">
        <v>1</v>
      </c>
      <c r="J38" s="107" t="s">
        <v>0</v>
      </c>
    </row>
    <row r="39" spans="1:10" ht="25.5" customHeight="1" hidden="1">
      <c r="A39" s="102">
        <v>1</v>
      </c>
      <c r="B39" s="108"/>
      <c r="C39" s="211"/>
      <c r="D39" s="212"/>
      <c r="E39" s="212"/>
      <c r="F39" s="114">
        <v>0</v>
      </c>
      <c r="G39" s="115">
        <v>0</v>
      </c>
      <c r="H39" s="116"/>
      <c r="I39" s="117">
        <v>2059253.73</v>
      </c>
      <c r="J39" s="109">
        <f>IF(CenaCelkemVypocet=0,"",I39/CenaCelkemVypocet*100)</f>
        <v>100</v>
      </c>
    </row>
    <row r="40" spans="1:10" ht="25.5" customHeight="1" hidden="1">
      <c r="A40" s="102"/>
      <c r="B40" s="214" t="s">
        <v>46</v>
      </c>
      <c r="C40" s="215"/>
      <c r="D40" s="215"/>
      <c r="E40" s="215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20">
        <f>SUMIF(A39:A39,"=1",I39:I39)</f>
        <v>2059253.73</v>
      </c>
      <c r="J40" s="103">
        <f>SUMIF(A39:A39,"=1",J39:J39)</f>
        <v>100</v>
      </c>
    </row>
    <row r="44" ht="15.75">
      <c r="B44" s="128" t="s">
        <v>48</v>
      </c>
    </row>
    <row r="46" spans="1:10" ht="25.5" customHeight="1">
      <c r="A46" s="129"/>
      <c r="B46" s="133" t="s">
        <v>16</v>
      </c>
      <c r="C46" s="133" t="s">
        <v>5</v>
      </c>
      <c r="D46" s="134"/>
      <c r="E46" s="134"/>
      <c r="F46" s="137" t="s">
        <v>49</v>
      </c>
      <c r="G46" s="137"/>
      <c r="H46" s="137"/>
      <c r="I46" s="216" t="s">
        <v>28</v>
      </c>
      <c r="J46" s="216"/>
    </row>
    <row r="47" spans="1:10" ht="25.5" customHeight="1">
      <c r="A47" s="130"/>
      <c r="B47" s="140" t="s">
        <v>50</v>
      </c>
      <c r="C47" s="218" t="s">
        <v>51</v>
      </c>
      <c r="D47" s="219"/>
      <c r="E47" s="219"/>
      <c r="F47" s="144" t="s">
        <v>24</v>
      </c>
      <c r="G47" s="141"/>
      <c r="H47" s="141"/>
      <c r="I47" s="217">
        <f>' Pol'!G8</f>
        <v>0</v>
      </c>
      <c r="J47" s="217"/>
    </row>
    <row r="48" spans="1:10" ht="25.5" customHeight="1">
      <c r="A48" s="130"/>
      <c r="B48" s="132" t="s">
        <v>52</v>
      </c>
      <c r="C48" s="221" t="s">
        <v>53</v>
      </c>
      <c r="D48" s="222"/>
      <c r="E48" s="222"/>
      <c r="F48" s="145" t="s">
        <v>24</v>
      </c>
      <c r="G48" s="138"/>
      <c r="H48" s="138"/>
      <c r="I48" s="220">
        <f>' Pol'!G11</f>
        <v>0</v>
      </c>
      <c r="J48" s="220"/>
    </row>
    <row r="49" spans="1:10" ht="25.5" customHeight="1">
      <c r="A49" s="130"/>
      <c r="B49" s="132" t="s">
        <v>54</v>
      </c>
      <c r="C49" s="221" t="s">
        <v>55</v>
      </c>
      <c r="D49" s="222"/>
      <c r="E49" s="222"/>
      <c r="F49" s="145" t="s">
        <v>24</v>
      </c>
      <c r="G49" s="138"/>
      <c r="H49" s="138"/>
      <c r="I49" s="220">
        <f>' Pol'!G20</f>
        <v>0</v>
      </c>
      <c r="J49" s="220"/>
    </row>
    <row r="50" spans="1:10" ht="25.5" customHeight="1">
      <c r="A50" s="130"/>
      <c r="B50" s="132" t="s">
        <v>56</v>
      </c>
      <c r="C50" s="221" t="s">
        <v>57</v>
      </c>
      <c r="D50" s="222"/>
      <c r="E50" s="222"/>
      <c r="F50" s="145" t="s">
        <v>24</v>
      </c>
      <c r="G50" s="138"/>
      <c r="H50" s="138"/>
      <c r="I50" s="220">
        <f>' Pol'!G44</f>
        <v>0</v>
      </c>
      <c r="J50" s="220"/>
    </row>
    <row r="51" spans="1:10" ht="25.5" customHeight="1">
      <c r="A51" s="130"/>
      <c r="B51" s="132" t="s">
        <v>58</v>
      </c>
      <c r="C51" s="221" t="s">
        <v>59</v>
      </c>
      <c r="D51" s="222"/>
      <c r="E51" s="222"/>
      <c r="F51" s="145" t="s">
        <v>24</v>
      </c>
      <c r="G51" s="138"/>
      <c r="H51" s="138"/>
      <c r="I51" s="220">
        <f>' Pol'!G75</f>
        <v>0</v>
      </c>
      <c r="J51" s="220"/>
    </row>
    <row r="52" spans="1:10" ht="25.5" customHeight="1">
      <c r="A52" s="130"/>
      <c r="B52" s="132" t="s">
        <v>60</v>
      </c>
      <c r="C52" s="221" t="s">
        <v>61</v>
      </c>
      <c r="D52" s="222"/>
      <c r="E52" s="222"/>
      <c r="F52" s="145" t="s">
        <v>24</v>
      </c>
      <c r="G52" s="138"/>
      <c r="H52" s="138"/>
      <c r="I52" s="220">
        <f>' Pol'!G84</f>
        <v>0</v>
      </c>
      <c r="J52" s="220"/>
    </row>
    <row r="53" spans="1:10" ht="25.5" customHeight="1">
      <c r="A53" s="130"/>
      <c r="B53" s="132" t="s">
        <v>62</v>
      </c>
      <c r="C53" s="221" t="s">
        <v>63</v>
      </c>
      <c r="D53" s="222"/>
      <c r="E53" s="222"/>
      <c r="F53" s="145" t="s">
        <v>24</v>
      </c>
      <c r="G53" s="138"/>
      <c r="H53" s="138"/>
      <c r="I53" s="220">
        <f>' Pol'!G99</f>
        <v>0</v>
      </c>
      <c r="J53" s="220"/>
    </row>
    <row r="54" spans="1:10" ht="25.5" customHeight="1">
      <c r="A54" s="130"/>
      <c r="B54" s="142" t="s">
        <v>64</v>
      </c>
      <c r="C54" s="224" t="s">
        <v>65</v>
      </c>
      <c r="D54" s="225"/>
      <c r="E54" s="225"/>
      <c r="F54" s="146" t="s">
        <v>23</v>
      </c>
      <c r="G54" s="143"/>
      <c r="H54" s="143"/>
      <c r="I54" s="223">
        <f>' Pol'!G103</f>
        <v>0</v>
      </c>
      <c r="J54" s="223"/>
    </row>
    <row r="55" spans="1:10" ht="25.5" customHeight="1">
      <c r="A55" s="131"/>
      <c r="B55" s="135" t="s">
        <v>1</v>
      </c>
      <c r="C55" s="135"/>
      <c r="D55" s="136"/>
      <c r="E55" s="136"/>
      <c r="F55" s="147"/>
      <c r="G55" s="139"/>
      <c r="H55" s="139"/>
      <c r="I55" s="226">
        <f>SUM(I47:I54)</f>
        <v>0</v>
      </c>
      <c r="J55" s="226"/>
    </row>
    <row r="56" spans="6:10" ht="12.75">
      <c r="F56" s="148"/>
      <c r="G56" s="101"/>
      <c r="H56" s="148"/>
      <c r="I56" s="101"/>
      <c r="J56" s="101"/>
    </row>
    <row r="57" spans="6:10" ht="12.75">
      <c r="F57" s="148"/>
      <c r="G57" s="101"/>
      <c r="H57" s="148"/>
      <c r="I57" s="101"/>
      <c r="J57" s="101"/>
    </row>
    <row r="58" spans="6:10" ht="12.75">
      <c r="F58" s="148"/>
      <c r="G58" s="101"/>
      <c r="H58" s="148"/>
      <c r="I58" s="101"/>
      <c r="J58" s="101"/>
    </row>
  </sheetData>
  <sheetProtection/>
  <mergeCells count="53">
    <mergeCell ref="I54:J54"/>
    <mergeCell ref="C54:E54"/>
    <mergeCell ref="I55:J55"/>
    <mergeCell ref="I52:J52"/>
    <mergeCell ref="C52:E52"/>
    <mergeCell ref="I53:J53"/>
    <mergeCell ref="C53:E53"/>
    <mergeCell ref="I49:J49"/>
    <mergeCell ref="C49:E49"/>
    <mergeCell ref="I50:J50"/>
    <mergeCell ref="C50:E50"/>
    <mergeCell ref="I51:J51"/>
    <mergeCell ref="C51:E51"/>
    <mergeCell ref="B40:E40"/>
    <mergeCell ref="I46:J46"/>
    <mergeCell ref="I47:J47"/>
    <mergeCell ref="C47:E47"/>
    <mergeCell ref="I48:J48"/>
    <mergeCell ref="C48:E48"/>
    <mergeCell ref="E18:F18"/>
    <mergeCell ref="C39:E39"/>
    <mergeCell ref="E17:F17"/>
    <mergeCell ref="G19:H19"/>
    <mergeCell ref="G20:H20"/>
    <mergeCell ref="I19:J19"/>
    <mergeCell ref="E21:F21"/>
    <mergeCell ref="G21:H21"/>
    <mergeCell ref="G29:I29"/>
    <mergeCell ref="G16:H16"/>
    <mergeCell ref="G17:H17"/>
    <mergeCell ref="G18:H18"/>
    <mergeCell ref="D35:E35"/>
    <mergeCell ref="G24:I24"/>
    <mergeCell ref="G23:I23"/>
    <mergeCell ref="E19:F19"/>
    <mergeCell ref="E20:F20"/>
    <mergeCell ref="I20:J20"/>
    <mergeCell ref="G25:I25"/>
    <mergeCell ref="E16:F16"/>
    <mergeCell ref="D12:G12"/>
    <mergeCell ref="D13:G13"/>
    <mergeCell ref="G28:I28"/>
    <mergeCell ref="G26:I26"/>
    <mergeCell ref="G27:I27"/>
    <mergeCell ref="I21:J21"/>
    <mergeCell ref="I17:J17"/>
    <mergeCell ref="I18:J18"/>
    <mergeCell ref="B1:J1"/>
    <mergeCell ref="I16:J16"/>
    <mergeCell ref="E15:F15"/>
    <mergeCell ref="D11:G11"/>
    <mergeCell ref="G15:H15"/>
    <mergeCell ref="I15:J1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27" t="s">
        <v>6</v>
      </c>
      <c r="B1" s="227"/>
      <c r="C1" s="228"/>
      <c r="D1" s="227"/>
      <c r="E1" s="227"/>
      <c r="F1" s="227"/>
      <c r="G1" s="227"/>
    </row>
    <row r="2" spans="1:7" ht="24.75" customHeight="1">
      <c r="A2" s="79" t="s">
        <v>41</v>
      </c>
      <c r="B2" s="78"/>
      <c r="C2" s="229"/>
      <c r="D2" s="229"/>
      <c r="E2" s="229"/>
      <c r="F2" s="229"/>
      <c r="G2" s="230"/>
    </row>
    <row r="3" spans="1:7" ht="24.75" customHeight="1" hidden="1">
      <c r="A3" s="79" t="s">
        <v>7</v>
      </c>
      <c r="B3" s="78"/>
      <c r="C3" s="229"/>
      <c r="D3" s="229"/>
      <c r="E3" s="229"/>
      <c r="F3" s="229"/>
      <c r="G3" s="230"/>
    </row>
    <row r="4" spans="1:7" ht="24.75" customHeight="1" hidden="1">
      <c r="A4" s="79" t="s">
        <v>8</v>
      </c>
      <c r="B4" s="78"/>
      <c r="C4" s="229"/>
      <c r="D4" s="229"/>
      <c r="E4" s="229"/>
      <c r="F4" s="229"/>
      <c r="G4" s="230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06"/>
  <sheetViews>
    <sheetView zoomScalePageLayoutView="0" workbookViewId="0" topLeftCell="A78">
      <selection activeCell="F92" sqref="F92"/>
    </sheetView>
  </sheetViews>
  <sheetFormatPr defaultColWidth="9.00390625" defaultRowHeight="12.75" outlineLevelRow="1"/>
  <cols>
    <col min="1" max="1" width="4.25390625" style="0" customWidth="1"/>
    <col min="2" max="2" width="14.375" style="100" customWidth="1"/>
    <col min="3" max="3" width="38.25390625" style="10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6" max="21" width="0" style="0" hidden="1" customWidth="1"/>
    <col min="29" max="39" width="0" style="0" hidden="1" customWidth="1"/>
  </cols>
  <sheetData>
    <row r="1" spans="1:31" ht="15.75" customHeight="1">
      <c r="A1" s="231" t="s">
        <v>6</v>
      </c>
      <c r="B1" s="231"/>
      <c r="C1" s="231"/>
      <c r="D1" s="231"/>
      <c r="E1" s="231"/>
      <c r="F1" s="231"/>
      <c r="G1" s="231"/>
      <c r="AE1" t="s">
        <v>69</v>
      </c>
    </row>
    <row r="2" spans="1:31" ht="24.75" customHeight="1">
      <c r="A2" s="151" t="s">
        <v>68</v>
      </c>
      <c r="B2" s="78"/>
      <c r="C2" s="232" t="s">
        <v>45</v>
      </c>
      <c r="D2" s="233"/>
      <c r="E2" s="233"/>
      <c r="F2" s="233"/>
      <c r="G2" s="234"/>
      <c r="AE2" t="s">
        <v>70</v>
      </c>
    </row>
    <row r="3" spans="1:31" ht="24.75" customHeight="1" hidden="1">
      <c r="A3" s="151" t="s">
        <v>7</v>
      </c>
      <c r="B3" s="78"/>
      <c r="C3" s="233"/>
      <c r="D3" s="233"/>
      <c r="E3" s="233"/>
      <c r="F3" s="233"/>
      <c r="G3" s="234"/>
      <c r="AE3" t="s">
        <v>71</v>
      </c>
    </row>
    <row r="4" spans="1:31" ht="24.75" customHeight="1" hidden="1">
      <c r="A4" s="151" t="s">
        <v>8</v>
      </c>
      <c r="B4" s="78"/>
      <c r="C4" s="232"/>
      <c r="D4" s="233"/>
      <c r="E4" s="233"/>
      <c r="F4" s="233"/>
      <c r="G4" s="234"/>
      <c r="AE4" t="s">
        <v>72</v>
      </c>
    </row>
    <row r="5" spans="1:31" ht="12.75" hidden="1">
      <c r="A5" s="152" t="s">
        <v>73</v>
      </c>
      <c r="B5" s="153"/>
      <c r="C5" s="154"/>
      <c r="D5" s="155"/>
      <c r="E5" s="155"/>
      <c r="F5" s="155"/>
      <c r="G5" s="156"/>
      <c r="AE5" t="s">
        <v>74</v>
      </c>
    </row>
    <row r="7" spans="1:21" ht="38.25">
      <c r="A7" s="152" t="s">
        <v>75</v>
      </c>
      <c r="B7" s="157" t="s">
        <v>76</v>
      </c>
      <c r="C7" s="157" t="s">
        <v>77</v>
      </c>
      <c r="D7" s="152" t="s">
        <v>78</v>
      </c>
      <c r="E7" s="152" t="s">
        <v>79</v>
      </c>
      <c r="F7" s="152" t="s">
        <v>80</v>
      </c>
      <c r="G7" s="152" t="s">
        <v>28</v>
      </c>
      <c r="H7" s="158" t="s">
        <v>29</v>
      </c>
      <c r="I7" s="158" t="s">
        <v>81</v>
      </c>
      <c r="J7" s="158" t="s">
        <v>30</v>
      </c>
      <c r="K7" s="158" t="s">
        <v>82</v>
      </c>
      <c r="L7" s="158" t="s">
        <v>83</v>
      </c>
      <c r="M7" s="158" t="s">
        <v>84</v>
      </c>
      <c r="N7" s="158" t="s">
        <v>85</v>
      </c>
      <c r="O7" s="158" t="s">
        <v>86</v>
      </c>
      <c r="P7" s="158" t="s">
        <v>87</v>
      </c>
      <c r="Q7" s="158" t="s">
        <v>88</v>
      </c>
      <c r="R7" s="158" t="s">
        <v>89</v>
      </c>
      <c r="S7" s="158" t="s">
        <v>90</v>
      </c>
      <c r="T7" s="158" t="s">
        <v>91</v>
      </c>
      <c r="U7" s="158" t="s">
        <v>92</v>
      </c>
    </row>
    <row r="8" spans="1:31" ht="12.75">
      <c r="A8" s="162" t="s">
        <v>93</v>
      </c>
      <c r="B8" s="164" t="s">
        <v>50</v>
      </c>
      <c r="C8" s="165" t="s">
        <v>51</v>
      </c>
      <c r="D8" s="161"/>
      <c r="E8" s="170"/>
      <c r="F8" s="173"/>
      <c r="G8" s="173">
        <f>SUMIF(AE9:AE10,"&lt;&gt;NOR",G9:G10)</f>
        <v>0</v>
      </c>
      <c r="H8" s="173"/>
      <c r="I8" s="173">
        <f>SUM(I9:I10)</f>
        <v>0</v>
      </c>
      <c r="J8" s="173"/>
      <c r="K8" s="173">
        <f>SUM(K9:K10)</f>
        <v>150090</v>
      </c>
      <c r="L8" s="173"/>
      <c r="M8" s="173">
        <f>SUM(M9:M10)</f>
        <v>0</v>
      </c>
      <c r="N8" s="161"/>
      <c r="O8" s="161">
        <f>SUM(O9:O10)</f>
        <v>0.391</v>
      </c>
      <c r="P8" s="161"/>
      <c r="Q8" s="161">
        <f>SUM(Q9:Q10)</f>
        <v>0</v>
      </c>
      <c r="R8" s="161"/>
      <c r="S8" s="161"/>
      <c r="T8" s="161"/>
      <c r="U8" s="161">
        <f>SUM(U9:U10)</f>
        <v>0</v>
      </c>
      <c r="AE8" t="s">
        <v>94</v>
      </c>
    </row>
    <row r="9" spans="1:60" ht="22.5" outlineLevel="1">
      <c r="A9" s="160">
        <v>1</v>
      </c>
      <c r="B9" s="166" t="s">
        <v>95</v>
      </c>
      <c r="C9" s="181" t="s">
        <v>96</v>
      </c>
      <c r="D9" s="168" t="s">
        <v>97</v>
      </c>
      <c r="E9" s="171">
        <v>630</v>
      </c>
      <c r="F9" s="174"/>
      <c r="G9" s="174">
        <f>E9*F9</f>
        <v>0</v>
      </c>
      <c r="H9" s="174">
        <v>0</v>
      </c>
      <c r="I9" s="174">
        <f>ROUND(E9*H9,2)</f>
        <v>0</v>
      </c>
      <c r="J9" s="174">
        <v>155</v>
      </c>
      <c r="K9" s="174">
        <f>ROUND(E9*J9,2)</f>
        <v>97650</v>
      </c>
      <c r="L9" s="174">
        <v>0</v>
      </c>
      <c r="M9" s="174">
        <f>G9*(1+L9/100)</f>
        <v>0</v>
      </c>
      <c r="N9" s="168">
        <v>0.0005</v>
      </c>
      <c r="O9" s="168">
        <f>ROUND(E9*N9,5)</f>
        <v>0.315</v>
      </c>
      <c r="P9" s="168">
        <v>0</v>
      </c>
      <c r="Q9" s="168">
        <f>ROUND(E9*P9,5)</f>
        <v>0</v>
      </c>
      <c r="R9" s="168"/>
      <c r="S9" s="168"/>
      <c r="T9" s="168">
        <v>0</v>
      </c>
      <c r="U9" s="168">
        <f>ROUND(E9*T9,2)</f>
        <v>0</v>
      </c>
      <c r="V9" s="159"/>
      <c r="W9" s="159"/>
      <c r="X9" s="159"/>
      <c r="Y9" s="159"/>
      <c r="Z9" s="159"/>
      <c r="AA9" s="159"/>
      <c r="AB9" s="159"/>
      <c r="AC9" s="159"/>
      <c r="AD9" s="159"/>
      <c r="AE9" s="159" t="s">
        <v>98</v>
      </c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</row>
    <row r="10" spans="1:60" ht="22.5" outlineLevel="1">
      <c r="A10" s="160">
        <v>2</v>
      </c>
      <c r="B10" s="166" t="s">
        <v>99</v>
      </c>
      <c r="C10" s="181" t="s">
        <v>100</v>
      </c>
      <c r="D10" s="168" t="s">
        <v>97</v>
      </c>
      <c r="E10" s="171">
        <v>152</v>
      </c>
      <c r="F10" s="174"/>
      <c r="G10" s="174">
        <f>E10*F10</f>
        <v>0</v>
      </c>
      <c r="H10" s="174">
        <v>0</v>
      </c>
      <c r="I10" s="174">
        <f>ROUND(E10*H10,2)</f>
        <v>0</v>
      </c>
      <c r="J10" s="174">
        <v>345</v>
      </c>
      <c r="K10" s="174">
        <f>ROUND(E10*J10,2)</f>
        <v>52440</v>
      </c>
      <c r="L10" s="174">
        <v>0</v>
      </c>
      <c r="M10" s="174">
        <f>G10*(1+L10/100)</f>
        <v>0</v>
      </c>
      <c r="N10" s="168">
        <v>0.0005</v>
      </c>
      <c r="O10" s="168">
        <f>ROUND(E10*N10,5)</f>
        <v>0.076</v>
      </c>
      <c r="P10" s="168">
        <v>0</v>
      </c>
      <c r="Q10" s="168">
        <f>ROUND(E10*P10,5)</f>
        <v>0</v>
      </c>
      <c r="R10" s="168"/>
      <c r="S10" s="168"/>
      <c r="T10" s="168">
        <v>0</v>
      </c>
      <c r="U10" s="168">
        <f>ROUND(E10*T10,2)</f>
        <v>0</v>
      </c>
      <c r="V10" s="159"/>
      <c r="W10" s="159"/>
      <c r="X10" s="159"/>
      <c r="Y10" s="159"/>
      <c r="Z10" s="159"/>
      <c r="AA10" s="159"/>
      <c r="AB10" s="159"/>
      <c r="AC10" s="159"/>
      <c r="AD10" s="159"/>
      <c r="AE10" s="159" t="s">
        <v>98</v>
      </c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</row>
    <row r="11" spans="1:31" ht="12.75">
      <c r="A11" s="163" t="s">
        <v>93</v>
      </c>
      <c r="B11" s="167" t="s">
        <v>52</v>
      </c>
      <c r="C11" s="182" t="s">
        <v>53</v>
      </c>
      <c r="D11" s="169"/>
      <c r="E11" s="172"/>
      <c r="F11" s="175"/>
      <c r="G11" s="175">
        <f>SUMIF(AE12:AE19,"&lt;&gt;NOR",G12:G19)</f>
        <v>0</v>
      </c>
      <c r="H11" s="175"/>
      <c r="I11" s="175">
        <f>SUM(I12:I19)</f>
        <v>3425.6499999999996</v>
      </c>
      <c r="J11" s="175"/>
      <c r="K11" s="175">
        <f>SUM(K12:K19)</f>
        <v>147606.53</v>
      </c>
      <c r="L11" s="175"/>
      <c r="M11" s="175">
        <f>SUM(M12:M19)</f>
        <v>0</v>
      </c>
      <c r="N11" s="169"/>
      <c r="O11" s="169">
        <f>SUM(O12:O19)</f>
        <v>0.06967</v>
      </c>
      <c r="P11" s="169"/>
      <c r="Q11" s="169">
        <f>SUM(Q12:Q19)</f>
        <v>0</v>
      </c>
      <c r="R11" s="169"/>
      <c r="S11" s="169"/>
      <c r="T11" s="169"/>
      <c r="U11" s="169">
        <f>SUM(U12:U19)</f>
        <v>5.87</v>
      </c>
      <c r="AE11" t="s">
        <v>94</v>
      </c>
    </row>
    <row r="12" spans="1:60" ht="12.75" outlineLevel="1">
      <c r="A12" s="160">
        <v>3</v>
      </c>
      <c r="B12" s="166" t="s">
        <v>101</v>
      </c>
      <c r="C12" s="181" t="s">
        <v>102</v>
      </c>
      <c r="D12" s="168" t="s">
        <v>103</v>
      </c>
      <c r="E12" s="171">
        <v>30</v>
      </c>
      <c r="F12" s="174"/>
      <c r="G12" s="174">
        <f>E12*F12</f>
        <v>0</v>
      </c>
      <c r="H12" s="174">
        <v>103.73</v>
      </c>
      <c r="I12" s="174">
        <f aca="true" t="shared" si="0" ref="I12:I19">ROUND(E12*H12,2)</f>
        <v>3111.9</v>
      </c>
      <c r="J12" s="174">
        <v>29.77</v>
      </c>
      <c r="K12" s="174">
        <f aca="true" t="shared" si="1" ref="K12:K19">ROUND(E12*J12,2)</f>
        <v>893.1</v>
      </c>
      <c r="L12" s="174">
        <v>0</v>
      </c>
      <c r="M12" s="174">
        <f aca="true" t="shared" si="2" ref="M12:M19">G12*(1+L12/100)</f>
        <v>0</v>
      </c>
      <c r="N12" s="168">
        <v>0.00113</v>
      </c>
      <c r="O12" s="168">
        <f aca="true" t="shared" si="3" ref="O12:O19">ROUND(E12*N12,5)</f>
        <v>0.0339</v>
      </c>
      <c r="P12" s="168">
        <v>0</v>
      </c>
      <c r="Q12" s="168">
        <f aca="true" t="shared" si="4" ref="Q12:Q19">ROUND(E12*P12,5)</f>
        <v>0</v>
      </c>
      <c r="R12" s="168"/>
      <c r="S12" s="168"/>
      <c r="T12" s="168">
        <v>0.114</v>
      </c>
      <c r="U12" s="168">
        <f aca="true" t="shared" si="5" ref="U12:U19">ROUND(E12*T12,2)</f>
        <v>3.42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 t="s">
        <v>98</v>
      </c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</row>
    <row r="13" spans="1:60" ht="12.75" outlineLevel="1">
      <c r="A13" s="160">
        <v>4</v>
      </c>
      <c r="B13" s="166" t="s">
        <v>104</v>
      </c>
      <c r="C13" s="181" t="s">
        <v>105</v>
      </c>
      <c r="D13" s="168" t="s">
        <v>103</v>
      </c>
      <c r="E13" s="171">
        <v>2</v>
      </c>
      <c r="F13" s="174"/>
      <c r="G13" s="174">
        <f>E13*F13</f>
        <v>0</v>
      </c>
      <c r="H13" s="174">
        <v>37.05</v>
      </c>
      <c r="I13" s="174">
        <f t="shared" si="0"/>
        <v>74.1</v>
      </c>
      <c r="J13" s="174">
        <v>92.95</v>
      </c>
      <c r="K13" s="174">
        <f t="shared" si="1"/>
        <v>185.9</v>
      </c>
      <c r="L13" s="174">
        <v>0</v>
      </c>
      <c r="M13" s="174">
        <f t="shared" si="2"/>
        <v>0</v>
      </c>
      <c r="N13" s="168">
        <v>0</v>
      </c>
      <c r="O13" s="168">
        <f t="shared" si="3"/>
        <v>0</v>
      </c>
      <c r="P13" s="168">
        <v>0</v>
      </c>
      <c r="Q13" s="168">
        <f t="shared" si="4"/>
        <v>0</v>
      </c>
      <c r="R13" s="168"/>
      <c r="S13" s="168"/>
      <c r="T13" s="168">
        <v>0.281</v>
      </c>
      <c r="U13" s="168">
        <f t="shared" si="5"/>
        <v>0.56</v>
      </c>
      <c r="V13" s="159"/>
      <c r="W13" s="159"/>
      <c r="X13" s="159"/>
      <c r="Y13" s="159"/>
      <c r="Z13" s="159"/>
      <c r="AA13" s="159"/>
      <c r="AB13" s="159"/>
      <c r="AC13" s="159"/>
      <c r="AD13" s="159"/>
      <c r="AE13" s="159" t="s">
        <v>98</v>
      </c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</row>
    <row r="14" spans="1:60" ht="12.75" outlineLevel="1">
      <c r="A14" s="160">
        <v>5</v>
      </c>
      <c r="B14" s="166" t="s">
        <v>106</v>
      </c>
      <c r="C14" s="181" t="s">
        <v>107</v>
      </c>
      <c r="D14" s="168" t="s">
        <v>103</v>
      </c>
      <c r="E14" s="171">
        <v>2</v>
      </c>
      <c r="F14" s="174"/>
      <c r="G14" s="174">
        <f>E14*F14</f>
        <v>0</v>
      </c>
      <c r="H14" s="174">
        <v>79.87</v>
      </c>
      <c r="I14" s="174">
        <f t="shared" si="0"/>
        <v>159.74</v>
      </c>
      <c r="J14" s="174">
        <v>175.63</v>
      </c>
      <c r="K14" s="174">
        <f t="shared" si="1"/>
        <v>351.26</v>
      </c>
      <c r="L14" s="174">
        <v>0</v>
      </c>
      <c r="M14" s="174">
        <f t="shared" si="2"/>
        <v>0</v>
      </c>
      <c r="N14" s="168">
        <v>0.00059</v>
      </c>
      <c r="O14" s="168">
        <f t="shared" si="3"/>
        <v>0.00118</v>
      </c>
      <c r="P14" s="168">
        <v>0</v>
      </c>
      <c r="Q14" s="168">
        <f t="shared" si="4"/>
        <v>0</v>
      </c>
      <c r="R14" s="168"/>
      <c r="S14" s="168"/>
      <c r="T14" s="168">
        <v>0.53</v>
      </c>
      <c r="U14" s="168">
        <f t="shared" si="5"/>
        <v>1.06</v>
      </c>
      <c r="V14" s="159"/>
      <c r="W14" s="159"/>
      <c r="X14" s="159"/>
      <c r="Y14" s="159"/>
      <c r="Z14" s="159"/>
      <c r="AA14" s="159"/>
      <c r="AB14" s="159"/>
      <c r="AC14" s="159"/>
      <c r="AD14" s="159"/>
      <c r="AE14" s="159" t="s">
        <v>98</v>
      </c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</row>
    <row r="15" spans="1:60" ht="12.75" outlineLevel="1">
      <c r="A15" s="160">
        <v>6</v>
      </c>
      <c r="B15" s="166" t="s">
        <v>108</v>
      </c>
      <c r="C15" s="181" t="s">
        <v>109</v>
      </c>
      <c r="D15" s="168" t="s">
        <v>103</v>
      </c>
      <c r="E15" s="171">
        <v>1</v>
      </c>
      <c r="F15" s="174"/>
      <c r="G15" s="174">
        <f>E15*F15</f>
        <v>0</v>
      </c>
      <c r="H15" s="174">
        <v>79.91</v>
      </c>
      <c r="I15" s="174">
        <f t="shared" si="0"/>
        <v>79.91</v>
      </c>
      <c r="J15" s="174">
        <v>182.59</v>
      </c>
      <c r="K15" s="174">
        <f t="shared" si="1"/>
        <v>182.59</v>
      </c>
      <c r="L15" s="174">
        <v>0</v>
      </c>
      <c r="M15" s="174">
        <f t="shared" si="2"/>
        <v>0</v>
      </c>
      <c r="N15" s="168">
        <v>0.00059</v>
      </c>
      <c r="O15" s="168">
        <f t="shared" si="3"/>
        <v>0.00059</v>
      </c>
      <c r="P15" s="168">
        <v>0</v>
      </c>
      <c r="Q15" s="168">
        <f t="shared" si="4"/>
        <v>0</v>
      </c>
      <c r="R15" s="168"/>
      <c r="S15" s="168"/>
      <c r="T15" s="168">
        <v>0.551</v>
      </c>
      <c r="U15" s="168">
        <f t="shared" si="5"/>
        <v>0.55</v>
      </c>
      <c r="V15" s="159"/>
      <c r="W15" s="159"/>
      <c r="X15" s="159"/>
      <c r="Y15" s="159"/>
      <c r="Z15" s="159"/>
      <c r="AA15" s="159"/>
      <c r="AB15" s="159"/>
      <c r="AC15" s="159"/>
      <c r="AD15" s="159"/>
      <c r="AE15" s="159" t="s">
        <v>98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</row>
    <row r="16" spans="1:60" ht="12.75" outlineLevel="1">
      <c r="A16" s="160">
        <v>7</v>
      </c>
      <c r="B16" s="166" t="s">
        <v>110</v>
      </c>
      <c r="C16" s="181" t="s">
        <v>111</v>
      </c>
      <c r="D16" s="168" t="s">
        <v>112</v>
      </c>
      <c r="E16" s="171">
        <v>2</v>
      </c>
      <c r="F16" s="174"/>
      <c r="G16" s="174">
        <f>E16*F16</f>
        <v>0</v>
      </c>
      <c r="H16" s="174">
        <v>0</v>
      </c>
      <c r="I16" s="174">
        <f t="shared" si="0"/>
        <v>0</v>
      </c>
      <c r="J16" s="174">
        <v>9600</v>
      </c>
      <c r="K16" s="174">
        <f t="shared" si="1"/>
        <v>19200</v>
      </c>
      <c r="L16" s="174">
        <v>0</v>
      </c>
      <c r="M16" s="174">
        <f t="shared" si="2"/>
        <v>0</v>
      </c>
      <c r="N16" s="168">
        <v>0.005</v>
      </c>
      <c r="O16" s="168">
        <f t="shared" si="3"/>
        <v>0.01</v>
      </c>
      <c r="P16" s="168">
        <v>0</v>
      </c>
      <c r="Q16" s="168">
        <f t="shared" si="4"/>
        <v>0</v>
      </c>
      <c r="R16" s="168"/>
      <c r="S16" s="168"/>
      <c r="T16" s="168">
        <v>0</v>
      </c>
      <c r="U16" s="168">
        <f t="shared" si="5"/>
        <v>0</v>
      </c>
      <c r="V16" s="159"/>
      <c r="W16" s="159"/>
      <c r="X16" s="159"/>
      <c r="Y16" s="159"/>
      <c r="Z16" s="159"/>
      <c r="AA16" s="159"/>
      <c r="AB16" s="159"/>
      <c r="AC16" s="159"/>
      <c r="AD16" s="159"/>
      <c r="AE16" s="159" t="s">
        <v>98</v>
      </c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</row>
    <row r="17" spans="1:60" ht="12.75" outlineLevel="1">
      <c r="A17" s="160">
        <v>8</v>
      </c>
      <c r="B17" s="166" t="s">
        <v>113</v>
      </c>
      <c r="C17" s="181" t="s">
        <v>114</v>
      </c>
      <c r="D17" s="168" t="s">
        <v>112</v>
      </c>
      <c r="E17" s="171">
        <v>2</v>
      </c>
      <c r="F17" s="174"/>
      <c r="G17" s="174">
        <f>E17*F17</f>
        <v>0</v>
      </c>
      <c r="H17" s="174">
        <v>0</v>
      </c>
      <c r="I17" s="174">
        <f t="shared" si="0"/>
        <v>0</v>
      </c>
      <c r="J17" s="174">
        <v>44750</v>
      </c>
      <c r="K17" s="174">
        <f t="shared" si="1"/>
        <v>89500</v>
      </c>
      <c r="L17" s="174">
        <v>0</v>
      </c>
      <c r="M17" s="174">
        <f t="shared" si="2"/>
        <v>0</v>
      </c>
      <c r="N17" s="168">
        <v>0.006</v>
      </c>
      <c r="O17" s="168">
        <f t="shared" si="3"/>
        <v>0.012</v>
      </c>
      <c r="P17" s="168">
        <v>0</v>
      </c>
      <c r="Q17" s="168">
        <f t="shared" si="4"/>
        <v>0</v>
      </c>
      <c r="R17" s="168"/>
      <c r="S17" s="168"/>
      <c r="T17" s="168">
        <v>0</v>
      </c>
      <c r="U17" s="168">
        <f t="shared" si="5"/>
        <v>0</v>
      </c>
      <c r="V17" s="159"/>
      <c r="W17" s="159"/>
      <c r="X17" s="159"/>
      <c r="Y17" s="159"/>
      <c r="Z17" s="159"/>
      <c r="AA17" s="159"/>
      <c r="AB17" s="159"/>
      <c r="AC17" s="159"/>
      <c r="AD17" s="159"/>
      <c r="AE17" s="159" t="s">
        <v>98</v>
      </c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</row>
    <row r="18" spans="1:60" ht="12.75" outlineLevel="1">
      <c r="A18" s="160">
        <v>9</v>
      </c>
      <c r="B18" s="166" t="s">
        <v>115</v>
      </c>
      <c r="C18" s="181" t="s">
        <v>116</v>
      </c>
      <c r="D18" s="168" t="s">
        <v>112</v>
      </c>
      <c r="E18" s="171">
        <v>1</v>
      </c>
      <c r="F18" s="174"/>
      <c r="G18" s="174">
        <f>E18*F18</f>
        <v>0</v>
      </c>
      <c r="H18" s="174">
        <v>0</v>
      </c>
      <c r="I18" s="174">
        <f t="shared" si="0"/>
        <v>0</v>
      </c>
      <c r="J18" s="174">
        <v>37200</v>
      </c>
      <c r="K18" s="174">
        <f t="shared" si="1"/>
        <v>37200</v>
      </c>
      <c r="L18" s="174">
        <v>0</v>
      </c>
      <c r="M18" s="174">
        <f t="shared" si="2"/>
        <v>0</v>
      </c>
      <c r="N18" s="168">
        <v>0.012</v>
      </c>
      <c r="O18" s="168">
        <f t="shared" si="3"/>
        <v>0.012</v>
      </c>
      <c r="P18" s="168">
        <v>0</v>
      </c>
      <c r="Q18" s="168">
        <f t="shared" si="4"/>
        <v>0</v>
      </c>
      <c r="R18" s="168"/>
      <c r="S18" s="168"/>
      <c r="T18" s="168">
        <v>0</v>
      </c>
      <c r="U18" s="168">
        <f t="shared" si="5"/>
        <v>0</v>
      </c>
      <c r="V18" s="159"/>
      <c r="W18" s="159"/>
      <c r="X18" s="159"/>
      <c r="Y18" s="159"/>
      <c r="Z18" s="159"/>
      <c r="AA18" s="159"/>
      <c r="AB18" s="159"/>
      <c r="AC18" s="159"/>
      <c r="AD18" s="159"/>
      <c r="AE18" s="159" t="s">
        <v>98</v>
      </c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</row>
    <row r="19" spans="1:60" ht="12.75" outlineLevel="1">
      <c r="A19" s="160">
        <v>10</v>
      </c>
      <c r="B19" s="166" t="s">
        <v>117</v>
      </c>
      <c r="C19" s="181" t="s">
        <v>118</v>
      </c>
      <c r="D19" s="168" t="s">
        <v>119</v>
      </c>
      <c r="E19" s="171">
        <v>0.0696</v>
      </c>
      <c r="F19" s="174"/>
      <c r="G19" s="174">
        <f>E19*F19</f>
        <v>0</v>
      </c>
      <c r="H19" s="174">
        <v>0</v>
      </c>
      <c r="I19" s="174">
        <f t="shared" si="0"/>
        <v>0</v>
      </c>
      <c r="J19" s="174">
        <v>1346</v>
      </c>
      <c r="K19" s="174">
        <f t="shared" si="1"/>
        <v>93.68</v>
      </c>
      <c r="L19" s="174">
        <v>0</v>
      </c>
      <c r="M19" s="174">
        <f t="shared" si="2"/>
        <v>0</v>
      </c>
      <c r="N19" s="168">
        <v>0</v>
      </c>
      <c r="O19" s="168">
        <f t="shared" si="3"/>
        <v>0</v>
      </c>
      <c r="P19" s="168">
        <v>0</v>
      </c>
      <c r="Q19" s="168">
        <f t="shared" si="4"/>
        <v>0</v>
      </c>
      <c r="R19" s="168"/>
      <c r="S19" s="168"/>
      <c r="T19" s="168">
        <v>4.093</v>
      </c>
      <c r="U19" s="168">
        <f t="shared" si="5"/>
        <v>0.28</v>
      </c>
      <c r="V19" s="159"/>
      <c r="W19" s="159"/>
      <c r="X19" s="159"/>
      <c r="Y19" s="159"/>
      <c r="Z19" s="159"/>
      <c r="AA19" s="159"/>
      <c r="AB19" s="159"/>
      <c r="AC19" s="159"/>
      <c r="AD19" s="159"/>
      <c r="AE19" s="159" t="s">
        <v>98</v>
      </c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</row>
    <row r="20" spans="1:31" ht="12.75">
      <c r="A20" s="163" t="s">
        <v>93</v>
      </c>
      <c r="B20" s="167" t="s">
        <v>54</v>
      </c>
      <c r="C20" s="182" t="s">
        <v>55</v>
      </c>
      <c r="D20" s="169"/>
      <c r="E20" s="172"/>
      <c r="F20" s="175"/>
      <c r="G20" s="175">
        <f>SUMIF(AE21:AE43,"&lt;&gt;NOR",G21:G43)</f>
        <v>0</v>
      </c>
      <c r="H20" s="175"/>
      <c r="I20" s="175">
        <f>SUM(I21:I43)</f>
        <v>251165.73</v>
      </c>
      <c r="J20" s="175"/>
      <c r="K20" s="175">
        <f>SUM(K21:K43)</f>
        <v>107143.13000000002</v>
      </c>
      <c r="L20" s="175"/>
      <c r="M20" s="175">
        <f>SUM(M21:M43)</f>
        <v>0</v>
      </c>
      <c r="N20" s="169"/>
      <c r="O20" s="169">
        <f>SUM(O21:O43)</f>
        <v>3.091140000000001</v>
      </c>
      <c r="P20" s="169"/>
      <c r="Q20" s="169">
        <f>SUM(Q21:Q43)</f>
        <v>0.4904</v>
      </c>
      <c r="R20" s="169"/>
      <c r="S20" s="169"/>
      <c r="T20" s="169"/>
      <c r="U20" s="169">
        <f>SUM(U21:U43)</f>
        <v>307.59</v>
      </c>
      <c r="AE20" t="s">
        <v>94</v>
      </c>
    </row>
    <row r="21" spans="1:60" ht="12.75" outlineLevel="1">
      <c r="A21" s="160">
        <v>11</v>
      </c>
      <c r="B21" s="166" t="s">
        <v>120</v>
      </c>
      <c r="C21" s="181" t="s">
        <v>121</v>
      </c>
      <c r="D21" s="168" t="s">
        <v>122</v>
      </c>
      <c r="E21" s="171">
        <v>8</v>
      </c>
      <c r="F21" s="174"/>
      <c r="G21" s="174">
        <f>E21*F21</f>
        <v>0</v>
      </c>
      <c r="H21" s="174">
        <v>137.74</v>
      </c>
      <c r="I21" s="174">
        <f aca="true" t="shared" si="6" ref="I21:I43">ROUND(E21*H21,2)</f>
        <v>1101.92</v>
      </c>
      <c r="J21" s="174">
        <v>365.26</v>
      </c>
      <c r="K21" s="174">
        <f aca="true" t="shared" si="7" ref="K21:K43">ROUND(E21*J21,2)</f>
        <v>2922.08</v>
      </c>
      <c r="L21" s="174">
        <v>0</v>
      </c>
      <c r="M21" s="174">
        <f aca="true" t="shared" si="8" ref="M21:M43">G21*(1+L21/100)</f>
        <v>0</v>
      </c>
      <c r="N21" s="168">
        <v>0.00114</v>
      </c>
      <c r="O21" s="168">
        <f aca="true" t="shared" si="9" ref="O21:O43">ROUND(E21*N21,5)</f>
        <v>0.00912</v>
      </c>
      <c r="P21" s="168">
        <v>0</v>
      </c>
      <c r="Q21" s="168">
        <f aca="true" t="shared" si="10" ref="Q21:Q43">ROUND(E21*P21,5)</f>
        <v>0</v>
      </c>
      <c r="R21" s="168"/>
      <c r="S21" s="168"/>
      <c r="T21" s="168">
        <v>1.102</v>
      </c>
      <c r="U21" s="168">
        <f aca="true" t="shared" si="11" ref="U21:U43">ROUND(E21*T21,2)</f>
        <v>8.82</v>
      </c>
      <c r="V21" s="159"/>
      <c r="W21" s="159"/>
      <c r="X21" s="159"/>
      <c r="Y21" s="159"/>
      <c r="Z21" s="159"/>
      <c r="AA21" s="159"/>
      <c r="AB21" s="159"/>
      <c r="AC21" s="159"/>
      <c r="AD21" s="159"/>
      <c r="AE21" s="159" t="s">
        <v>98</v>
      </c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</row>
    <row r="22" spans="1:60" ht="12.75" outlineLevel="1">
      <c r="A22" s="160">
        <v>12</v>
      </c>
      <c r="B22" s="166" t="s">
        <v>123</v>
      </c>
      <c r="C22" s="181" t="s">
        <v>124</v>
      </c>
      <c r="D22" s="168" t="s">
        <v>125</v>
      </c>
      <c r="E22" s="171">
        <v>10</v>
      </c>
      <c r="F22" s="174"/>
      <c r="G22" s="174">
        <f aca="true" t="shared" si="12" ref="G22:G41">E22*F22</f>
        <v>0</v>
      </c>
      <c r="H22" s="174">
        <v>107.61</v>
      </c>
      <c r="I22" s="174">
        <f t="shared" si="6"/>
        <v>1076.1</v>
      </c>
      <c r="J22" s="174">
        <v>122.39</v>
      </c>
      <c r="K22" s="174">
        <f t="shared" si="7"/>
        <v>1223.9</v>
      </c>
      <c r="L22" s="174">
        <v>0</v>
      </c>
      <c r="M22" s="174">
        <f t="shared" si="8"/>
        <v>0</v>
      </c>
      <c r="N22" s="168">
        <v>0.00688</v>
      </c>
      <c r="O22" s="168">
        <f t="shared" si="9"/>
        <v>0.0688</v>
      </c>
      <c r="P22" s="168">
        <v>0</v>
      </c>
      <c r="Q22" s="168">
        <f t="shared" si="10"/>
        <v>0</v>
      </c>
      <c r="R22" s="168"/>
      <c r="S22" s="168"/>
      <c r="T22" s="168">
        <v>0.392</v>
      </c>
      <c r="U22" s="168">
        <f t="shared" si="11"/>
        <v>3.92</v>
      </c>
      <c r="V22" s="159"/>
      <c r="W22" s="159"/>
      <c r="X22" s="159"/>
      <c r="Y22" s="159"/>
      <c r="Z22" s="159"/>
      <c r="AA22" s="159"/>
      <c r="AB22" s="159"/>
      <c r="AC22" s="159"/>
      <c r="AD22" s="159"/>
      <c r="AE22" s="159" t="s">
        <v>98</v>
      </c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</row>
    <row r="23" spans="1:60" ht="12.75" outlineLevel="1">
      <c r="A23" s="160">
        <v>13</v>
      </c>
      <c r="B23" s="166" t="s">
        <v>126</v>
      </c>
      <c r="C23" s="181" t="s">
        <v>127</v>
      </c>
      <c r="D23" s="168" t="s">
        <v>125</v>
      </c>
      <c r="E23" s="171">
        <v>66</v>
      </c>
      <c r="F23" s="174"/>
      <c r="G23" s="174">
        <f>E23*F23</f>
        <v>0</v>
      </c>
      <c r="H23" s="174">
        <v>248.74</v>
      </c>
      <c r="I23" s="174">
        <f t="shared" si="6"/>
        <v>16416.84</v>
      </c>
      <c r="J23" s="174">
        <v>138.76</v>
      </c>
      <c r="K23" s="174">
        <f t="shared" si="7"/>
        <v>9158.16</v>
      </c>
      <c r="L23" s="174">
        <v>0</v>
      </c>
      <c r="M23" s="174">
        <f t="shared" si="8"/>
        <v>0</v>
      </c>
      <c r="N23" s="168">
        <v>0.00824</v>
      </c>
      <c r="O23" s="168">
        <f t="shared" si="9"/>
        <v>0.54384</v>
      </c>
      <c r="P23" s="168">
        <v>0</v>
      </c>
      <c r="Q23" s="168">
        <f t="shared" si="10"/>
        <v>0</v>
      </c>
      <c r="R23" s="168"/>
      <c r="S23" s="168"/>
      <c r="T23" s="168">
        <v>0.442</v>
      </c>
      <c r="U23" s="168">
        <f t="shared" si="11"/>
        <v>29.17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59" t="s">
        <v>98</v>
      </c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</row>
    <row r="24" spans="1:60" ht="12.75" outlineLevel="1">
      <c r="A24" s="160">
        <v>14</v>
      </c>
      <c r="B24" s="166" t="s">
        <v>128</v>
      </c>
      <c r="C24" s="181" t="s">
        <v>129</v>
      </c>
      <c r="D24" s="168" t="s">
        <v>125</v>
      </c>
      <c r="E24" s="171">
        <v>12</v>
      </c>
      <c r="F24" s="174"/>
      <c r="G24" s="174">
        <f t="shared" si="12"/>
        <v>0</v>
      </c>
      <c r="H24" s="174">
        <v>313.84</v>
      </c>
      <c r="I24" s="174">
        <f t="shared" si="6"/>
        <v>3766.08</v>
      </c>
      <c r="J24" s="174">
        <v>182.16</v>
      </c>
      <c r="K24" s="174">
        <f t="shared" si="7"/>
        <v>2185.92</v>
      </c>
      <c r="L24" s="174">
        <v>0</v>
      </c>
      <c r="M24" s="174">
        <f t="shared" si="8"/>
        <v>0</v>
      </c>
      <c r="N24" s="168">
        <v>0.00723</v>
      </c>
      <c r="O24" s="168">
        <f t="shared" si="9"/>
        <v>0.08676</v>
      </c>
      <c r="P24" s="168">
        <v>0</v>
      </c>
      <c r="Q24" s="168">
        <f t="shared" si="10"/>
        <v>0</v>
      </c>
      <c r="R24" s="168"/>
      <c r="S24" s="168"/>
      <c r="T24" s="168">
        <v>0.525</v>
      </c>
      <c r="U24" s="168">
        <f t="shared" si="11"/>
        <v>6.3</v>
      </c>
      <c r="V24" s="159"/>
      <c r="W24" s="159"/>
      <c r="X24" s="159"/>
      <c r="Y24" s="159"/>
      <c r="Z24" s="159"/>
      <c r="AA24" s="159"/>
      <c r="AB24" s="159"/>
      <c r="AC24" s="159"/>
      <c r="AD24" s="159"/>
      <c r="AE24" s="159" t="s">
        <v>98</v>
      </c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</row>
    <row r="25" spans="1:60" ht="12.75" outlineLevel="1">
      <c r="A25" s="160">
        <v>15</v>
      </c>
      <c r="B25" s="166" t="s">
        <v>130</v>
      </c>
      <c r="C25" s="181" t="s">
        <v>131</v>
      </c>
      <c r="D25" s="168" t="s">
        <v>125</v>
      </c>
      <c r="E25" s="171">
        <v>140</v>
      </c>
      <c r="F25" s="174"/>
      <c r="G25" s="174">
        <f t="shared" si="12"/>
        <v>0</v>
      </c>
      <c r="H25" s="174">
        <v>457.69</v>
      </c>
      <c r="I25" s="174">
        <f t="shared" si="6"/>
        <v>64076.6</v>
      </c>
      <c r="J25" s="174">
        <v>193.31</v>
      </c>
      <c r="K25" s="174">
        <f t="shared" si="7"/>
        <v>27063.4</v>
      </c>
      <c r="L25" s="174">
        <v>0</v>
      </c>
      <c r="M25" s="174">
        <f t="shared" si="8"/>
        <v>0</v>
      </c>
      <c r="N25" s="168">
        <v>0.00953</v>
      </c>
      <c r="O25" s="168">
        <f t="shared" si="9"/>
        <v>1.3342</v>
      </c>
      <c r="P25" s="168">
        <v>0</v>
      </c>
      <c r="Q25" s="168">
        <f t="shared" si="10"/>
        <v>0</v>
      </c>
      <c r="R25" s="168"/>
      <c r="S25" s="168"/>
      <c r="T25" s="168">
        <v>0.55</v>
      </c>
      <c r="U25" s="168">
        <f t="shared" si="11"/>
        <v>77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 t="s">
        <v>98</v>
      </c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</row>
    <row r="26" spans="1:60" ht="12.75" outlineLevel="1">
      <c r="A26" s="160">
        <v>16</v>
      </c>
      <c r="B26" s="166" t="s">
        <v>132</v>
      </c>
      <c r="C26" s="181" t="s">
        <v>133</v>
      </c>
      <c r="D26" s="168" t="s">
        <v>125</v>
      </c>
      <c r="E26" s="171">
        <v>36</v>
      </c>
      <c r="F26" s="174"/>
      <c r="G26" s="174">
        <f t="shared" si="12"/>
        <v>0</v>
      </c>
      <c r="H26" s="174">
        <v>201.87</v>
      </c>
      <c r="I26" s="174">
        <f t="shared" si="6"/>
        <v>7267.32</v>
      </c>
      <c r="J26" s="174">
        <v>113.63</v>
      </c>
      <c r="K26" s="174">
        <f t="shared" si="7"/>
        <v>4090.68</v>
      </c>
      <c r="L26" s="174">
        <v>0</v>
      </c>
      <c r="M26" s="174">
        <f t="shared" si="8"/>
        <v>0</v>
      </c>
      <c r="N26" s="168">
        <v>0.00088</v>
      </c>
      <c r="O26" s="168">
        <f t="shared" si="9"/>
        <v>0.03168</v>
      </c>
      <c r="P26" s="168">
        <v>0</v>
      </c>
      <c r="Q26" s="168">
        <f t="shared" si="10"/>
        <v>0</v>
      </c>
      <c r="R26" s="168"/>
      <c r="S26" s="168"/>
      <c r="T26" s="168">
        <v>0.30738</v>
      </c>
      <c r="U26" s="168">
        <f t="shared" si="11"/>
        <v>11.07</v>
      </c>
      <c r="V26" s="159"/>
      <c r="W26" s="159"/>
      <c r="X26" s="159"/>
      <c r="Y26" s="159"/>
      <c r="Z26" s="159"/>
      <c r="AA26" s="159"/>
      <c r="AB26" s="159"/>
      <c r="AC26" s="159"/>
      <c r="AD26" s="159"/>
      <c r="AE26" s="159" t="s">
        <v>98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</row>
    <row r="27" spans="1:60" ht="12.75" outlineLevel="1">
      <c r="A27" s="160">
        <v>17</v>
      </c>
      <c r="B27" s="166" t="s">
        <v>134</v>
      </c>
      <c r="C27" s="181" t="s">
        <v>135</v>
      </c>
      <c r="D27" s="168" t="s">
        <v>125</v>
      </c>
      <c r="E27" s="171">
        <v>12</v>
      </c>
      <c r="F27" s="174"/>
      <c r="G27" s="174">
        <f t="shared" si="12"/>
        <v>0</v>
      </c>
      <c r="H27" s="174">
        <v>445.64</v>
      </c>
      <c r="I27" s="174">
        <f t="shared" si="6"/>
        <v>5347.68</v>
      </c>
      <c r="J27" s="174">
        <v>123.36</v>
      </c>
      <c r="K27" s="174">
        <f t="shared" si="7"/>
        <v>1480.32</v>
      </c>
      <c r="L27" s="174">
        <v>0</v>
      </c>
      <c r="M27" s="174">
        <f t="shared" si="8"/>
        <v>0</v>
      </c>
      <c r="N27" s="168">
        <v>0.0016</v>
      </c>
      <c r="O27" s="168">
        <f t="shared" si="9"/>
        <v>0.0192</v>
      </c>
      <c r="P27" s="168">
        <v>0</v>
      </c>
      <c r="Q27" s="168">
        <f t="shared" si="10"/>
        <v>0</v>
      </c>
      <c r="R27" s="168"/>
      <c r="S27" s="168"/>
      <c r="T27" s="168">
        <v>0.33332</v>
      </c>
      <c r="U27" s="168">
        <f t="shared" si="11"/>
        <v>4</v>
      </c>
      <c r="V27" s="159"/>
      <c r="W27" s="159"/>
      <c r="X27" s="159"/>
      <c r="Y27" s="159"/>
      <c r="Z27" s="159"/>
      <c r="AA27" s="159"/>
      <c r="AB27" s="159"/>
      <c r="AC27" s="159"/>
      <c r="AD27" s="159"/>
      <c r="AE27" s="159" t="s">
        <v>98</v>
      </c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</row>
    <row r="28" spans="1:60" ht="12.75" outlineLevel="1">
      <c r="A28" s="160">
        <v>18</v>
      </c>
      <c r="B28" s="166" t="s">
        <v>136</v>
      </c>
      <c r="C28" s="181" t="s">
        <v>137</v>
      </c>
      <c r="D28" s="168" t="s">
        <v>125</v>
      </c>
      <c r="E28" s="171">
        <v>24</v>
      </c>
      <c r="F28" s="174"/>
      <c r="G28" s="174">
        <f t="shared" si="12"/>
        <v>0</v>
      </c>
      <c r="H28" s="174">
        <v>589.43</v>
      </c>
      <c r="I28" s="174">
        <f t="shared" si="6"/>
        <v>14146.32</v>
      </c>
      <c r="J28" s="174">
        <v>132.57</v>
      </c>
      <c r="K28" s="174">
        <f t="shared" si="7"/>
        <v>3181.68</v>
      </c>
      <c r="L28" s="174">
        <v>0</v>
      </c>
      <c r="M28" s="174">
        <f t="shared" si="8"/>
        <v>0</v>
      </c>
      <c r="N28" s="168">
        <v>0.00196</v>
      </c>
      <c r="O28" s="168">
        <f t="shared" si="9"/>
        <v>0.04704</v>
      </c>
      <c r="P28" s="168">
        <v>0</v>
      </c>
      <c r="Q28" s="168">
        <f t="shared" si="10"/>
        <v>0</v>
      </c>
      <c r="R28" s="168"/>
      <c r="S28" s="168"/>
      <c r="T28" s="168">
        <v>0.3579</v>
      </c>
      <c r="U28" s="168">
        <f t="shared" si="11"/>
        <v>8.59</v>
      </c>
      <c r="V28" s="159"/>
      <c r="W28" s="159"/>
      <c r="X28" s="159"/>
      <c r="Y28" s="159"/>
      <c r="Z28" s="159"/>
      <c r="AA28" s="159"/>
      <c r="AB28" s="159"/>
      <c r="AC28" s="159"/>
      <c r="AD28" s="159"/>
      <c r="AE28" s="159" t="s">
        <v>98</v>
      </c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</row>
    <row r="29" spans="1:60" ht="22.5" outlineLevel="1">
      <c r="A29" s="160">
        <v>19</v>
      </c>
      <c r="B29" s="166" t="s">
        <v>138</v>
      </c>
      <c r="C29" s="181" t="s">
        <v>139</v>
      </c>
      <c r="D29" s="168" t="s">
        <v>125</v>
      </c>
      <c r="E29" s="171">
        <v>36</v>
      </c>
      <c r="F29" s="174"/>
      <c r="G29" s="174">
        <f t="shared" si="12"/>
        <v>0</v>
      </c>
      <c r="H29" s="174">
        <v>39.91</v>
      </c>
      <c r="I29" s="174">
        <f t="shared" si="6"/>
        <v>1436.76</v>
      </c>
      <c r="J29" s="174">
        <v>147.59</v>
      </c>
      <c r="K29" s="174">
        <f t="shared" si="7"/>
        <v>5313.24</v>
      </c>
      <c r="L29" s="174">
        <v>0</v>
      </c>
      <c r="M29" s="174">
        <f t="shared" si="8"/>
        <v>0</v>
      </c>
      <c r="N29" s="168">
        <v>0.00597</v>
      </c>
      <c r="O29" s="168">
        <f t="shared" si="9"/>
        <v>0.21492</v>
      </c>
      <c r="P29" s="168">
        <v>0</v>
      </c>
      <c r="Q29" s="168">
        <f t="shared" si="10"/>
        <v>0</v>
      </c>
      <c r="R29" s="168"/>
      <c r="S29" s="168"/>
      <c r="T29" s="168">
        <v>0.4216</v>
      </c>
      <c r="U29" s="168">
        <f t="shared" si="11"/>
        <v>15.18</v>
      </c>
      <c r="V29" s="159"/>
      <c r="W29" s="159"/>
      <c r="X29" s="159"/>
      <c r="Y29" s="159"/>
      <c r="Z29" s="159"/>
      <c r="AA29" s="159"/>
      <c r="AB29" s="159"/>
      <c r="AC29" s="159"/>
      <c r="AD29" s="159"/>
      <c r="AE29" s="159" t="s">
        <v>98</v>
      </c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</row>
    <row r="30" spans="1:60" ht="22.5" outlineLevel="1">
      <c r="A30" s="160">
        <v>20</v>
      </c>
      <c r="B30" s="166" t="s">
        <v>140</v>
      </c>
      <c r="C30" s="181" t="s">
        <v>141</v>
      </c>
      <c r="D30" s="168" t="s">
        <v>125</v>
      </c>
      <c r="E30" s="171">
        <v>12</v>
      </c>
      <c r="F30" s="174"/>
      <c r="G30" s="174">
        <f t="shared" si="12"/>
        <v>0</v>
      </c>
      <c r="H30" s="174">
        <v>57.1</v>
      </c>
      <c r="I30" s="174">
        <f t="shared" si="6"/>
        <v>685.2</v>
      </c>
      <c r="J30" s="174">
        <v>155.9</v>
      </c>
      <c r="K30" s="174">
        <f t="shared" si="7"/>
        <v>1870.8</v>
      </c>
      <c r="L30" s="174">
        <v>0</v>
      </c>
      <c r="M30" s="174">
        <f t="shared" si="8"/>
        <v>0</v>
      </c>
      <c r="N30" s="168">
        <v>0.00501</v>
      </c>
      <c r="O30" s="168">
        <f t="shared" si="9"/>
        <v>0.06012</v>
      </c>
      <c r="P30" s="168">
        <v>0</v>
      </c>
      <c r="Q30" s="168">
        <f t="shared" si="10"/>
        <v>0</v>
      </c>
      <c r="R30" s="168"/>
      <c r="S30" s="168"/>
      <c r="T30" s="168">
        <v>0.44556</v>
      </c>
      <c r="U30" s="168">
        <f t="shared" si="11"/>
        <v>5.35</v>
      </c>
      <c r="V30" s="159"/>
      <c r="W30" s="159"/>
      <c r="X30" s="159"/>
      <c r="Y30" s="159"/>
      <c r="Z30" s="159"/>
      <c r="AA30" s="159"/>
      <c r="AB30" s="159"/>
      <c r="AC30" s="159"/>
      <c r="AD30" s="159"/>
      <c r="AE30" s="159" t="s">
        <v>98</v>
      </c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</row>
    <row r="31" spans="1:60" ht="22.5" outlineLevel="1">
      <c r="A31" s="160">
        <v>21</v>
      </c>
      <c r="B31" s="166" t="s">
        <v>142</v>
      </c>
      <c r="C31" s="181" t="s">
        <v>143</v>
      </c>
      <c r="D31" s="168" t="s">
        <v>125</v>
      </c>
      <c r="E31" s="171">
        <v>12</v>
      </c>
      <c r="F31" s="174"/>
      <c r="G31" s="174">
        <f t="shared" si="12"/>
        <v>0</v>
      </c>
      <c r="H31" s="174">
        <v>60.07</v>
      </c>
      <c r="I31" s="174">
        <f t="shared" si="6"/>
        <v>720.84</v>
      </c>
      <c r="J31" s="174">
        <v>159.93</v>
      </c>
      <c r="K31" s="174">
        <f t="shared" si="7"/>
        <v>1919.16</v>
      </c>
      <c r="L31" s="174">
        <v>0</v>
      </c>
      <c r="M31" s="174">
        <f t="shared" si="8"/>
        <v>0</v>
      </c>
      <c r="N31" s="168">
        <v>0.00502</v>
      </c>
      <c r="O31" s="168">
        <f t="shared" si="9"/>
        <v>0.06024</v>
      </c>
      <c r="P31" s="168">
        <v>0</v>
      </c>
      <c r="Q31" s="168">
        <f t="shared" si="10"/>
        <v>0</v>
      </c>
      <c r="R31" s="168"/>
      <c r="S31" s="168"/>
      <c r="T31" s="168">
        <v>0.45556</v>
      </c>
      <c r="U31" s="168">
        <f t="shared" si="11"/>
        <v>5.47</v>
      </c>
      <c r="V31" s="159"/>
      <c r="W31" s="159"/>
      <c r="X31" s="159"/>
      <c r="Y31" s="159"/>
      <c r="Z31" s="159"/>
      <c r="AA31" s="159"/>
      <c r="AB31" s="159"/>
      <c r="AC31" s="159"/>
      <c r="AD31" s="159"/>
      <c r="AE31" s="159" t="s">
        <v>98</v>
      </c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</row>
    <row r="32" spans="1:60" ht="12.75" outlineLevel="1">
      <c r="A32" s="160">
        <v>22</v>
      </c>
      <c r="B32" s="166" t="s">
        <v>144</v>
      </c>
      <c r="C32" s="181" t="s">
        <v>145</v>
      </c>
      <c r="D32" s="168" t="s">
        <v>122</v>
      </c>
      <c r="E32" s="171">
        <v>48</v>
      </c>
      <c r="F32" s="174"/>
      <c r="G32" s="174">
        <f t="shared" si="12"/>
        <v>0</v>
      </c>
      <c r="H32" s="174">
        <v>0</v>
      </c>
      <c r="I32" s="174">
        <f t="shared" si="6"/>
        <v>0</v>
      </c>
      <c r="J32" s="174">
        <v>78.5</v>
      </c>
      <c r="K32" s="174">
        <f t="shared" si="7"/>
        <v>3768</v>
      </c>
      <c r="L32" s="174">
        <v>0</v>
      </c>
      <c r="M32" s="174">
        <f t="shared" si="8"/>
        <v>0</v>
      </c>
      <c r="N32" s="168">
        <v>0</v>
      </c>
      <c r="O32" s="168">
        <f t="shared" si="9"/>
        <v>0</v>
      </c>
      <c r="P32" s="168">
        <v>0</v>
      </c>
      <c r="Q32" s="168">
        <f t="shared" si="10"/>
        <v>0</v>
      </c>
      <c r="R32" s="168"/>
      <c r="S32" s="168"/>
      <c r="T32" s="168">
        <v>0.237</v>
      </c>
      <c r="U32" s="168">
        <f t="shared" si="11"/>
        <v>11.38</v>
      </c>
      <c r="V32" s="159"/>
      <c r="W32" s="159"/>
      <c r="X32" s="159"/>
      <c r="Y32" s="159"/>
      <c r="Z32" s="159"/>
      <c r="AA32" s="159"/>
      <c r="AB32" s="159"/>
      <c r="AC32" s="159"/>
      <c r="AD32" s="159"/>
      <c r="AE32" s="159" t="s">
        <v>98</v>
      </c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</row>
    <row r="33" spans="1:60" ht="12.75" outlineLevel="1">
      <c r="A33" s="160">
        <v>23</v>
      </c>
      <c r="B33" s="166" t="s">
        <v>146</v>
      </c>
      <c r="C33" s="181" t="s">
        <v>147</v>
      </c>
      <c r="D33" s="168" t="s">
        <v>122</v>
      </c>
      <c r="E33" s="171">
        <v>12</v>
      </c>
      <c r="F33" s="174"/>
      <c r="G33" s="174">
        <f t="shared" si="12"/>
        <v>0</v>
      </c>
      <c r="H33" s="174">
        <v>0</v>
      </c>
      <c r="I33" s="174">
        <f t="shared" si="6"/>
        <v>0</v>
      </c>
      <c r="J33" s="174">
        <v>140</v>
      </c>
      <c r="K33" s="174">
        <f t="shared" si="7"/>
        <v>1680</v>
      </c>
      <c r="L33" s="174">
        <v>0</v>
      </c>
      <c r="M33" s="174">
        <f t="shared" si="8"/>
        <v>0</v>
      </c>
      <c r="N33" s="168">
        <v>0</v>
      </c>
      <c r="O33" s="168">
        <f t="shared" si="9"/>
        <v>0</v>
      </c>
      <c r="P33" s="168">
        <v>0</v>
      </c>
      <c r="Q33" s="168">
        <f t="shared" si="10"/>
        <v>0</v>
      </c>
      <c r="R33" s="168"/>
      <c r="S33" s="168"/>
      <c r="T33" s="168">
        <v>0.422</v>
      </c>
      <c r="U33" s="168">
        <f t="shared" si="11"/>
        <v>5.06</v>
      </c>
      <c r="V33" s="159"/>
      <c r="W33" s="159"/>
      <c r="X33" s="159"/>
      <c r="Y33" s="159"/>
      <c r="Z33" s="159"/>
      <c r="AA33" s="159"/>
      <c r="AB33" s="159"/>
      <c r="AC33" s="159"/>
      <c r="AD33" s="159"/>
      <c r="AE33" s="159" t="s">
        <v>98</v>
      </c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</row>
    <row r="34" spans="1:60" ht="12.75" outlineLevel="1">
      <c r="A34" s="160">
        <v>24</v>
      </c>
      <c r="B34" s="166" t="s">
        <v>148</v>
      </c>
      <c r="C34" s="181" t="s">
        <v>149</v>
      </c>
      <c r="D34" s="168" t="s">
        <v>122</v>
      </c>
      <c r="E34" s="171">
        <v>2</v>
      </c>
      <c r="F34" s="174"/>
      <c r="G34" s="174">
        <f t="shared" si="12"/>
        <v>0</v>
      </c>
      <c r="H34" s="174">
        <v>75.88</v>
      </c>
      <c r="I34" s="174">
        <f t="shared" si="6"/>
        <v>151.76</v>
      </c>
      <c r="J34" s="174">
        <v>211.62</v>
      </c>
      <c r="K34" s="174">
        <f t="shared" si="7"/>
        <v>423.24</v>
      </c>
      <c r="L34" s="174">
        <v>0</v>
      </c>
      <c r="M34" s="174">
        <f t="shared" si="8"/>
        <v>0</v>
      </c>
      <c r="N34" s="168">
        <v>0.00034</v>
      </c>
      <c r="O34" s="168">
        <f t="shared" si="9"/>
        <v>0.00068</v>
      </c>
      <c r="P34" s="168">
        <v>0</v>
      </c>
      <c r="Q34" s="168">
        <f t="shared" si="10"/>
        <v>0</v>
      </c>
      <c r="R34" s="168"/>
      <c r="S34" s="168"/>
      <c r="T34" s="168">
        <v>0.639</v>
      </c>
      <c r="U34" s="168">
        <f t="shared" si="11"/>
        <v>1.28</v>
      </c>
      <c r="V34" s="159"/>
      <c r="W34" s="159"/>
      <c r="X34" s="159"/>
      <c r="Y34" s="159"/>
      <c r="Z34" s="159"/>
      <c r="AA34" s="159"/>
      <c r="AB34" s="159"/>
      <c r="AC34" s="159"/>
      <c r="AD34" s="159"/>
      <c r="AE34" s="159" t="s">
        <v>98</v>
      </c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</row>
    <row r="35" spans="1:60" ht="22.5" outlineLevel="1">
      <c r="A35" s="160">
        <v>25</v>
      </c>
      <c r="B35" s="166" t="s">
        <v>150</v>
      </c>
      <c r="C35" s="181" t="s">
        <v>151</v>
      </c>
      <c r="D35" s="168" t="s">
        <v>125</v>
      </c>
      <c r="E35" s="171">
        <v>52</v>
      </c>
      <c r="F35" s="174"/>
      <c r="G35" s="174">
        <f t="shared" si="12"/>
        <v>0</v>
      </c>
      <c r="H35" s="174">
        <v>98.67</v>
      </c>
      <c r="I35" s="174">
        <f t="shared" si="6"/>
        <v>5130.84</v>
      </c>
      <c r="J35" s="174">
        <v>48.33</v>
      </c>
      <c r="K35" s="174">
        <f t="shared" si="7"/>
        <v>2513.16</v>
      </c>
      <c r="L35" s="174">
        <v>0</v>
      </c>
      <c r="M35" s="174">
        <f t="shared" si="8"/>
        <v>0</v>
      </c>
      <c r="N35" s="168">
        <v>0.00035</v>
      </c>
      <c r="O35" s="168">
        <f t="shared" si="9"/>
        <v>0.0182</v>
      </c>
      <c r="P35" s="168">
        <v>0</v>
      </c>
      <c r="Q35" s="168">
        <f t="shared" si="10"/>
        <v>0</v>
      </c>
      <c r="R35" s="168"/>
      <c r="S35" s="168"/>
      <c r="T35" s="168">
        <v>0.133</v>
      </c>
      <c r="U35" s="168">
        <f t="shared" si="11"/>
        <v>6.92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59" t="s">
        <v>98</v>
      </c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</row>
    <row r="36" spans="1:60" ht="22.5" outlineLevel="1">
      <c r="A36" s="160">
        <v>26</v>
      </c>
      <c r="B36" s="166" t="s">
        <v>152</v>
      </c>
      <c r="C36" s="181" t="s">
        <v>153</v>
      </c>
      <c r="D36" s="168" t="s">
        <v>125</v>
      </c>
      <c r="E36" s="171">
        <v>126</v>
      </c>
      <c r="F36" s="174"/>
      <c r="G36" s="174">
        <f t="shared" si="12"/>
        <v>0</v>
      </c>
      <c r="H36" s="174">
        <v>149.31</v>
      </c>
      <c r="I36" s="174">
        <f t="shared" si="6"/>
        <v>18813.06</v>
      </c>
      <c r="J36" s="174">
        <v>57.69</v>
      </c>
      <c r="K36" s="174">
        <f t="shared" si="7"/>
        <v>7268.94</v>
      </c>
      <c r="L36" s="174">
        <v>0</v>
      </c>
      <c r="M36" s="174">
        <f t="shared" si="8"/>
        <v>0</v>
      </c>
      <c r="N36" s="168">
        <v>0.00048</v>
      </c>
      <c r="O36" s="168">
        <f t="shared" si="9"/>
        <v>0.06048</v>
      </c>
      <c r="P36" s="168">
        <v>0</v>
      </c>
      <c r="Q36" s="168">
        <f t="shared" si="10"/>
        <v>0</v>
      </c>
      <c r="R36" s="168"/>
      <c r="S36" s="168"/>
      <c r="T36" s="168">
        <v>0.158</v>
      </c>
      <c r="U36" s="168">
        <f t="shared" si="11"/>
        <v>19.91</v>
      </c>
      <c r="V36" s="159"/>
      <c r="W36" s="159"/>
      <c r="X36" s="159"/>
      <c r="Y36" s="159"/>
      <c r="Z36" s="159"/>
      <c r="AA36" s="159"/>
      <c r="AB36" s="159"/>
      <c r="AC36" s="159"/>
      <c r="AD36" s="159"/>
      <c r="AE36" s="159" t="s">
        <v>98</v>
      </c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</row>
    <row r="37" spans="1:60" ht="22.5" outlineLevel="1">
      <c r="A37" s="160">
        <v>27</v>
      </c>
      <c r="B37" s="166" t="s">
        <v>154</v>
      </c>
      <c r="C37" s="181" t="s">
        <v>155</v>
      </c>
      <c r="D37" s="168" t="s">
        <v>125</v>
      </c>
      <c r="E37" s="171">
        <v>165</v>
      </c>
      <c r="F37" s="174"/>
      <c r="G37" s="174">
        <f t="shared" si="12"/>
        <v>0</v>
      </c>
      <c r="H37" s="174">
        <v>251.81</v>
      </c>
      <c r="I37" s="174">
        <f t="shared" si="6"/>
        <v>41548.65</v>
      </c>
      <c r="J37" s="174">
        <v>57.69</v>
      </c>
      <c r="K37" s="174">
        <f t="shared" si="7"/>
        <v>9518.85</v>
      </c>
      <c r="L37" s="174">
        <v>0</v>
      </c>
      <c r="M37" s="174">
        <f t="shared" si="8"/>
        <v>0</v>
      </c>
      <c r="N37" s="168">
        <v>0.00054</v>
      </c>
      <c r="O37" s="168">
        <f t="shared" si="9"/>
        <v>0.0891</v>
      </c>
      <c r="P37" s="168">
        <v>0</v>
      </c>
      <c r="Q37" s="168">
        <f t="shared" si="10"/>
        <v>0</v>
      </c>
      <c r="R37" s="168"/>
      <c r="S37" s="168"/>
      <c r="T37" s="168">
        <v>0.158</v>
      </c>
      <c r="U37" s="168">
        <f t="shared" si="11"/>
        <v>26.07</v>
      </c>
      <c r="V37" s="159"/>
      <c r="W37" s="159"/>
      <c r="X37" s="159"/>
      <c r="Y37" s="159"/>
      <c r="Z37" s="159"/>
      <c r="AA37" s="159"/>
      <c r="AB37" s="159"/>
      <c r="AC37" s="159"/>
      <c r="AD37" s="159"/>
      <c r="AE37" s="159" t="s">
        <v>98</v>
      </c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</row>
    <row r="38" spans="1:60" ht="22.5" outlineLevel="1">
      <c r="A38" s="160">
        <v>28</v>
      </c>
      <c r="B38" s="166" t="s">
        <v>156</v>
      </c>
      <c r="C38" s="181" t="s">
        <v>157</v>
      </c>
      <c r="D38" s="168" t="s">
        <v>125</v>
      </c>
      <c r="E38" s="171">
        <v>136</v>
      </c>
      <c r="F38" s="174"/>
      <c r="G38" s="174">
        <f t="shared" si="12"/>
        <v>0</v>
      </c>
      <c r="H38" s="174">
        <v>505.1</v>
      </c>
      <c r="I38" s="174">
        <f t="shared" si="6"/>
        <v>68693.6</v>
      </c>
      <c r="J38" s="174">
        <v>93.9</v>
      </c>
      <c r="K38" s="174">
        <f t="shared" si="7"/>
        <v>12770.4</v>
      </c>
      <c r="L38" s="174">
        <v>0</v>
      </c>
      <c r="M38" s="174">
        <f t="shared" si="8"/>
        <v>0</v>
      </c>
      <c r="N38" s="168">
        <v>0.00326</v>
      </c>
      <c r="O38" s="168">
        <f t="shared" si="9"/>
        <v>0.44336</v>
      </c>
      <c r="P38" s="168">
        <v>0</v>
      </c>
      <c r="Q38" s="168">
        <f t="shared" si="10"/>
        <v>0</v>
      </c>
      <c r="R38" s="168"/>
      <c r="S38" s="168"/>
      <c r="T38" s="168">
        <v>0.255</v>
      </c>
      <c r="U38" s="168">
        <f t="shared" si="11"/>
        <v>34.68</v>
      </c>
      <c r="V38" s="159"/>
      <c r="W38" s="159"/>
      <c r="X38" s="159"/>
      <c r="Y38" s="159"/>
      <c r="Z38" s="159"/>
      <c r="AA38" s="159"/>
      <c r="AB38" s="159"/>
      <c r="AC38" s="159"/>
      <c r="AD38" s="159"/>
      <c r="AE38" s="159" t="s">
        <v>98</v>
      </c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</row>
    <row r="39" spans="1:60" ht="12.75" outlineLevel="1">
      <c r="A39" s="160">
        <v>29</v>
      </c>
      <c r="B39" s="166" t="s">
        <v>158</v>
      </c>
      <c r="C39" s="181" t="s">
        <v>159</v>
      </c>
      <c r="D39" s="168" t="s">
        <v>125</v>
      </c>
      <c r="E39" s="171">
        <v>146</v>
      </c>
      <c r="F39" s="174"/>
      <c r="G39" s="174">
        <f t="shared" si="12"/>
        <v>0</v>
      </c>
      <c r="H39" s="174">
        <v>0.18</v>
      </c>
      <c r="I39" s="174">
        <f t="shared" si="6"/>
        <v>26.28</v>
      </c>
      <c r="J39" s="174">
        <v>6.02</v>
      </c>
      <c r="K39" s="174">
        <f t="shared" si="7"/>
        <v>878.92</v>
      </c>
      <c r="L39" s="174">
        <v>0</v>
      </c>
      <c r="M39" s="174">
        <f t="shared" si="8"/>
        <v>0</v>
      </c>
      <c r="N39" s="168">
        <v>0</v>
      </c>
      <c r="O39" s="168">
        <f t="shared" si="9"/>
        <v>0</v>
      </c>
      <c r="P39" s="168">
        <v>0</v>
      </c>
      <c r="Q39" s="168">
        <f t="shared" si="10"/>
        <v>0</v>
      </c>
      <c r="R39" s="168"/>
      <c r="S39" s="168"/>
      <c r="T39" s="168">
        <v>0.018</v>
      </c>
      <c r="U39" s="168">
        <f t="shared" si="11"/>
        <v>2.63</v>
      </c>
      <c r="V39" s="159"/>
      <c r="W39" s="159"/>
      <c r="X39" s="159"/>
      <c r="Y39" s="159"/>
      <c r="Z39" s="159"/>
      <c r="AA39" s="159"/>
      <c r="AB39" s="159"/>
      <c r="AC39" s="159"/>
      <c r="AD39" s="159"/>
      <c r="AE39" s="159" t="s">
        <v>98</v>
      </c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</row>
    <row r="40" spans="1:60" ht="12.75" outlineLevel="1">
      <c r="A40" s="160">
        <v>30</v>
      </c>
      <c r="B40" s="166" t="s">
        <v>160</v>
      </c>
      <c r="C40" s="181" t="s">
        <v>161</v>
      </c>
      <c r="D40" s="168" t="s">
        <v>125</v>
      </c>
      <c r="E40" s="171">
        <v>152</v>
      </c>
      <c r="F40" s="174"/>
      <c r="G40" s="174">
        <f t="shared" si="12"/>
        <v>0</v>
      </c>
      <c r="H40" s="174">
        <v>0.39</v>
      </c>
      <c r="I40" s="174">
        <f t="shared" si="6"/>
        <v>59.28</v>
      </c>
      <c r="J40" s="174">
        <v>15.41</v>
      </c>
      <c r="K40" s="174">
        <f t="shared" si="7"/>
        <v>2342.32</v>
      </c>
      <c r="L40" s="174">
        <v>0</v>
      </c>
      <c r="M40" s="174">
        <f t="shared" si="8"/>
        <v>0</v>
      </c>
      <c r="N40" s="168">
        <v>0</v>
      </c>
      <c r="O40" s="168">
        <f t="shared" si="9"/>
        <v>0</v>
      </c>
      <c r="P40" s="168">
        <v>0</v>
      </c>
      <c r="Q40" s="168">
        <f t="shared" si="10"/>
        <v>0</v>
      </c>
      <c r="R40" s="168"/>
      <c r="S40" s="168"/>
      <c r="T40" s="168">
        <v>0.041</v>
      </c>
      <c r="U40" s="168">
        <f t="shared" si="11"/>
        <v>6.23</v>
      </c>
      <c r="V40" s="159"/>
      <c r="W40" s="159"/>
      <c r="X40" s="159"/>
      <c r="Y40" s="159"/>
      <c r="Z40" s="159"/>
      <c r="AA40" s="159"/>
      <c r="AB40" s="159"/>
      <c r="AC40" s="159"/>
      <c r="AD40" s="159"/>
      <c r="AE40" s="159" t="s">
        <v>98</v>
      </c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</row>
    <row r="41" spans="1:60" ht="22.5" outlineLevel="1">
      <c r="A41" s="160">
        <v>31</v>
      </c>
      <c r="B41" s="166" t="s">
        <v>162</v>
      </c>
      <c r="C41" s="181" t="s">
        <v>163</v>
      </c>
      <c r="D41" s="168" t="s">
        <v>125</v>
      </c>
      <c r="E41" s="171">
        <v>120</v>
      </c>
      <c r="F41" s="174"/>
      <c r="G41" s="174">
        <f t="shared" si="12"/>
        <v>0</v>
      </c>
      <c r="H41" s="174">
        <v>4.02</v>
      </c>
      <c r="I41" s="174">
        <f t="shared" si="6"/>
        <v>482.4</v>
      </c>
      <c r="J41" s="174">
        <v>15.28</v>
      </c>
      <c r="K41" s="174">
        <f t="shared" si="7"/>
        <v>1833.6</v>
      </c>
      <c r="L41" s="174">
        <v>0</v>
      </c>
      <c r="M41" s="174">
        <f t="shared" si="8"/>
        <v>0</v>
      </c>
      <c r="N41" s="168">
        <v>2E-05</v>
      </c>
      <c r="O41" s="168">
        <f t="shared" si="9"/>
        <v>0.0024</v>
      </c>
      <c r="P41" s="168">
        <v>0.0032</v>
      </c>
      <c r="Q41" s="168">
        <f t="shared" si="10"/>
        <v>0.384</v>
      </c>
      <c r="R41" s="168"/>
      <c r="S41" s="168"/>
      <c r="T41" s="168">
        <v>0.053</v>
      </c>
      <c r="U41" s="168">
        <f t="shared" si="11"/>
        <v>6.36</v>
      </c>
      <c r="V41" s="159"/>
      <c r="W41" s="159"/>
      <c r="X41" s="159"/>
      <c r="Y41" s="159"/>
      <c r="Z41" s="159"/>
      <c r="AA41" s="159"/>
      <c r="AB41" s="159"/>
      <c r="AC41" s="159"/>
      <c r="AD41" s="159"/>
      <c r="AE41" s="159" t="s">
        <v>98</v>
      </c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</row>
    <row r="42" spans="1:60" ht="22.5" outlineLevel="1">
      <c r="A42" s="160">
        <v>32</v>
      </c>
      <c r="B42" s="166" t="s">
        <v>164</v>
      </c>
      <c r="C42" s="181" t="s">
        <v>165</v>
      </c>
      <c r="D42" s="168" t="s">
        <v>125</v>
      </c>
      <c r="E42" s="171">
        <v>20</v>
      </c>
      <c r="F42" s="174"/>
      <c r="G42" s="174">
        <f>E42*F42</f>
        <v>0</v>
      </c>
      <c r="H42" s="174">
        <v>10.91</v>
      </c>
      <c r="I42" s="174">
        <f t="shared" si="6"/>
        <v>218.2</v>
      </c>
      <c r="J42" s="174">
        <v>29.79</v>
      </c>
      <c r="K42" s="174">
        <f t="shared" si="7"/>
        <v>595.8</v>
      </c>
      <c r="L42" s="174">
        <v>0</v>
      </c>
      <c r="M42" s="174">
        <f t="shared" si="8"/>
        <v>0</v>
      </c>
      <c r="N42" s="168">
        <v>5E-05</v>
      </c>
      <c r="O42" s="168">
        <f t="shared" si="9"/>
        <v>0.001</v>
      </c>
      <c r="P42" s="168">
        <v>0.00532</v>
      </c>
      <c r="Q42" s="168">
        <f t="shared" si="10"/>
        <v>0.1064</v>
      </c>
      <c r="R42" s="168"/>
      <c r="S42" s="168"/>
      <c r="T42" s="168">
        <v>0.103</v>
      </c>
      <c r="U42" s="168">
        <f t="shared" si="11"/>
        <v>2.06</v>
      </c>
      <c r="V42" s="159"/>
      <c r="W42" s="159"/>
      <c r="X42" s="159"/>
      <c r="Y42" s="159"/>
      <c r="Z42" s="159"/>
      <c r="AA42" s="159"/>
      <c r="AB42" s="159"/>
      <c r="AC42" s="159"/>
      <c r="AD42" s="159"/>
      <c r="AE42" s="159" t="s">
        <v>98</v>
      </c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</row>
    <row r="43" spans="1:60" ht="12.75" outlineLevel="1">
      <c r="A43" s="160">
        <v>33</v>
      </c>
      <c r="B43" s="166" t="s">
        <v>166</v>
      </c>
      <c r="C43" s="181" t="s">
        <v>167</v>
      </c>
      <c r="D43" s="168" t="s">
        <v>119</v>
      </c>
      <c r="E43" s="171">
        <v>3.0911</v>
      </c>
      <c r="F43" s="174"/>
      <c r="G43" s="174">
        <f>E43*F43</f>
        <v>0</v>
      </c>
      <c r="H43" s="174">
        <v>0</v>
      </c>
      <c r="I43" s="174">
        <f t="shared" si="6"/>
        <v>0</v>
      </c>
      <c r="J43" s="174">
        <v>1016</v>
      </c>
      <c r="K43" s="174">
        <f t="shared" si="7"/>
        <v>3140.56</v>
      </c>
      <c r="L43" s="174">
        <v>0</v>
      </c>
      <c r="M43" s="174">
        <f t="shared" si="8"/>
        <v>0</v>
      </c>
      <c r="N43" s="168">
        <v>0</v>
      </c>
      <c r="O43" s="168">
        <f t="shared" si="9"/>
        <v>0</v>
      </c>
      <c r="P43" s="168">
        <v>0</v>
      </c>
      <c r="Q43" s="168">
        <f t="shared" si="10"/>
        <v>0</v>
      </c>
      <c r="R43" s="168"/>
      <c r="S43" s="168"/>
      <c r="T43" s="168">
        <v>3.28</v>
      </c>
      <c r="U43" s="168">
        <f t="shared" si="11"/>
        <v>10.14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59" t="s">
        <v>98</v>
      </c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</row>
    <row r="44" spans="1:31" ht="12.75">
      <c r="A44" s="163" t="s">
        <v>93</v>
      </c>
      <c r="B44" s="167" t="s">
        <v>56</v>
      </c>
      <c r="C44" s="182" t="s">
        <v>57</v>
      </c>
      <c r="D44" s="169"/>
      <c r="E44" s="172"/>
      <c r="F44" s="175"/>
      <c r="G44" s="175">
        <f>SUMIF(AE45:AE74,"&lt;&gt;NOR",G45:G74)</f>
        <v>0</v>
      </c>
      <c r="H44" s="175"/>
      <c r="I44" s="175">
        <f>SUM(I45:I74)</f>
        <v>53238.44999999999</v>
      </c>
      <c r="J44" s="175"/>
      <c r="K44" s="175">
        <f>SUM(K45:K74)</f>
        <v>27560.589999999997</v>
      </c>
      <c r="L44" s="175"/>
      <c r="M44" s="175">
        <f>SUM(M45:M74)</f>
        <v>0</v>
      </c>
      <c r="N44" s="169"/>
      <c r="O44" s="169">
        <f>SUM(O45:O74)</f>
        <v>0.17184</v>
      </c>
      <c r="P44" s="169"/>
      <c r="Q44" s="169">
        <f>SUM(Q45:Q74)</f>
        <v>0</v>
      </c>
      <c r="R44" s="169"/>
      <c r="S44" s="169"/>
      <c r="T44" s="169"/>
      <c r="U44" s="169">
        <f>SUM(U45:U74)</f>
        <v>40.599999999999994</v>
      </c>
      <c r="AE44" t="s">
        <v>94</v>
      </c>
    </row>
    <row r="45" spans="1:60" ht="12.75" outlineLevel="1">
      <c r="A45" s="160">
        <v>34</v>
      </c>
      <c r="B45" s="166" t="s">
        <v>168</v>
      </c>
      <c r="C45" s="181" t="s">
        <v>169</v>
      </c>
      <c r="D45" s="168" t="s">
        <v>122</v>
      </c>
      <c r="E45" s="171">
        <v>8</v>
      </c>
      <c r="F45" s="174"/>
      <c r="G45" s="174">
        <f>E45*F45</f>
        <v>0</v>
      </c>
      <c r="H45" s="174">
        <v>151.96</v>
      </c>
      <c r="I45" s="174">
        <f aca="true" t="shared" si="13" ref="I45:I74">ROUND(E45*H45,2)</f>
        <v>1215.68</v>
      </c>
      <c r="J45" s="174">
        <v>20.54</v>
      </c>
      <c r="K45" s="174">
        <f aca="true" t="shared" si="14" ref="K45:K74">ROUND(E45*J45,2)</f>
        <v>164.32</v>
      </c>
      <c r="L45" s="174">
        <v>0</v>
      </c>
      <c r="M45" s="174">
        <f aca="true" t="shared" si="15" ref="M45:M74">G45*(1+L45/100)</f>
        <v>0</v>
      </c>
      <c r="N45" s="168">
        <v>0</v>
      </c>
      <c r="O45" s="168">
        <f aca="true" t="shared" si="16" ref="O45:O74">ROUND(E45*N45,5)</f>
        <v>0</v>
      </c>
      <c r="P45" s="168">
        <v>0</v>
      </c>
      <c r="Q45" s="168">
        <f aca="true" t="shared" si="17" ref="Q45:Q74">ROUND(E45*P45,5)</f>
        <v>0</v>
      </c>
      <c r="R45" s="168"/>
      <c r="S45" s="168"/>
      <c r="T45" s="168">
        <v>0.062</v>
      </c>
      <c r="U45" s="168">
        <f aca="true" t="shared" si="18" ref="U45:U74">ROUND(E45*T45,2)</f>
        <v>0.5</v>
      </c>
      <c r="V45" s="159"/>
      <c r="W45" s="159"/>
      <c r="X45" s="159"/>
      <c r="Y45" s="159"/>
      <c r="Z45" s="159"/>
      <c r="AA45" s="159"/>
      <c r="AB45" s="159"/>
      <c r="AC45" s="159"/>
      <c r="AD45" s="159"/>
      <c r="AE45" s="159" t="s">
        <v>98</v>
      </c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</row>
    <row r="46" spans="1:60" ht="12.75" outlineLevel="1">
      <c r="A46" s="160">
        <v>35</v>
      </c>
      <c r="B46" s="166" t="s">
        <v>170</v>
      </c>
      <c r="C46" s="181" t="s">
        <v>171</v>
      </c>
      <c r="D46" s="168" t="s">
        <v>122</v>
      </c>
      <c r="E46" s="171">
        <v>20</v>
      </c>
      <c r="F46" s="174"/>
      <c r="G46" s="174">
        <f aca="true" t="shared" si="19" ref="G46:G72">E46*F46</f>
        <v>0</v>
      </c>
      <c r="H46" s="174">
        <v>255.28</v>
      </c>
      <c r="I46" s="174">
        <f t="shared" si="13"/>
        <v>5105.6</v>
      </c>
      <c r="J46" s="174">
        <v>75.22</v>
      </c>
      <c r="K46" s="174">
        <f t="shared" si="14"/>
        <v>1504.4</v>
      </c>
      <c r="L46" s="174">
        <v>0</v>
      </c>
      <c r="M46" s="174">
        <f t="shared" si="15"/>
        <v>0</v>
      </c>
      <c r="N46" s="168">
        <v>0.00032</v>
      </c>
      <c r="O46" s="168">
        <f t="shared" si="16"/>
        <v>0.0064</v>
      </c>
      <c r="P46" s="168">
        <v>0</v>
      </c>
      <c r="Q46" s="168">
        <f t="shared" si="17"/>
        <v>0</v>
      </c>
      <c r="R46" s="168"/>
      <c r="S46" s="168"/>
      <c r="T46" s="168">
        <v>0.227</v>
      </c>
      <c r="U46" s="168">
        <f t="shared" si="18"/>
        <v>4.54</v>
      </c>
      <c r="V46" s="159"/>
      <c r="W46" s="159"/>
      <c r="X46" s="159"/>
      <c r="Y46" s="159"/>
      <c r="Z46" s="159"/>
      <c r="AA46" s="159"/>
      <c r="AB46" s="159"/>
      <c r="AC46" s="159"/>
      <c r="AD46" s="159"/>
      <c r="AE46" s="159" t="s">
        <v>98</v>
      </c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</row>
    <row r="47" spans="1:60" ht="12.75" outlineLevel="1">
      <c r="A47" s="160">
        <v>36</v>
      </c>
      <c r="B47" s="166" t="s">
        <v>172</v>
      </c>
      <c r="C47" s="181" t="s">
        <v>173</v>
      </c>
      <c r="D47" s="168" t="s">
        <v>122</v>
      </c>
      <c r="E47" s="171">
        <v>2</v>
      </c>
      <c r="F47" s="174"/>
      <c r="G47" s="174">
        <f t="shared" si="19"/>
        <v>0</v>
      </c>
      <c r="H47" s="174">
        <v>391.87</v>
      </c>
      <c r="I47" s="174">
        <f t="shared" si="13"/>
        <v>783.74</v>
      </c>
      <c r="J47" s="174">
        <v>89.13</v>
      </c>
      <c r="K47" s="174">
        <f t="shared" si="14"/>
        <v>178.26</v>
      </c>
      <c r="L47" s="174">
        <v>0</v>
      </c>
      <c r="M47" s="174">
        <f t="shared" si="15"/>
        <v>0</v>
      </c>
      <c r="N47" s="168">
        <v>0.00052</v>
      </c>
      <c r="O47" s="168">
        <f t="shared" si="16"/>
        <v>0.00104</v>
      </c>
      <c r="P47" s="168">
        <v>0</v>
      </c>
      <c r="Q47" s="168">
        <f t="shared" si="17"/>
        <v>0</v>
      </c>
      <c r="R47" s="168"/>
      <c r="S47" s="168"/>
      <c r="T47" s="168">
        <v>0.269</v>
      </c>
      <c r="U47" s="168">
        <f t="shared" si="18"/>
        <v>0.54</v>
      </c>
      <c r="V47" s="159"/>
      <c r="W47" s="159"/>
      <c r="X47" s="159"/>
      <c r="Y47" s="159"/>
      <c r="Z47" s="159"/>
      <c r="AA47" s="159"/>
      <c r="AB47" s="159"/>
      <c r="AC47" s="159"/>
      <c r="AD47" s="159"/>
      <c r="AE47" s="159" t="s">
        <v>98</v>
      </c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</row>
    <row r="48" spans="1:60" ht="12.75" outlineLevel="1">
      <c r="A48" s="160">
        <v>37</v>
      </c>
      <c r="B48" s="166" t="s">
        <v>174</v>
      </c>
      <c r="C48" s="181" t="s">
        <v>175</v>
      </c>
      <c r="D48" s="168" t="s">
        <v>122</v>
      </c>
      <c r="E48" s="171">
        <v>8</v>
      </c>
      <c r="F48" s="174"/>
      <c r="G48" s="174">
        <f t="shared" si="19"/>
        <v>0</v>
      </c>
      <c r="H48" s="174">
        <v>630.68</v>
      </c>
      <c r="I48" s="174">
        <f t="shared" si="13"/>
        <v>5045.44</v>
      </c>
      <c r="J48" s="174">
        <v>116.32</v>
      </c>
      <c r="K48" s="174">
        <f t="shared" si="14"/>
        <v>930.56</v>
      </c>
      <c r="L48" s="174">
        <v>0</v>
      </c>
      <c r="M48" s="174">
        <f t="shared" si="15"/>
        <v>0</v>
      </c>
      <c r="N48" s="168">
        <v>0.00077</v>
      </c>
      <c r="O48" s="168">
        <f t="shared" si="16"/>
        <v>0.00616</v>
      </c>
      <c r="P48" s="168">
        <v>0</v>
      </c>
      <c r="Q48" s="168">
        <f t="shared" si="17"/>
        <v>0</v>
      </c>
      <c r="R48" s="168"/>
      <c r="S48" s="168"/>
      <c r="T48" s="168">
        <v>0.351</v>
      </c>
      <c r="U48" s="168">
        <f t="shared" si="18"/>
        <v>2.81</v>
      </c>
      <c r="V48" s="159"/>
      <c r="W48" s="159"/>
      <c r="X48" s="159"/>
      <c r="Y48" s="159"/>
      <c r="Z48" s="159"/>
      <c r="AA48" s="159"/>
      <c r="AB48" s="159"/>
      <c r="AC48" s="159"/>
      <c r="AD48" s="159"/>
      <c r="AE48" s="159" t="s">
        <v>98</v>
      </c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</row>
    <row r="49" spans="1:60" ht="12.75" outlineLevel="1">
      <c r="A49" s="160">
        <v>38</v>
      </c>
      <c r="B49" s="166" t="s">
        <v>176</v>
      </c>
      <c r="C49" s="181" t="s">
        <v>177</v>
      </c>
      <c r="D49" s="168" t="s">
        <v>122</v>
      </c>
      <c r="E49" s="171">
        <v>2</v>
      </c>
      <c r="F49" s="174"/>
      <c r="G49" s="174">
        <f t="shared" si="19"/>
        <v>0</v>
      </c>
      <c r="H49" s="174">
        <v>572.78</v>
      </c>
      <c r="I49" s="174">
        <f t="shared" si="13"/>
        <v>1145.56</v>
      </c>
      <c r="J49" s="174">
        <v>75.22</v>
      </c>
      <c r="K49" s="174">
        <f t="shared" si="14"/>
        <v>150.44</v>
      </c>
      <c r="L49" s="174">
        <v>0</v>
      </c>
      <c r="M49" s="174">
        <f t="shared" si="15"/>
        <v>0</v>
      </c>
      <c r="N49" s="168">
        <v>0.00037</v>
      </c>
      <c r="O49" s="168">
        <f t="shared" si="16"/>
        <v>0.00074</v>
      </c>
      <c r="P49" s="168">
        <v>0</v>
      </c>
      <c r="Q49" s="168">
        <f t="shared" si="17"/>
        <v>0</v>
      </c>
      <c r="R49" s="168"/>
      <c r="S49" s="168"/>
      <c r="T49" s="168">
        <v>0.227</v>
      </c>
      <c r="U49" s="168">
        <f t="shared" si="18"/>
        <v>0.45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59" t="s">
        <v>98</v>
      </c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</row>
    <row r="50" spans="1:60" ht="12.75" outlineLevel="1">
      <c r="A50" s="160">
        <v>39</v>
      </c>
      <c r="B50" s="166" t="s">
        <v>178</v>
      </c>
      <c r="C50" s="181" t="s">
        <v>179</v>
      </c>
      <c r="D50" s="168" t="s">
        <v>122</v>
      </c>
      <c r="E50" s="171">
        <v>2</v>
      </c>
      <c r="F50" s="174"/>
      <c r="G50" s="174">
        <f t="shared" si="19"/>
        <v>0</v>
      </c>
      <c r="H50" s="174">
        <v>1277.68</v>
      </c>
      <c r="I50" s="174">
        <f t="shared" si="13"/>
        <v>2555.36</v>
      </c>
      <c r="J50" s="174">
        <v>116.32</v>
      </c>
      <c r="K50" s="174">
        <f t="shared" si="14"/>
        <v>232.64</v>
      </c>
      <c r="L50" s="174">
        <v>0</v>
      </c>
      <c r="M50" s="174">
        <f t="shared" si="15"/>
        <v>0</v>
      </c>
      <c r="N50" s="168">
        <v>0.00092</v>
      </c>
      <c r="O50" s="168">
        <f t="shared" si="16"/>
        <v>0.00184</v>
      </c>
      <c r="P50" s="168">
        <v>0</v>
      </c>
      <c r="Q50" s="168">
        <f t="shared" si="17"/>
        <v>0</v>
      </c>
      <c r="R50" s="168"/>
      <c r="S50" s="168"/>
      <c r="T50" s="168">
        <v>0.351</v>
      </c>
      <c r="U50" s="168">
        <f t="shared" si="18"/>
        <v>0.7</v>
      </c>
      <c r="V50" s="159"/>
      <c r="W50" s="159"/>
      <c r="X50" s="159"/>
      <c r="Y50" s="159"/>
      <c r="Z50" s="159"/>
      <c r="AA50" s="159"/>
      <c r="AB50" s="159"/>
      <c r="AC50" s="159"/>
      <c r="AD50" s="159"/>
      <c r="AE50" s="159" t="s">
        <v>98</v>
      </c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</row>
    <row r="51" spans="1:60" ht="12.75" outlineLevel="1">
      <c r="A51" s="160">
        <v>40</v>
      </c>
      <c r="B51" s="166" t="s">
        <v>180</v>
      </c>
      <c r="C51" s="181" t="s">
        <v>181</v>
      </c>
      <c r="D51" s="168" t="s">
        <v>122</v>
      </c>
      <c r="E51" s="171">
        <v>2</v>
      </c>
      <c r="F51" s="174"/>
      <c r="G51" s="174">
        <f t="shared" si="19"/>
        <v>0</v>
      </c>
      <c r="H51" s="174">
        <v>245.28</v>
      </c>
      <c r="I51" s="174">
        <f t="shared" si="13"/>
        <v>490.56</v>
      </c>
      <c r="J51" s="174">
        <v>75.22</v>
      </c>
      <c r="K51" s="174">
        <f t="shared" si="14"/>
        <v>150.44</v>
      </c>
      <c r="L51" s="174">
        <v>0</v>
      </c>
      <c r="M51" s="174">
        <f t="shared" si="15"/>
        <v>0</v>
      </c>
      <c r="N51" s="168">
        <v>0</v>
      </c>
      <c r="O51" s="168">
        <f t="shared" si="16"/>
        <v>0</v>
      </c>
      <c r="P51" s="168">
        <v>0</v>
      </c>
      <c r="Q51" s="168">
        <f t="shared" si="17"/>
        <v>0</v>
      </c>
      <c r="R51" s="168"/>
      <c r="S51" s="168"/>
      <c r="T51" s="168">
        <v>0.227</v>
      </c>
      <c r="U51" s="168">
        <f t="shared" si="18"/>
        <v>0.45</v>
      </c>
      <c r="V51" s="159"/>
      <c r="W51" s="159"/>
      <c r="X51" s="159"/>
      <c r="Y51" s="159"/>
      <c r="Z51" s="159"/>
      <c r="AA51" s="159"/>
      <c r="AB51" s="159"/>
      <c r="AC51" s="159"/>
      <c r="AD51" s="159"/>
      <c r="AE51" s="159" t="s">
        <v>98</v>
      </c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</row>
    <row r="52" spans="1:60" ht="12.75" outlineLevel="1">
      <c r="A52" s="160">
        <v>41</v>
      </c>
      <c r="B52" s="166" t="s">
        <v>182</v>
      </c>
      <c r="C52" s="181" t="s">
        <v>183</v>
      </c>
      <c r="D52" s="168" t="s">
        <v>122</v>
      </c>
      <c r="E52" s="171">
        <v>8</v>
      </c>
      <c r="F52" s="174"/>
      <c r="G52" s="174">
        <f t="shared" si="19"/>
        <v>0</v>
      </c>
      <c r="H52" s="174">
        <v>106.5</v>
      </c>
      <c r="I52" s="174">
        <f t="shared" si="13"/>
        <v>852</v>
      </c>
      <c r="J52" s="174">
        <v>27.5</v>
      </c>
      <c r="K52" s="174">
        <f t="shared" si="14"/>
        <v>220</v>
      </c>
      <c r="L52" s="174">
        <v>0</v>
      </c>
      <c r="M52" s="174">
        <f t="shared" si="15"/>
        <v>0</v>
      </c>
      <c r="N52" s="168">
        <v>0</v>
      </c>
      <c r="O52" s="168">
        <f t="shared" si="16"/>
        <v>0</v>
      </c>
      <c r="P52" s="168">
        <v>0</v>
      </c>
      <c r="Q52" s="168">
        <f t="shared" si="17"/>
        <v>0</v>
      </c>
      <c r="R52" s="168"/>
      <c r="S52" s="168"/>
      <c r="T52" s="168">
        <v>0.083</v>
      </c>
      <c r="U52" s="168">
        <f t="shared" si="18"/>
        <v>0.66</v>
      </c>
      <c r="V52" s="159"/>
      <c r="W52" s="159"/>
      <c r="X52" s="159"/>
      <c r="Y52" s="159"/>
      <c r="Z52" s="159"/>
      <c r="AA52" s="159"/>
      <c r="AB52" s="159"/>
      <c r="AC52" s="159"/>
      <c r="AD52" s="159"/>
      <c r="AE52" s="159" t="s">
        <v>98</v>
      </c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</row>
    <row r="53" spans="1:60" ht="12.75" outlineLevel="1">
      <c r="A53" s="160">
        <v>42</v>
      </c>
      <c r="B53" s="166" t="s">
        <v>184</v>
      </c>
      <c r="C53" s="181" t="s">
        <v>185</v>
      </c>
      <c r="D53" s="168" t="s">
        <v>122</v>
      </c>
      <c r="E53" s="171">
        <v>30</v>
      </c>
      <c r="F53" s="174"/>
      <c r="G53" s="174">
        <f t="shared" si="19"/>
        <v>0</v>
      </c>
      <c r="H53" s="174">
        <v>39.6</v>
      </c>
      <c r="I53" s="174">
        <f t="shared" si="13"/>
        <v>1188</v>
      </c>
      <c r="J53" s="174">
        <v>104.4</v>
      </c>
      <c r="K53" s="174">
        <f t="shared" si="14"/>
        <v>3132</v>
      </c>
      <c r="L53" s="174">
        <v>0</v>
      </c>
      <c r="M53" s="174">
        <f t="shared" si="15"/>
        <v>0</v>
      </c>
      <c r="N53" s="168">
        <v>0.00024</v>
      </c>
      <c r="O53" s="168">
        <f t="shared" si="16"/>
        <v>0.0072</v>
      </c>
      <c r="P53" s="168">
        <v>0</v>
      </c>
      <c r="Q53" s="168">
        <f t="shared" si="17"/>
        <v>0</v>
      </c>
      <c r="R53" s="168"/>
      <c r="S53" s="168"/>
      <c r="T53" s="168">
        <v>0.278</v>
      </c>
      <c r="U53" s="168">
        <f t="shared" si="18"/>
        <v>8.34</v>
      </c>
      <c r="V53" s="159"/>
      <c r="W53" s="159"/>
      <c r="X53" s="159"/>
      <c r="Y53" s="159"/>
      <c r="Z53" s="159"/>
      <c r="AA53" s="159"/>
      <c r="AB53" s="159"/>
      <c r="AC53" s="159"/>
      <c r="AD53" s="159"/>
      <c r="AE53" s="159" t="s">
        <v>98</v>
      </c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</row>
    <row r="54" spans="1:60" ht="12.75" outlineLevel="1">
      <c r="A54" s="160">
        <v>43</v>
      </c>
      <c r="B54" s="166" t="s">
        <v>186</v>
      </c>
      <c r="C54" s="181" t="s">
        <v>187</v>
      </c>
      <c r="D54" s="168" t="s">
        <v>122</v>
      </c>
      <c r="E54" s="171">
        <v>2</v>
      </c>
      <c r="F54" s="174"/>
      <c r="G54" s="174">
        <f t="shared" si="19"/>
        <v>0</v>
      </c>
      <c r="H54" s="174">
        <v>1319.78</v>
      </c>
      <c r="I54" s="174">
        <f t="shared" si="13"/>
        <v>2639.56</v>
      </c>
      <c r="J54" s="174">
        <v>75.22</v>
      </c>
      <c r="K54" s="174">
        <f t="shared" si="14"/>
        <v>150.44</v>
      </c>
      <c r="L54" s="174">
        <v>0</v>
      </c>
      <c r="M54" s="174">
        <f t="shared" si="15"/>
        <v>0</v>
      </c>
      <c r="N54" s="168">
        <v>0.00086</v>
      </c>
      <c r="O54" s="168">
        <f t="shared" si="16"/>
        <v>0.00172</v>
      </c>
      <c r="P54" s="168">
        <v>0</v>
      </c>
      <c r="Q54" s="168">
        <f t="shared" si="17"/>
        <v>0</v>
      </c>
      <c r="R54" s="168"/>
      <c r="S54" s="168"/>
      <c r="T54" s="168">
        <v>0.227</v>
      </c>
      <c r="U54" s="168">
        <f t="shared" si="18"/>
        <v>0.45</v>
      </c>
      <c r="V54" s="159"/>
      <c r="W54" s="159"/>
      <c r="X54" s="159"/>
      <c r="Y54" s="159"/>
      <c r="Z54" s="159"/>
      <c r="AA54" s="159"/>
      <c r="AB54" s="159"/>
      <c r="AC54" s="159"/>
      <c r="AD54" s="159"/>
      <c r="AE54" s="159" t="s">
        <v>98</v>
      </c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</row>
    <row r="55" spans="1:60" ht="12.75" outlineLevel="1">
      <c r="A55" s="160">
        <v>44</v>
      </c>
      <c r="B55" s="166" t="s">
        <v>188</v>
      </c>
      <c r="C55" s="181" t="s">
        <v>189</v>
      </c>
      <c r="D55" s="168" t="s">
        <v>122</v>
      </c>
      <c r="E55" s="171">
        <v>1</v>
      </c>
      <c r="F55" s="174"/>
      <c r="G55" s="174">
        <f t="shared" si="19"/>
        <v>0</v>
      </c>
      <c r="H55" s="174">
        <v>159.31</v>
      </c>
      <c r="I55" s="174">
        <f t="shared" si="13"/>
        <v>159.31</v>
      </c>
      <c r="J55" s="174">
        <v>54.69</v>
      </c>
      <c r="K55" s="174">
        <f t="shared" si="14"/>
        <v>54.69</v>
      </c>
      <c r="L55" s="174">
        <v>0</v>
      </c>
      <c r="M55" s="174">
        <f t="shared" si="15"/>
        <v>0</v>
      </c>
      <c r="N55" s="168">
        <v>0.00011</v>
      </c>
      <c r="O55" s="168">
        <f t="shared" si="16"/>
        <v>0.00011</v>
      </c>
      <c r="P55" s="168">
        <v>0</v>
      </c>
      <c r="Q55" s="168">
        <f t="shared" si="17"/>
        <v>0</v>
      </c>
      <c r="R55" s="168"/>
      <c r="S55" s="168"/>
      <c r="T55" s="168">
        <v>0.165</v>
      </c>
      <c r="U55" s="168">
        <f t="shared" si="18"/>
        <v>0.17</v>
      </c>
      <c r="V55" s="159"/>
      <c r="W55" s="159"/>
      <c r="X55" s="159"/>
      <c r="Y55" s="159"/>
      <c r="Z55" s="159"/>
      <c r="AA55" s="159"/>
      <c r="AB55" s="159"/>
      <c r="AC55" s="159"/>
      <c r="AD55" s="159"/>
      <c r="AE55" s="159" t="s">
        <v>98</v>
      </c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</row>
    <row r="56" spans="1:60" ht="12.75" outlineLevel="1">
      <c r="A56" s="160">
        <v>45</v>
      </c>
      <c r="B56" s="166" t="s">
        <v>190</v>
      </c>
      <c r="C56" s="181" t="s">
        <v>191</v>
      </c>
      <c r="D56" s="168" t="s">
        <v>122</v>
      </c>
      <c r="E56" s="171">
        <v>3</v>
      </c>
      <c r="F56" s="174"/>
      <c r="G56" s="174">
        <f t="shared" si="19"/>
        <v>0</v>
      </c>
      <c r="H56" s="174">
        <v>338.74</v>
      </c>
      <c r="I56" s="174">
        <f t="shared" si="13"/>
        <v>1016.22</v>
      </c>
      <c r="J56" s="174">
        <v>68.26</v>
      </c>
      <c r="K56" s="174">
        <f t="shared" si="14"/>
        <v>204.78</v>
      </c>
      <c r="L56" s="174">
        <v>0</v>
      </c>
      <c r="M56" s="174">
        <f t="shared" si="15"/>
        <v>0</v>
      </c>
      <c r="N56" s="168">
        <v>0.00019</v>
      </c>
      <c r="O56" s="168">
        <f t="shared" si="16"/>
        <v>0.00057</v>
      </c>
      <c r="P56" s="168">
        <v>0</v>
      </c>
      <c r="Q56" s="168">
        <f t="shared" si="17"/>
        <v>0</v>
      </c>
      <c r="R56" s="168"/>
      <c r="S56" s="168"/>
      <c r="T56" s="168">
        <v>0.206</v>
      </c>
      <c r="U56" s="168">
        <f t="shared" si="18"/>
        <v>0.62</v>
      </c>
      <c r="V56" s="159"/>
      <c r="W56" s="159"/>
      <c r="X56" s="159"/>
      <c r="Y56" s="159"/>
      <c r="Z56" s="159"/>
      <c r="AA56" s="159"/>
      <c r="AB56" s="159"/>
      <c r="AC56" s="159"/>
      <c r="AD56" s="159"/>
      <c r="AE56" s="159" t="s">
        <v>98</v>
      </c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</row>
    <row r="57" spans="1:60" ht="12.75" outlineLevel="1">
      <c r="A57" s="160">
        <v>46</v>
      </c>
      <c r="B57" s="166" t="s">
        <v>192</v>
      </c>
      <c r="C57" s="181" t="s">
        <v>193</v>
      </c>
      <c r="D57" s="168" t="s">
        <v>112</v>
      </c>
      <c r="E57" s="171">
        <v>14</v>
      </c>
      <c r="F57" s="174"/>
      <c r="G57" s="174">
        <f t="shared" si="19"/>
        <v>0</v>
      </c>
      <c r="H57" s="174">
        <v>0</v>
      </c>
      <c r="I57" s="174">
        <f t="shared" si="13"/>
        <v>0</v>
      </c>
      <c r="J57" s="174">
        <v>460</v>
      </c>
      <c r="K57" s="174">
        <f t="shared" si="14"/>
        <v>6440</v>
      </c>
      <c r="L57" s="174">
        <v>0</v>
      </c>
      <c r="M57" s="174">
        <f t="shared" si="15"/>
        <v>0</v>
      </c>
      <c r="N57" s="168">
        <v>0.0006</v>
      </c>
      <c r="O57" s="168">
        <f t="shared" si="16"/>
        <v>0.0084</v>
      </c>
      <c r="P57" s="168">
        <v>0</v>
      </c>
      <c r="Q57" s="168">
        <f t="shared" si="17"/>
        <v>0</v>
      </c>
      <c r="R57" s="168"/>
      <c r="S57" s="168"/>
      <c r="T57" s="168">
        <v>0</v>
      </c>
      <c r="U57" s="168">
        <f t="shared" si="18"/>
        <v>0</v>
      </c>
      <c r="V57" s="159"/>
      <c r="W57" s="159"/>
      <c r="X57" s="159"/>
      <c r="Y57" s="159"/>
      <c r="Z57" s="159"/>
      <c r="AA57" s="159"/>
      <c r="AB57" s="159"/>
      <c r="AC57" s="159"/>
      <c r="AD57" s="159"/>
      <c r="AE57" s="159" t="s">
        <v>98</v>
      </c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</row>
    <row r="58" spans="1:60" ht="12.75" outlineLevel="1">
      <c r="A58" s="160">
        <v>47</v>
      </c>
      <c r="B58" s="166" t="s">
        <v>194</v>
      </c>
      <c r="C58" s="181" t="s">
        <v>195</v>
      </c>
      <c r="D58" s="168" t="s">
        <v>112</v>
      </c>
      <c r="E58" s="171">
        <v>2</v>
      </c>
      <c r="F58" s="174"/>
      <c r="G58" s="174">
        <f t="shared" si="19"/>
        <v>0</v>
      </c>
      <c r="H58" s="174">
        <v>0</v>
      </c>
      <c r="I58" s="174">
        <f t="shared" si="13"/>
        <v>0</v>
      </c>
      <c r="J58" s="174">
        <v>1250</v>
      </c>
      <c r="K58" s="174">
        <f t="shared" si="14"/>
        <v>2500</v>
      </c>
      <c r="L58" s="174">
        <v>0</v>
      </c>
      <c r="M58" s="174">
        <f t="shared" si="15"/>
        <v>0</v>
      </c>
      <c r="N58" s="168">
        <v>0.0015</v>
      </c>
      <c r="O58" s="168">
        <f t="shared" si="16"/>
        <v>0.003</v>
      </c>
      <c r="P58" s="168">
        <v>0</v>
      </c>
      <c r="Q58" s="168">
        <f t="shared" si="17"/>
        <v>0</v>
      </c>
      <c r="R58" s="168"/>
      <c r="S58" s="168"/>
      <c r="T58" s="168">
        <v>0</v>
      </c>
      <c r="U58" s="168">
        <f t="shared" si="18"/>
        <v>0</v>
      </c>
      <c r="V58" s="159"/>
      <c r="W58" s="159"/>
      <c r="X58" s="159"/>
      <c r="Y58" s="159"/>
      <c r="Z58" s="159"/>
      <c r="AA58" s="159"/>
      <c r="AB58" s="159"/>
      <c r="AC58" s="159"/>
      <c r="AD58" s="159"/>
      <c r="AE58" s="159" t="s">
        <v>98</v>
      </c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</row>
    <row r="59" spans="1:60" ht="12.75" outlineLevel="1">
      <c r="A59" s="160">
        <v>48</v>
      </c>
      <c r="B59" s="166" t="s">
        <v>194</v>
      </c>
      <c r="C59" s="181" t="s">
        <v>196</v>
      </c>
      <c r="D59" s="168" t="s">
        <v>112</v>
      </c>
      <c r="E59" s="171">
        <v>2</v>
      </c>
      <c r="F59" s="174"/>
      <c r="G59" s="174">
        <f t="shared" si="19"/>
        <v>0</v>
      </c>
      <c r="H59" s="174">
        <v>0</v>
      </c>
      <c r="I59" s="174">
        <f t="shared" si="13"/>
        <v>0</v>
      </c>
      <c r="J59" s="174">
        <v>1550</v>
      </c>
      <c r="K59" s="174">
        <f t="shared" si="14"/>
        <v>3100</v>
      </c>
      <c r="L59" s="174">
        <v>0</v>
      </c>
      <c r="M59" s="174">
        <f t="shared" si="15"/>
        <v>0</v>
      </c>
      <c r="N59" s="168">
        <v>0.0015</v>
      </c>
      <c r="O59" s="168">
        <f t="shared" si="16"/>
        <v>0.003</v>
      </c>
      <c r="P59" s="168">
        <v>0</v>
      </c>
      <c r="Q59" s="168">
        <f t="shared" si="17"/>
        <v>0</v>
      </c>
      <c r="R59" s="168"/>
      <c r="S59" s="168"/>
      <c r="T59" s="168">
        <v>0</v>
      </c>
      <c r="U59" s="168">
        <f t="shared" si="18"/>
        <v>0</v>
      </c>
      <c r="V59" s="159"/>
      <c r="W59" s="159"/>
      <c r="X59" s="159"/>
      <c r="Y59" s="159"/>
      <c r="Z59" s="159"/>
      <c r="AA59" s="159"/>
      <c r="AB59" s="159"/>
      <c r="AC59" s="159"/>
      <c r="AD59" s="159"/>
      <c r="AE59" s="159" t="s">
        <v>98</v>
      </c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</row>
    <row r="60" spans="1:60" ht="12.75" outlineLevel="1">
      <c r="A60" s="160">
        <v>49</v>
      </c>
      <c r="B60" s="166" t="s">
        <v>197</v>
      </c>
      <c r="C60" s="181" t="s">
        <v>198</v>
      </c>
      <c r="D60" s="168" t="s">
        <v>122</v>
      </c>
      <c r="E60" s="171">
        <v>21</v>
      </c>
      <c r="F60" s="174"/>
      <c r="G60" s="174">
        <f t="shared" si="19"/>
        <v>0</v>
      </c>
      <c r="H60" s="174">
        <v>283.15</v>
      </c>
      <c r="I60" s="174">
        <f t="shared" si="13"/>
        <v>5946.15</v>
      </c>
      <c r="J60" s="174">
        <v>23.85</v>
      </c>
      <c r="K60" s="174">
        <f t="shared" si="14"/>
        <v>500.85</v>
      </c>
      <c r="L60" s="174">
        <v>0</v>
      </c>
      <c r="M60" s="174">
        <f t="shared" si="15"/>
        <v>0</v>
      </c>
      <c r="N60" s="168">
        <v>0.00026</v>
      </c>
      <c r="O60" s="168">
        <f t="shared" si="16"/>
        <v>0.00546</v>
      </c>
      <c r="P60" s="168">
        <v>0</v>
      </c>
      <c r="Q60" s="168">
        <f t="shared" si="17"/>
        <v>0</v>
      </c>
      <c r="R60" s="168"/>
      <c r="S60" s="168"/>
      <c r="T60" s="168">
        <v>0.072</v>
      </c>
      <c r="U60" s="168">
        <f t="shared" si="18"/>
        <v>1.51</v>
      </c>
      <c r="V60" s="159"/>
      <c r="W60" s="159"/>
      <c r="X60" s="159"/>
      <c r="Y60" s="159"/>
      <c r="Z60" s="159"/>
      <c r="AA60" s="159"/>
      <c r="AB60" s="159"/>
      <c r="AC60" s="159"/>
      <c r="AD60" s="159"/>
      <c r="AE60" s="159" t="s">
        <v>98</v>
      </c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</row>
    <row r="61" spans="1:60" ht="12.75" outlineLevel="1">
      <c r="A61" s="160">
        <v>50</v>
      </c>
      <c r="B61" s="166" t="s">
        <v>199</v>
      </c>
      <c r="C61" s="181" t="s">
        <v>200</v>
      </c>
      <c r="D61" s="168" t="s">
        <v>122</v>
      </c>
      <c r="E61" s="171">
        <v>21</v>
      </c>
      <c r="F61" s="174"/>
      <c r="G61" s="174">
        <f t="shared" si="19"/>
        <v>0</v>
      </c>
      <c r="H61" s="174">
        <v>286.87</v>
      </c>
      <c r="I61" s="174">
        <f t="shared" si="13"/>
        <v>6024.27</v>
      </c>
      <c r="J61" s="174">
        <v>61.63</v>
      </c>
      <c r="K61" s="174">
        <f t="shared" si="14"/>
        <v>1294.23</v>
      </c>
      <c r="L61" s="174">
        <v>0</v>
      </c>
      <c r="M61" s="174">
        <f t="shared" si="15"/>
        <v>0</v>
      </c>
      <c r="N61" s="168">
        <v>0</v>
      </c>
      <c r="O61" s="168">
        <f t="shared" si="16"/>
        <v>0</v>
      </c>
      <c r="P61" s="168">
        <v>0</v>
      </c>
      <c r="Q61" s="168">
        <f t="shared" si="17"/>
        <v>0</v>
      </c>
      <c r="R61" s="168"/>
      <c r="S61" s="168"/>
      <c r="T61" s="168">
        <v>0.186</v>
      </c>
      <c r="U61" s="168">
        <f t="shared" si="18"/>
        <v>3.91</v>
      </c>
      <c r="V61" s="159"/>
      <c r="W61" s="159"/>
      <c r="X61" s="159"/>
      <c r="Y61" s="159"/>
      <c r="Z61" s="159"/>
      <c r="AA61" s="159"/>
      <c r="AB61" s="159"/>
      <c r="AC61" s="159"/>
      <c r="AD61" s="159"/>
      <c r="AE61" s="159" t="s">
        <v>98</v>
      </c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</row>
    <row r="62" spans="1:60" ht="22.5" outlineLevel="1">
      <c r="A62" s="160">
        <v>51</v>
      </c>
      <c r="B62" s="166" t="s">
        <v>201</v>
      </c>
      <c r="C62" s="181" t="s">
        <v>202</v>
      </c>
      <c r="D62" s="168" t="s">
        <v>122</v>
      </c>
      <c r="E62" s="171">
        <v>3</v>
      </c>
      <c r="F62" s="174"/>
      <c r="G62" s="174">
        <f t="shared" si="19"/>
        <v>0</v>
      </c>
      <c r="H62" s="174">
        <v>146.84</v>
      </c>
      <c r="I62" s="174">
        <f t="shared" si="13"/>
        <v>440.52</v>
      </c>
      <c r="J62" s="174">
        <v>27.16</v>
      </c>
      <c r="K62" s="174">
        <f t="shared" si="14"/>
        <v>81.48</v>
      </c>
      <c r="L62" s="174">
        <v>0</v>
      </c>
      <c r="M62" s="174">
        <f t="shared" si="15"/>
        <v>0</v>
      </c>
      <c r="N62" s="168">
        <v>0</v>
      </c>
      <c r="O62" s="168">
        <f t="shared" si="16"/>
        <v>0</v>
      </c>
      <c r="P62" s="168">
        <v>0</v>
      </c>
      <c r="Q62" s="168">
        <f t="shared" si="17"/>
        <v>0</v>
      </c>
      <c r="R62" s="168"/>
      <c r="S62" s="168"/>
      <c r="T62" s="168">
        <v>0.082</v>
      </c>
      <c r="U62" s="168">
        <f t="shared" si="18"/>
        <v>0.25</v>
      </c>
      <c r="V62" s="159"/>
      <c r="W62" s="159"/>
      <c r="X62" s="159"/>
      <c r="Y62" s="159"/>
      <c r="Z62" s="159"/>
      <c r="AA62" s="159"/>
      <c r="AB62" s="159"/>
      <c r="AC62" s="159"/>
      <c r="AD62" s="159"/>
      <c r="AE62" s="159" t="s">
        <v>98</v>
      </c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</row>
    <row r="63" spans="1:60" ht="22.5" outlineLevel="1">
      <c r="A63" s="160">
        <v>52</v>
      </c>
      <c r="B63" s="166" t="s">
        <v>203</v>
      </c>
      <c r="C63" s="181" t="s">
        <v>204</v>
      </c>
      <c r="D63" s="168" t="s">
        <v>122</v>
      </c>
      <c r="E63" s="171">
        <v>3</v>
      </c>
      <c r="F63" s="174"/>
      <c r="G63" s="174">
        <f t="shared" si="19"/>
        <v>0</v>
      </c>
      <c r="H63" s="174">
        <v>483.15</v>
      </c>
      <c r="I63" s="174">
        <f t="shared" si="13"/>
        <v>1449.45</v>
      </c>
      <c r="J63" s="174">
        <v>81.85</v>
      </c>
      <c r="K63" s="174">
        <f t="shared" si="14"/>
        <v>245.55</v>
      </c>
      <c r="L63" s="174">
        <v>0</v>
      </c>
      <c r="M63" s="174">
        <f t="shared" si="15"/>
        <v>0</v>
      </c>
      <c r="N63" s="168">
        <v>0</v>
      </c>
      <c r="O63" s="168">
        <f t="shared" si="16"/>
        <v>0</v>
      </c>
      <c r="P63" s="168">
        <v>0</v>
      </c>
      <c r="Q63" s="168">
        <f t="shared" si="17"/>
        <v>0</v>
      </c>
      <c r="R63" s="168"/>
      <c r="S63" s="168"/>
      <c r="T63" s="168">
        <v>0.247</v>
      </c>
      <c r="U63" s="168">
        <f t="shared" si="18"/>
        <v>0.74</v>
      </c>
      <c r="V63" s="159"/>
      <c r="W63" s="159"/>
      <c r="X63" s="159"/>
      <c r="Y63" s="159"/>
      <c r="Z63" s="159"/>
      <c r="AA63" s="159"/>
      <c r="AB63" s="159"/>
      <c r="AC63" s="159"/>
      <c r="AD63" s="159"/>
      <c r="AE63" s="159" t="s">
        <v>98</v>
      </c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</row>
    <row r="64" spans="1:60" ht="12.75" outlineLevel="1">
      <c r="A64" s="160">
        <v>53</v>
      </c>
      <c r="B64" s="166" t="s">
        <v>205</v>
      </c>
      <c r="C64" s="181" t="s">
        <v>206</v>
      </c>
      <c r="D64" s="168" t="s">
        <v>122</v>
      </c>
      <c r="E64" s="171">
        <v>1</v>
      </c>
      <c r="F64" s="174"/>
      <c r="G64" s="174">
        <f t="shared" si="19"/>
        <v>0</v>
      </c>
      <c r="H64" s="174">
        <v>5.05</v>
      </c>
      <c r="I64" s="174">
        <f t="shared" si="13"/>
        <v>5.05</v>
      </c>
      <c r="J64" s="174">
        <v>71.55</v>
      </c>
      <c r="K64" s="174">
        <f t="shared" si="14"/>
        <v>71.55</v>
      </c>
      <c r="L64" s="174">
        <v>0</v>
      </c>
      <c r="M64" s="174">
        <f t="shared" si="15"/>
        <v>0</v>
      </c>
      <c r="N64" s="168">
        <v>0</v>
      </c>
      <c r="O64" s="168">
        <f t="shared" si="16"/>
        <v>0</v>
      </c>
      <c r="P64" s="168">
        <v>0</v>
      </c>
      <c r="Q64" s="168">
        <f t="shared" si="17"/>
        <v>0</v>
      </c>
      <c r="R64" s="168"/>
      <c r="S64" s="168"/>
      <c r="T64" s="168">
        <v>0.216</v>
      </c>
      <c r="U64" s="168">
        <f t="shared" si="18"/>
        <v>0.22</v>
      </c>
      <c r="V64" s="159"/>
      <c r="W64" s="159"/>
      <c r="X64" s="159"/>
      <c r="Y64" s="159"/>
      <c r="Z64" s="159"/>
      <c r="AA64" s="159"/>
      <c r="AB64" s="159"/>
      <c r="AC64" s="159"/>
      <c r="AD64" s="159"/>
      <c r="AE64" s="159" t="s">
        <v>98</v>
      </c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</row>
    <row r="65" spans="1:60" ht="12.75" outlineLevel="1">
      <c r="A65" s="160">
        <v>54</v>
      </c>
      <c r="B65" s="166" t="s">
        <v>207</v>
      </c>
      <c r="C65" s="181" t="s">
        <v>208</v>
      </c>
      <c r="D65" s="168" t="s">
        <v>122</v>
      </c>
      <c r="E65" s="171">
        <v>1</v>
      </c>
      <c r="F65" s="174"/>
      <c r="G65" s="174">
        <f t="shared" si="19"/>
        <v>0</v>
      </c>
      <c r="H65" s="174">
        <v>6.74</v>
      </c>
      <c r="I65" s="174">
        <f t="shared" si="13"/>
        <v>6.74</v>
      </c>
      <c r="J65" s="174">
        <v>85.46</v>
      </c>
      <c r="K65" s="174">
        <f t="shared" si="14"/>
        <v>85.46</v>
      </c>
      <c r="L65" s="174">
        <v>0</v>
      </c>
      <c r="M65" s="174">
        <f t="shared" si="15"/>
        <v>0</v>
      </c>
      <c r="N65" s="168">
        <v>0</v>
      </c>
      <c r="O65" s="168">
        <f t="shared" si="16"/>
        <v>0</v>
      </c>
      <c r="P65" s="168">
        <v>0</v>
      </c>
      <c r="Q65" s="168">
        <f t="shared" si="17"/>
        <v>0</v>
      </c>
      <c r="R65" s="168"/>
      <c r="S65" s="168"/>
      <c r="T65" s="168">
        <v>0.258</v>
      </c>
      <c r="U65" s="168">
        <f t="shared" si="18"/>
        <v>0.26</v>
      </c>
      <c r="V65" s="159"/>
      <c r="W65" s="159"/>
      <c r="X65" s="159"/>
      <c r="Y65" s="159"/>
      <c r="Z65" s="159"/>
      <c r="AA65" s="159"/>
      <c r="AB65" s="159"/>
      <c r="AC65" s="159"/>
      <c r="AD65" s="159"/>
      <c r="AE65" s="159" t="s">
        <v>98</v>
      </c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</row>
    <row r="66" spans="1:60" ht="12.75" outlineLevel="1">
      <c r="A66" s="160">
        <v>55</v>
      </c>
      <c r="B66" s="166" t="s">
        <v>209</v>
      </c>
      <c r="C66" s="181" t="s">
        <v>210</v>
      </c>
      <c r="D66" s="168" t="s">
        <v>122</v>
      </c>
      <c r="E66" s="171">
        <v>2</v>
      </c>
      <c r="F66" s="174"/>
      <c r="G66" s="174">
        <f t="shared" si="19"/>
        <v>0</v>
      </c>
      <c r="H66" s="174">
        <v>13.47</v>
      </c>
      <c r="I66" s="174">
        <f t="shared" si="13"/>
        <v>26.94</v>
      </c>
      <c r="J66" s="174">
        <v>112.53</v>
      </c>
      <c r="K66" s="174">
        <f t="shared" si="14"/>
        <v>225.06</v>
      </c>
      <c r="L66" s="174">
        <v>0</v>
      </c>
      <c r="M66" s="174">
        <f t="shared" si="15"/>
        <v>0</v>
      </c>
      <c r="N66" s="168">
        <v>0</v>
      </c>
      <c r="O66" s="168">
        <f t="shared" si="16"/>
        <v>0</v>
      </c>
      <c r="P66" s="168">
        <v>0</v>
      </c>
      <c r="Q66" s="168">
        <f t="shared" si="17"/>
        <v>0</v>
      </c>
      <c r="R66" s="168"/>
      <c r="S66" s="168"/>
      <c r="T66" s="168">
        <v>0.34</v>
      </c>
      <c r="U66" s="168">
        <f t="shared" si="18"/>
        <v>0.68</v>
      </c>
      <c r="V66" s="159"/>
      <c r="W66" s="159"/>
      <c r="X66" s="159"/>
      <c r="Y66" s="159"/>
      <c r="Z66" s="159"/>
      <c r="AA66" s="159"/>
      <c r="AB66" s="159"/>
      <c r="AC66" s="159"/>
      <c r="AD66" s="159"/>
      <c r="AE66" s="159" t="s">
        <v>98</v>
      </c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</row>
    <row r="67" spans="1:60" ht="12.75" outlineLevel="1">
      <c r="A67" s="160">
        <v>56</v>
      </c>
      <c r="B67" s="166" t="s">
        <v>211</v>
      </c>
      <c r="C67" s="181" t="s">
        <v>212</v>
      </c>
      <c r="D67" s="168" t="s">
        <v>112</v>
      </c>
      <c r="E67" s="171">
        <v>2</v>
      </c>
      <c r="F67" s="174"/>
      <c r="G67" s="174">
        <f t="shared" si="19"/>
        <v>0</v>
      </c>
      <c r="H67" s="174">
        <v>0</v>
      </c>
      <c r="I67" s="174">
        <f t="shared" si="13"/>
        <v>0</v>
      </c>
      <c r="J67" s="174">
        <v>580</v>
      </c>
      <c r="K67" s="174">
        <f t="shared" si="14"/>
        <v>1160</v>
      </c>
      <c r="L67" s="174">
        <v>0</v>
      </c>
      <c r="M67" s="174">
        <f t="shared" si="15"/>
        <v>0</v>
      </c>
      <c r="N67" s="168">
        <v>0.001</v>
      </c>
      <c r="O67" s="168">
        <f t="shared" si="16"/>
        <v>0.002</v>
      </c>
      <c r="P67" s="168">
        <v>0</v>
      </c>
      <c r="Q67" s="168">
        <f t="shared" si="17"/>
        <v>0</v>
      </c>
      <c r="R67" s="168"/>
      <c r="S67" s="168"/>
      <c r="T67" s="168">
        <v>0</v>
      </c>
      <c r="U67" s="168">
        <f t="shared" si="18"/>
        <v>0</v>
      </c>
      <c r="V67" s="159"/>
      <c r="W67" s="159"/>
      <c r="X67" s="159"/>
      <c r="Y67" s="159"/>
      <c r="Z67" s="159"/>
      <c r="AA67" s="159"/>
      <c r="AB67" s="159"/>
      <c r="AC67" s="159"/>
      <c r="AD67" s="159"/>
      <c r="AE67" s="159" t="s">
        <v>98</v>
      </c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</row>
    <row r="68" spans="1:60" ht="12.75" outlineLevel="1">
      <c r="A68" s="160">
        <v>57</v>
      </c>
      <c r="B68" s="166" t="s">
        <v>213</v>
      </c>
      <c r="C68" s="181" t="s">
        <v>214</v>
      </c>
      <c r="D68" s="168" t="s">
        <v>122</v>
      </c>
      <c r="E68" s="171">
        <v>1</v>
      </c>
      <c r="F68" s="174"/>
      <c r="G68" s="174">
        <f t="shared" si="19"/>
        <v>0</v>
      </c>
      <c r="H68" s="174">
        <v>2776.78</v>
      </c>
      <c r="I68" s="174">
        <f t="shared" si="13"/>
        <v>2776.78</v>
      </c>
      <c r="J68" s="174">
        <v>113.22</v>
      </c>
      <c r="K68" s="174">
        <f t="shared" si="14"/>
        <v>113.22</v>
      </c>
      <c r="L68" s="174">
        <v>0</v>
      </c>
      <c r="M68" s="174">
        <f t="shared" si="15"/>
        <v>0</v>
      </c>
      <c r="N68" s="168">
        <v>0.01378</v>
      </c>
      <c r="O68" s="168">
        <f t="shared" si="16"/>
        <v>0.01378</v>
      </c>
      <c r="P68" s="168">
        <v>0</v>
      </c>
      <c r="Q68" s="168">
        <f t="shared" si="17"/>
        <v>0</v>
      </c>
      <c r="R68" s="168"/>
      <c r="S68" s="168"/>
      <c r="T68" s="168">
        <v>0.302</v>
      </c>
      <c r="U68" s="168">
        <f t="shared" si="18"/>
        <v>0.3</v>
      </c>
      <c r="V68" s="159"/>
      <c r="W68" s="159"/>
      <c r="X68" s="159"/>
      <c r="Y68" s="159"/>
      <c r="Z68" s="159"/>
      <c r="AA68" s="159"/>
      <c r="AB68" s="159"/>
      <c r="AC68" s="159"/>
      <c r="AD68" s="159"/>
      <c r="AE68" s="159" t="s">
        <v>98</v>
      </c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</row>
    <row r="69" spans="1:60" ht="12.75" outlineLevel="1">
      <c r="A69" s="160">
        <v>58</v>
      </c>
      <c r="B69" s="166" t="s">
        <v>215</v>
      </c>
      <c r="C69" s="181" t="s">
        <v>216</v>
      </c>
      <c r="D69" s="168" t="s">
        <v>122</v>
      </c>
      <c r="E69" s="171">
        <v>3</v>
      </c>
      <c r="F69" s="174"/>
      <c r="G69" s="174">
        <f t="shared" si="19"/>
        <v>0</v>
      </c>
      <c r="H69" s="174">
        <v>1475.38</v>
      </c>
      <c r="I69" s="174">
        <f t="shared" si="13"/>
        <v>4426.14</v>
      </c>
      <c r="J69" s="174">
        <v>56.61999999999989</v>
      </c>
      <c r="K69" s="174">
        <f t="shared" si="14"/>
        <v>169.86</v>
      </c>
      <c r="L69" s="174">
        <v>0</v>
      </c>
      <c r="M69" s="174">
        <f t="shared" si="15"/>
        <v>0</v>
      </c>
      <c r="N69" s="168">
        <v>0.00414</v>
      </c>
      <c r="O69" s="168">
        <f t="shared" si="16"/>
        <v>0.01242</v>
      </c>
      <c r="P69" s="168">
        <v>0</v>
      </c>
      <c r="Q69" s="168">
        <f t="shared" si="17"/>
        <v>0</v>
      </c>
      <c r="R69" s="168"/>
      <c r="S69" s="168"/>
      <c r="T69" s="168">
        <v>0.151</v>
      </c>
      <c r="U69" s="168">
        <f t="shared" si="18"/>
        <v>0.45</v>
      </c>
      <c r="V69" s="159"/>
      <c r="W69" s="159"/>
      <c r="X69" s="159"/>
      <c r="Y69" s="159"/>
      <c r="Z69" s="159"/>
      <c r="AA69" s="159"/>
      <c r="AB69" s="159"/>
      <c r="AC69" s="159"/>
      <c r="AD69" s="159"/>
      <c r="AE69" s="159" t="s">
        <v>98</v>
      </c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</row>
    <row r="70" spans="1:60" ht="12.75" outlineLevel="1">
      <c r="A70" s="160">
        <v>59</v>
      </c>
      <c r="B70" s="166" t="s">
        <v>217</v>
      </c>
      <c r="C70" s="181" t="s">
        <v>218</v>
      </c>
      <c r="D70" s="168" t="s">
        <v>122</v>
      </c>
      <c r="E70" s="171">
        <v>1</v>
      </c>
      <c r="F70" s="174"/>
      <c r="G70" s="174">
        <f t="shared" si="19"/>
        <v>0</v>
      </c>
      <c r="H70" s="174">
        <v>2098.38</v>
      </c>
      <c r="I70" s="174">
        <f t="shared" si="13"/>
        <v>2098.38</v>
      </c>
      <c r="J70" s="174">
        <v>56.61999999999989</v>
      </c>
      <c r="K70" s="174">
        <f t="shared" si="14"/>
        <v>56.62</v>
      </c>
      <c r="L70" s="174">
        <v>0</v>
      </c>
      <c r="M70" s="174">
        <f t="shared" si="15"/>
        <v>0</v>
      </c>
      <c r="N70" s="168">
        <v>0.00424</v>
      </c>
      <c r="O70" s="168">
        <f t="shared" si="16"/>
        <v>0.00424</v>
      </c>
      <c r="P70" s="168">
        <v>0</v>
      </c>
      <c r="Q70" s="168">
        <f t="shared" si="17"/>
        <v>0</v>
      </c>
      <c r="R70" s="168"/>
      <c r="S70" s="168"/>
      <c r="T70" s="168">
        <v>0.151</v>
      </c>
      <c r="U70" s="168">
        <f t="shared" si="18"/>
        <v>0.15</v>
      </c>
      <c r="V70" s="159"/>
      <c r="W70" s="159"/>
      <c r="X70" s="159"/>
      <c r="Y70" s="159"/>
      <c r="Z70" s="159"/>
      <c r="AA70" s="159"/>
      <c r="AB70" s="159"/>
      <c r="AC70" s="159"/>
      <c r="AD70" s="159"/>
      <c r="AE70" s="159" t="s">
        <v>98</v>
      </c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</row>
    <row r="71" spans="1:60" ht="12.75" outlineLevel="1">
      <c r="A71" s="160">
        <v>60</v>
      </c>
      <c r="B71" s="166" t="s">
        <v>219</v>
      </c>
      <c r="C71" s="181" t="s">
        <v>220</v>
      </c>
      <c r="D71" s="168" t="s">
        <v>103</v>
      </c>
      <c r="E71" s="171">
        <v>4</v>
      </c>
      <c r="F71" s="174"/>
      <c r="G71" s="174">
        <f t="shared" si="19"/>
        <v>0</v>
      </c>
      <c r="H71" s="174">
        <v>406.67</v>
      </c>
      <c r="I71" s="174">
        <f t="shared" si="13"/>
        <v>1626.68</v>
      </c>
      <c r="J71" s="174">
        <v>222.33</v>
      </c>
      <c r="K71" s="174">
        <f t="shared" si="14"/>
        <v>889.32</v>
      </c>
      <c r="L71" s="174">
        <v>0</v>
      </c>
      <c r="M71" s="174">
        <f t="shared" si="15"/>
        <v>0</v>
      </c>
      <c r="N71" s="168">
        <v>0.00414</v>
      </c>
      <c r="O71" s="168">
        <f t="shared" si="16"/>
        <v>0.01656</v>
      </c>
      <c r="P71" s="168">
        <v>0</v>
      </c>
      <c r="Q71" s="168">
        <f t="shared" si="17"/>
        <v>0</v>
      </c>
      <c r="R71" s="168"/>
      <c r="S71" s="168"/>
      <c r="T71" s="168">
        <v>0.593</v>
      </c>
      <c r="U71" s="168">
        <f t="shared" si="18"/>
        <v>2.37</v>
      </c>
      <c r="V71" s="159"/>
      <c r="W71" s="159"/>
      <c r="X71" s="159"/>
      <c r="Y71" s="159"/>
      <c r="Z71" s="159"/>
      <c r="AA71" s="159"/>
      <c r="AB71" s="159"/>
      <c r="AC71" s="159"/>
      <c r="AD71" s="159"/>
      <c r="AE71" s="159" t="s">
        <v>98</v>
      </c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</row>
    <row r="72" spans="1:60" ht="12.75" outlineLevel="1">
      <c r="A72" s="160">
        <v>61</v>
      </c>
      <c r="B72" s="166" t="s">
        <v>221</v>
      </c>
      <c r="C72" s="181" t="s">
        <v>222</v>
      </c>
      <c r="D72" s="168" t="s">
        <v>103</v>
      </c>
      <c r="E72" s="171">
        <v>2</v>
      </c>
      <c r="F72" s="174"/>
      <c r="G72" s="174">
        <f t="shared" si="19"/>
        <v>0</v>
      </c>
      <c r="H72" s="174">
        <v>449.31</v>
      </c>
      <c r="I72" s="174">
        <f t="shared" si="13"/>
        <v>898.62</v>
      </c>
      <c r="J72" s="174">
        <v>249.69</v>
      </c>
      <c r="K72" s="174">
        <f t="shared" si="14"/>
        <v>499.38</v>
      </c>
      <c r="L72" s="174">
        <v>0</v>
      </c>
      <c r="M72" s="174">
        <f t="shared" si="15"/>
        <v>0</v>
      </c>
      <c r="N72" s="168">
        <v>0.0055</v>
      </c>
      <c r="O72" s="168">
        <f t="shared" si="16"/>
        <v>0.011</v>
      </c>
      <c r="P72" s="168">
        <v>0</v>
      </c>
      <c r="Q72" s="168">
        <f t="shared" si="17"/>
        <v>0</v>
      </c>
      <c r="R72" s="168"/>
      <c r="S72" s="168"/>
      <c r="T72" s="168">
        <v>0.666</v>
      </c>
      <c r="U72" s="168">
        <f t="shared" si="18"/>
        <v>1.33</v>
      </c>
      <c r="V72" s="159"/>
      <c r="W72" s="159"/>
      <c r="X72" s="159"/>
      <c r="Y72" s="159"/>
      <c r="Z72" s="159"/>
      <c r="AA72" s="159"/>
      <c r="AB72" s="159"/>
      <c r="AC72" s="159"/>
      <c r="AD72" s="159"/>
      <c r="AE72" s="159" t="s">
        <v>98</v>
      </c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</row>
    <row r="73" spans="1:60" ht="12.75" outlineLevel="1">
      <c r="A73" s="160">
        <v>62</v>
      </c>
      <c r="B73" s="166" t="s">
        <v>223</v>
      </c>
      <c r="C73" s="181" t="s">
        <v>224</v>
      </c>
      <c r="D73" s="168" t="s">
        <v>103</v>
      </c>
      <c r="E73" s="171">
        <v>10</v>
      </c>
      <c r="F73" s="174"/>
      <c r="G73" s="174">
        <f>E73*F73</f>
        <v>0</v>
      </c>
      <c r="H73" s="174">
        <v>531.57</v>
      </c>
      <c r="I73" s="174">
        <f t="shared" si="13"/>
        <v>5315.7</v>
      </c>
      <c r="J73" s="174">
        <v>292.43</v>
      </c>
      <c r="K73" s="174">
        <f t="shared" si="14"/>
        <v>2924.3</v>
      </c>
      <c r="L73" s="174">
        <v>0</v>
      </c>
      <c r="M73" s="174">
        <f t="shared" si="15"/>
        <v>0</v>
      </c>
      <c r="N73" s="168">
        <v>0.00662</v>
      </c>
      <c r="O73" s="168">
        <f t="shared" si="16"/>
        <v>0.0662</v>
      </c>
      <c r="P73" s="168">
        <v>0</v>
      </c>
      <c r="Q73" s="168">
        <f t="shared" si="17"/>
        <v>0</v>
      </c>
      <c r="R73" s="168"/>
      <c r="S73" s="168"/>
      <c r="T73" s="168">
        <v>0.78</v>
      </c>
      <c r="U73" s="168">
        <f t="shared" si="18"/>
        <v>7.8</v>
      </c>
      <c r="V73" s="159"/>
      <c r="W73" s="159"/>
      <c r="X73" s="159"/>
      <c r="Y73" s="159"/>
      <c r="Z73" s="159"/>
      <c r="AA73" s="159"/>
      <c r="AB73" s="159"/>
      <c r="AC73" s="159"/>
      <c r="AD73" s="159"/>
      <c r="AE73" s="159" t="s">
        <v>98</v>
      </c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</row>
    <row r="74" spans="1:60" ht="12.75" outlineLevel="1">
      <c r="A74" s="160">
        <v>63</v>
      </c>
      <c r="B74" s="166" t="s">
        <v>225</v>
      </c>
      <c r="C74" s="181" t="s">
        <v>226</v>
      </c>
      <c r="D74" s="168" t="s">
        <v>119</v>
      </c>
      <c r="E74" s="171">
        <v>0.1718</v>
      </c>
      <c r="F74" s="174"/>
      <c r="G74" s="174">
        <f>E74*F74</f>
        <v>0</v>
      </c>
      <c r="H74" s="174">
        <v>0</v>
      </c>
      <c r="I74" s="174">
        <f t="shared" si="13"/>
        <v>0</v>
      </c>
      <c r="J74" s="174">
        <v>761</v>
      </c>
      <c r="K74" s="174">
        <f t="shared" si="14"/>
        <v>130.74</v>
      </c>
      <c r="L74" s="174">
        <v>0</v>
      </c>
      <c r="M74" s="174">
        <f t="shared" si="15"/>
        <v>0</v>
      </c>
      <c r="N74" s="168">
        <v>0</v>
      </c>
      <c r="O74" s="168">
        <f t="shared" si="16"/>
        <v>0</v>
      </c>
      <c r="P74" s="168">
        <v>0</v>
      </c>
      <c r="Q74" s="168">
        <f t="shared" si="17"/>
        <v>0</v>
      </c>
      <c r="R74" s="168"/>
      <c r="S74" s="168"/>
      <c r="T74" s="168">
        <v>2.351</v>
      </c>
      <c r="U74" s="168">
        <f t="shared" si="18"/>
        <v>0.4</v>
      </c>
      <c r="V74" s="159"/>
      <c r="W74" s="159"/>
      <c r="X74" s="159"/>
      <c r="Y74" s="159"/>
      <c r="Z74" s="159"/>
      <c r="AA74" s="159"/>
      <c r="AB74" s="159"/>
      <c r="AC74" s="159"/>
      <c r="AD74" s="159"/>
      <c r="AE74" s="159" t="s">
        <v>98</v>
      </c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</row>
    <row r="75" spans="1:31" ht="12.75">
      <c r="A75" s="163" t="s">
        <v>93</v>
      </c>
      <c r="B75" s="167" t="s">
        <v>58</v>
      </c>
      <c r="C75" s="182" t="s">
        <v>59</v>
      </c>
      <c r="D75" s="169"/>
      <c r="E75" s="172"/>
      <c r="F75" s="175"/>
      <c r="G75" s="175">
        <f>SUMIF(AE76:AE83,"&lt;&gt;NOR",G76:G83)</f>
        <v>0</v>
      </c>
      <c r="H75" s="175"/>
      <c r="I75" s="175">
        <f>SUM(I76:I83)</f>
        <v>134579</v>
      </c>
      <c r="J75" s="175"/>
      <c r="K75" s="175">
        <f>SUM(K76:K83)</f>
        <v>8380.82</v>
      </c>
      <c r="L75" s="175"/>
      <c r="M75" s="175">
        <f>SUM(M76:M83)</f>
        <v>0</v>
      </c>
      <c r="N75" s="169"/>
      <c r="O75" s="169">
        <f>SUM(O76:O83)</f>
        <v>0.55842</v>
      </c>
      <c r="P75" s="169"/>
      <c r="Q75" s="169">
        <f>SUM(Q76:Q83)</f>
        <v>0</v>
      </c>
      <c r="R75" s="169"/>
      <c r="S75" s="169"/>
      <c r="T75" s="169"/>
      <c r="U75" s="169">
        <f>SUM(U76:U83)</f>
        <v>19.889999999999997</v>
      </c>
      <c r="AE75" t="s">
        <v>94</v>
      </c>
    </row>
    <row r="76" spans="1:60" ht="12.75" outlineLevel="1">
      <c r="A76" s="160">
        <v>64</v>
      </c>
      <c r="B76" s="166" t="s">
        <v>227</v>
      </c>
      <c r="C76" s="181" t="s">
        <v>228</v>
      </c>
      <c r="D76" s="168" t="s">
        <v>122</v>
      </c>
      <c r="E76" s="171">
        <v>7</v>
      </c>
      <c r="F76" s="174"/>
      <c r="G76" s="174">
        <f>E76*F76</f>
        <v>0</v>
      </c>
      <c r="H76" s="174">
        <v>6304.24</v>
      </c>
      <c r="I76" s="174">
        <f aca="true" t="shared" si="20" ref="I76:I83">ROUND(E76*H76,2)</f>
        <v>44129.68</v>
      </c>
      <c r="J76" s="174">
        <v>255.76</v>
      </c>
      <c r="K76" s="174">
        <f aca="true" t="shared" si="21" ref="K76:K83">ROUND(E76*J76,2)</f>
        <v>1790.32</v>
      </c>
      <c r="L76" s="174">
        <v>0</v>
      </c>
      <c r="M76" s="174">
        <f aca="true" t="shared" si="22" ref="M76:M83">G76*(1+L76/100)</f>
        <v>0</v>
      </c>
      <c r="N76" s="168">
        <v>0.02362</v>
      </c>
      <c r="O76" s="168">
        <f aca="true" t="shared" si="23" ref="O76:O83">ROUND(E76*N76,5)</f>
        <v>0.16534</v>
      </c>
      <c r="P76" s="168">
        <v>0</v>
      </c>
      <c r="Q76" s="168">
        <f aca="true" t="shared" si="24" ref="Q76:Q83">ROUND(E76*P76,5)</f>
        <v>0</v>
      </c>
      <c r="R76" s="168"/>
      <c r="S76" s="168"/>
      <c r="T76" s="168">
        <v>0.945</v>
      </c>
      <c r="U76" s="168">
        <f aca="true" t="shared" si="25" ref="U76:U83">ROUND(E76*T76,2)</f>
        <v>6.62</v>
      </c>
      <c r="V76" s="159"/>
      <c r="W76" s="159"/>
      <c r="X76" s="159"/>
      <c r="Y76" s="159"/>
      <c r="Z76" s="159"/>
      <c r="AA76" s="159"/>
      <c r="AB76" s="159"/>
      <c r="AC76" s="159"/>
      <c r="AD76" s="159"/>
      <c r="AE76" s="159" t="s">
        <v>98</v>
      </c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</row>
    <row r="77" spans="1:60" ht="12.75" outlineLevel="1">
      <c r="A77" s="160">
        <v>65</v>
      </c>
      <c r="B77" s="166" t="s">
        <v>229</v>
      </c>
      <c r="C77" s="181" t="s">
        <v>230</v>
      </c>
      <c r="D77" s="168" t="s">
        <v>122</v>
      </c>
      <c r="E77" s="171">
        <v>3</v>
      </c>
      <c r="F77" s="174"/>
      <c r="G77" s="174">
        <f>E77*F77</f>
        <v>0</v>
      </c>
      <c r="H77" s="174">
        <v>6814.62</v>
      </c>
      <c r="I77" s="174">
        <f t="shared" si="20"/>
        <v>20443.86</v>
      </c>
      <c r="J77" s="174">
        <v>260.38</v>
      </c>
      <c r="K77" s="174">
        <f t="shared" si="21"/>
        <v>781.14</v>
      </c>
      <c r="L77" s="174">
        <v>0</v>
      </c>
      <c r="M77" s="174">
        <f t="shared" si="22"/>
        <v>0</v>
      </c>
      <c r="N77" s="168">
        <v>0.03248</v>
      </c>
      <c r="O77" s="168">
        <f t="shared" si="23"/>
        <v>0.09744</v>
      </c>
      <c r="P77" s="168">
        <v>0</v>
      </c>
      <c r="Q77" s="168">
        <f t="shared" si="24"/>
        <v>0</v>
      </c>
      <c r="R77" s="168"/>
      <c r="S77" s="168"/>
      <c r="T77" s="168">
        <v>0.961</v>
      </c>
      <c r="U77" s="168">
        <f t="shared" si="25"/>
        <v>2.88</v>
      </c>
      <c r="V77" s="159"/>
      <c r="W77" s="159"/>
      <c r="X77" s="159"/>
      <c r="Y77" s="159"/>
      <c r="Z77" s="159"/>
      <c r="AA77" s="159"/>
      <c r="AB77" s="159"/>
      <c r="AC77" s="159"/>
      <c r="AD77" s="159"/>
      <c r="AE77" s="159" t="s">
        <v>98</v>
      </c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</row>
    <row r="78" spans="1:60" ht="12.75" outlineLevel="1">
      <c r="A78" s="160">
        <v>66</v>
      </c>
      <c r="B78" s="166" t="s">
        <v>231</v>
      </c>
      <c r="C78" s="181" t="s">
        <v>232</v>
      </c>
      <c r="D78" s="168" t="s">
        <v>122</v>
      </c>
      <c r="E78" s="171">
        <v>2</v>
      </c>
      <c r="F78" s="174"/>
      <c r="G78" s="174">
        <f>E78*F78</f>
        <v>0</v>
      </c>
      <c r="H78" s="174">
        <v>5798.48</v>
      </c>
      <c r="I78" s="174">
        <f t="shared" si="20"/>
        <v>11596.96</v>
      </c>
      <c r="J78" s="174">
        <v>246.52</v>
      </c>
      <c r="K78" s="174">
        <f t="shared" si="21"/>
        <v>493.04</v>
      </c>
      <c r="L78" s="174">
        <v>0</v>
      </c>
      <c r="M78" s="174">
        <f t="shared" si="22"/>
        <v>0</v>
      </c>
      <c r="N78" s="168">
        <v>0.01476</v>
      </c>
      <c r="O78" s="168">
        <f t="shared" si="23"/>
        <v>0.02952</v>
      </c>
      <c r="P78" s="168">
        <v>0</v>
      </c>
      <c r="Q78" s="168">
        <f t="shared" si="24"/>
        <v>0</v>
      </c>
      <c r="R78" s="168"/>
      <c r="S78" s="168"/>
      <c r="T78" s="168">
        <v>0.913</v>
      </c>
      <c r="U78" s="168">
        <f t="shared" si="25"/>
        <v>1.83</v>
      </c>
      <c r="V78" s="159"/>
      <c r="W78" s="159"/>
      <c r="X78" s="159"/>
      <c r="Y78" s="159"/>
      <c r="Z78" s="159"/>
      <c r="AA78" s="159"/>
      <c r="AB78" s="159"/>
      <c r="AC78" s="159"/>
      <c r="AD78" s="159"/>
      <c r="AE78" s="159" t="s">
        <v>98</v>
      </c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</row>
    <row r="79" spans="1:60" ht="12.75" outlineLevel="1">
      <c r="A79" s="160">
        <v>67</v>
      </c>
      <c r="B79" s="166" t="s">
        <v>233</v>
      </c>
      <c r="C79" s="181" t="s">
        <v>234</v>
      </c>
      <c r="D79" s="168" t="s">
        <v>122</v>
      </c>
      <c r="E79" s="171">
        <v>1</v>
      </c>
      <c r="F79" s="174"/>
      <c r="G79" s="174">
        <f>E79*F79</f>
        <v>0</v>
      </c>
      <c r="H79" s="174">
        <v>5963.86</v>
      </c>
      <c r="I79" s="174">
        <f t="shared" si="20"/>
        <v>5963.86</v>
      </c>
      <c r="J79" s="174">
        <v>251.14</v>
      </c>
      <c r="K79" s="174">
        <f t="shared" si="21"/>
        <v>251.14</v>
      </c>
      <c r="L79" s="174">
        <v>0</v>
      </c>
      <c r="M79" s="174">
        <f t="shared" si="22"/>
        <v>0</v>
      </c>
      <c r="N79" s="168">
        <v>0.01772</v>
      </c>
      <c r="O79" s="168">
        <f t="shared" si="23"/>
        <v>0.01772</v>
      </c>
      <c r="P79" s="168">
        <v>0</v>
      </c>
      <c r="Q79" s="168">
        <f t="shared" si="24"/>
        <v>0</v>
      </c>
      <c r="R79" s="168"/>
      <c r="S79" s="168"/>
      <c r="T79" s="168">
        <v>0.929</v>
      </c>
      <c r="U79" s="168">
        <f t="shared" si="25"/>
        <v>0.93</v>
      </c>
      <c r="V79" s="159"/>
      <c r="W79" s="159"/>
      <c r="X79" s="159"/>
      <c r="Y79" s="159"/>
      <c r="Z79" s="159"/>
      <c r="AA79" s="159"/>
      <c r="AB79" s="159"/>
      <c r="AC79" s="159"/>
      <c r="AD79" s="159"/>
      <c r="AE79" s="159" t="s">
        <v>98</v>
      </c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</row>
    <row r="80" spans="1:60" ht="12.75" outlineLevel="1">
      <c r="A80" s="160">
        <v>68</v>
      </c>
      <c r="B80" s="166" t="s">
        <v>235</v>
      </c>
      <c r="C80" s="181" t="s">
        <v>236</v>
      </c>
      <c r="D80" s="168" t="s">
        <v>122</v>
      </c>
      <c r="E80" s="171">
        <v>4</v>
      </c>
      <c r="F80" s="174"/>
      <c r="G80" s="174">
        <f>E80*F80</f>
        <v>0</v>
      </c>
      <c r="H80" s="174">
        <v>6469.24</v>
      </c>
      <c r="I80" s="174">
        <f t="shared" si="20"/>
        <v>25876.96</v>
      </c>
      <c r="J80" s="174">
        <v>255.76</v>
      </c>
      <c r="K80" s="174">
        <f t="shared" si="21"/>
        <v>1023.04</v>
      </c>
      <c r="L80" s="174">
        <v>0</v>
      </c>
      <c r="M80" s="174">
        <f t="shared" si="22"/>
        <v>0</v>
      </c>
      <c r="N80" s="168">
        <v>0.02657</v>
      </c>
      <c r="O80" s="168">
        <f t="shared" si="23"/>
        <v>0.10628</v>
      </c>
      <c r="P80" s="168">
        <v>0</v>
      </c>
      <c r="Q80" s="168">
        <f t="shared" si="24"/>
        <v>0</v>
      </c>
      <c r="R80" s="168"/>
      <c r="S80" s="168"/>
      <c r="T80" s="168">
        <v>0.945</v>
      </c>
      <c r="U80" s="168">
        <f t="shared" si="25"/>
        <v>3.78</v>
      </c>
      <c r="V80" s="159"/>
      <c r="W80" s="159"/>
      <c r="X80" s="159"/>
      <c r="Y80" s="159"/>
      <c r="Z80" s="159"/>
      <c r="AA80" s="159"/>
      <c r="AB80" s="159"/>
      <c r="AC80" s="159"/>
      <c r="AD80" s="159"/>
      <c r="AE80" s="159" t="s">
        <v>98</v>
      </c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</row>
    <row r="81" spans="1:60" ht="12.75" outlineLevel="1">
      <c r="A81" s="160">
        <v>69</v>
      </c>
      <c r="B81" s="166" t="s">
        <v>237</v>
      </c>
      <c r="C81" s="181" t="s">
        <v>238</v>
      </c>
      <c r="D81" s="168" t="s">
        <v>122</v>
      </c>
      <c r="E81" s="171">
        <v>4</v>
      </c>
      <c r="F81" s="174"/>
      <c r="G81" s="174">
        <f>E81*F81</f>
        <v>0</v>
      </c>
      <c r="H81" s="174">
        <v>6641.92</v>
      </c>
      <c r="I81" s="174">
        <f t="shared" si="20"/>
        <v>26567.68</v>
      </c>
      <c r="J81" s="174">
        <v>258.08</v>
      </c>
      <c r="K81" s="174">
        <f t="shared" si="21"/>
        <v>1032.32</v>
      </c>
      <c r="L81" s="174">
        <v>0</v>
      </c>
      <c r="M81" s="174">
        <f t="shared" si="22"/>
        <v>0</v>
      </c>
      <c r="N81" s="168">
        <v>0.02953</v>
      </c>
      <c r="O81" s="168">
        <f t="shared" si="23"/>
        <v>0.11812</v>
      </c>
      <c r="P81" s="168">
        <v>0</v>
      </c>
      <c r="Q81" s="168">
        <f t="shared" si="24"/>
        <v>0</v>
      </c>
      <c r="R81" s="168"/>
      <c r="S81" s="168"/>
      <c r="T81" s="168">
        <v>0.953</v>
      </c>
      <c r="U81" s="168">
        <f t="shared" si="25"/>
        <v>3.81</v>
      </c>
      <c r="V81" s="159"/>
      <c r="W81" s="159"/>
      <c r="X81" s="159"/>
      <c r="Y81" s="159"/>
      <c r="Z81" s="159"/>
      <c r="AA81" s="159"/>
      <c r="AB81" s="159"/>
      <c r="AC81" s="159"/>
      <c r="AD81" s="159"/>
      <c r="AE81" s="159" t="s">
        <v>98</v>
      </c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</row>
    <row r="82" spans="1:60" ht="22.5" outlineLevel="1">
      <c r="A82" s="160">
        <v>70</v>
      </c>
      <c r="B82" s="166" t="s">
        <v>239</v>
      </c>
      <c r="C82" s="181" t="s">
        <v>240</v>
      </c>
      <c r="D82" s="168" t="s">
        <v>112</v>
      </c>
      <c r="E82" s="171">
        <v>3</v>
      </c>
      <c r="F82" s="174"/>
      <c r="G82" s="174">
        <f>E82*F82</f>
        <v>0</v>
      </c>
      <c r="H82" s="174">
        <v>0</v>
      </c>
      <c r="I82" s="174">
        <f t="shared" si="20"/>
        <v>0</v>
      </c>
      <c r="J82" s="174">
        <v>1000</v>
      </c>
      <c r="K82" s="174">
        <f t="shared" si="21"/>
        <v>3000</v>
      </c>
      <c r="L82" s="174">
        <v>0</v>
      </c>
      <c r="M82" s="174">
        <f t="shared" si="22"/>
        <v>0</v>
      </c>
      <c r="N82" s="168">
        <v>0.008</v>
      </c>
      <c r="O82" s="168">
        <f t="shared" si="23"/>
        <v>0.024</v>
      </c>
      <c r="P82" s="168">
        <v>0</v>
      </c>
      <c r="Q82" s="168">
        <f t="shared" si="24"/>
        <v>0</v>
      </c>
      <c r="R82" s="168"/>
      <c r="S82" s="168"/>
      <c r="T82" s="168">
        <v>0</v>
      </c>
      <c r="U82" s="168">
        <f t="shared" si="25"/>
        <v>0</v>
      </c>
      <c r="V82" s="159"/>
      <c r="W82" s="159"/>
      <c r="X82" s="159"/>
      <c r="Y82" s="159"/>
      <c r="Z82" s="159"/>
      <c r="AA82" s="159"/>
      <c r="AB82" s="159"/>
      <c r="AC82" s="159"/>
      <c r="AD82" s="159"/>
      <c r="AE82" s="159" t="s">
        <v>98</v>
      </c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</row>
    <row r="83" spans="1:60" ht="12.75" outlineLevel="1">
      <c r="A83" s="160">
        <v>71</v>
      </c>
      <c r="B83" s="166" t="s">
        <v>241</v>
      </c>
      <c r="C83" s="181" t="s">
        <v>242</v>
      </c>
      <c r="D83" s="168" t="s">
        <v>119</v>
      </c>
      <c r="E83" s="171">
        <v>0.0119</v>
      </c>
      <c r="F83" s="174"/>
      <c r="G83" s="174">
        <f>E83*F83</f>
        <v>0</v>
      </c>
      <c r="H83" s="174">
        <v>0</v>
      </c>
      <c r="I83" s="174">
        <f t="shared" si="20"/>
        <v>0</v>
      </c>
      <c r="J83" s="174">
        <v>825</v>
      </c>
      <c r="K83" s="174">
        <f t="shared" si="21"/>
        <v>9.82</v>
      </c>
      <c r="L83" s="174">
        <v>0</v>
      </c>
      <c r="M83" s="174">
        <f t="shared" si="22"/>
        <v>0</v>
      </c>
      <c r="N83" s="168">
        <v>0</v>
      </c>
      <c r="O83" s="168">
        <f t="shared" si="23"/>
        <v>0</v>
      </c>
      <c r="P83" s="168">
        <v>0</v>
      </c>
      <c r="Q83" s="168">
        <f t="shared" si="24"/>
        <v>0</v>
      </c>
      <c r="R83" s="168"/>
      <c r="S83" s="168"/>
      <c r="T83" s="168">
        <v>3.075</v>
      </c>
      <c r="U83" s="168">
        <f t="shared" si="25"/>
        <v>0.04</v>
      </c>
      <c r="V83" s="159"/>
      <c r="W83" s="159"/>
      <c r="X83" s="159"/>
      <c r="Y83" s="159"/>
      <c r="Z83" s="159"/>
      <c r="AA83" s="159"/>
      <c r="AB83" s="159"/>
      <c r="AC83" s="159"/>
      <c r="AD83" s="159"/>
      <c r="AE83" s="159" t="s">
        <v>98</v>
      </c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</row>
    <row r="84" spans="1:31" ht="12.75">
      <c r="A84" s="163" t="s">
        <v>93</v>
      </c>
      <c r="B84" s="167" t="s">
        <v>60</v>
      </c>
      <c r="C84" s="182" t="s">
        <v>61</v>
      </c>
      <c r="D84" s="169"/>
      <c r="E84" s="172"/>
      <c r="F84" s="175"/>
      <c r="G84" s="175">
        <f>SUMIF(AE85:AE98,"&lt;&gt;NOR",G85:G98)</f>
        <v>0</v>
      </c>
      <c r="H84" s="175"/>
      <c r="I84" s="175">
        <f>SUM(I85:I98)</f>
        <v>729316.7</v>
      </c>
      <c r="J84" s="175"/>
      <c r="K84" s="175">
        <f>SUM(K85:K98)</f>
        <v>414510.53</v>
      </c>
      <c r="L84" s="175"/>
      <c r="M84" s="175">
        <f>SUM(M85:M98)</f>
        <v>0</v>
      </c>
      <c r="N84" s="169"/>
      <c r="O84" s="169">
        <f>SUM(O85:O98)</f>
        <v>35.51897</v>
      </c>
      <c r="P84" s="169"/>
      <c r="Q84" s="169">
        <f>SUM(Q85:Q98)</f>
        <v>0</v>
      </c>
      <c r="R84" s="169"/>
      <c r="S84" s="169"/>
      <c r="T84" s="169"/>
      <c r="U84" s="169">
        <f>SUM(U85:U98)</f>
        <v>8559.49</v>
      </c>
      <c r="AE84" t="s">
        <v>94</v>
      </c>
    </row>
    <row r="85" spans="1:60" ht="22.5" outlineLevel="1">
      <c r="A85" s="160">
        <v>72</v>
      </c>
      <c r="B85" s="166" t="s">
        <v>243</v>
      </c>
      <c r="C85" s="181" t="s">
        <v>244</v>
      </c>
      <c r="D85" s="168" t="s">
        <v>122</v>
      </c>
      <c r="E85" s="171">
        <v>1</v>
      </c>
      <c r="F85" s="174"/>
      <c r="G85" s="174">
        <f>E85*F85</f>
        <v>0</v>
      </c>
      <c r="H85" s="174">
        <v>7170.26</v>
      </c>
      <c r="I85" s="174">
        <f aca="true" t="shared" si="26" ref="I85:I98">ROUND(E85*H85,2)</f>
        <v>7170.26</v>
      </c>
      <c r="J85" s="174">
        <v>379.74</v>
      </c>
      <c r="K85" s="174">
        <f aca="true" t="shared" si="27" ref="K85:K98">ROUND(E85*J85,2)</f>
        <v>379.74</v>
      </c>
      <c r="L85" s="174">
        <v>0</v>
      </c>
      <c r="M85" s="174">
        <f aca="true" t="shared" si="28" ref="M85:M98">G85*(1+L85/100)</f>
        <v>0</v>
      </c>
      <c r="N85" s="168">
        <v>0</v>
      </c>
      <c r="O85" s="168">
        <f aca="true" t="shared" si="29" ref="O85:O98">ROUND(E85*N85,5)</f>
        <v>0</v>
      </c>
      <c r="P85" s="168">
        <v>0</v>
      </c>
      <c r="Q85" s="168">
        <f aca="true" t="shared" si="30" ref="Q85:Q98">ROUND(E85*P85,5)</f>
        <v>0</v>
      </c>
      <c r="R85" s="168"/>
      <c r="S85" s="168"/>
      <c r="T85" s="168">
        <v>1.146</v>
      </c>
      <c r="U85" s="168">
        <f aca="true" t="shared" si="31" ref="U85:U98">ROUND(E85*T85,2)</f>
        <v>1.15</v>
      </c>
      <c r="V85" s="159"/>
      <c r="W85" s="159"/>
      <c r="X85" s="159"/>
      <c r="Y85" s="159"/>
      <c r="Z85" s="159"/>
      <c r="AA85" s="159"/>
      <c r="AB85" s="159"/>
      <c r="AC85" s="159"/>
      <c r="AD85" s="159"/>
      <c r="AE85" s="159" t="s">
        <v>98</v>
      </c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</row>
    <row r="86" spans="1:60" ht="22.5" outlineLevel="1">
      <c r="A86" s="160">
        <v>73</v>
      </c>
      <c r="B86" s="166" t="s">
        <v>245</v>
      </c>
      <c r="C86" s="181" t="s">
        <v>246</v>
      </c>
      <c r="D86" s="168" t="s">
        <v>122</v>
      </c>
      <c r="E86" s="171">
        <v>1</v>
      </c>
      <c r="F86" s="174"/>
      <c r="G86" s="174">
        <f aca="true" t="shared" si="32" ref="G86:G96">E86*F86</f>
        <v>0</v>
      </c>
      <c r="H86" s="174">
        <v>7848.27</v>
      </c>
      <c r="I86" s="174">
        <f t="shared" si="26"/>
        <v>7848.27</v>
      </c>
      <c r="J86" s="174">
        <v>381.73</v>
      </c>
      <c r="K86" s="174">
        <f t="shared" si="27"/>
        <v>381.73</v>
      </c>
      <c r="L86" s="174">
        <v>0</v>
      </c>
      <c r="M86" s="174">
        <f t="shared" si="28"/>
        <v>0</v>
      </c>
      <c r="N86" s="168">
        <v>0</v>
      </c>
      <c r="O86" s="168">
        <f t="shared" si="29"/>
        <v>0</v>
      </c>
      <c r="P86" s="168">
        <v>0</v>
      </c>
      <c r="Q86" s="168">
        <f t="shared" si="30"/>
        <v>0</v>
      </c>
      <c r="R86" s="168"/>
      <c r="S86" s="168"/>
      <c r="T86" s="168">
        <v>1.152</v>
      </c>
      <c r="U86" s="168">
        <f t="shared" si="31"/>
        <v>1.15</v>
      </c>
      <c r="V86" s="159"/>
      <c r="W86" s="159"/>
      <c r="X86" s="159"/>
      <c r="Y86" s="159"/>
      <c r="Z86" s="159"/>
      <c r="AA86" s="159"/>
      <c r="AB86" s="159"/>
      <c r="AC86" s="159"/>
      <c r="AD86" s="159"/>
      <c r="AE86" s="159" t="s">
        <v>98</v>
      </c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</row>
    <row r="87" spans="1:60" ht="22.5" outlineLevel="1">
      <c r="A87" s="160">
        <v>74</v>
      </c>
      <c r="B87" s="166" t="s">
        <v>247</v>
      </c>
      <c r="C87" s="181" t="s">
        <v>248</v>
      </c>
      <c r="D87" s="168" t="s">
        <v>122</v>
      </c>
      <c r="E87" s="171">
        <v>1</v>
      </c>
      <c r="F87" s="174"/>
      <c r="G87" s="174">
        <f t="shared" si="32"/>
        <v>0</v>
      </c>
      <c r="H87" s="174">
        <v>10226.38</v>
      </c>
      <c r="I87" s="174">
        <f t="shared" si="26"/>
        <v>10226.38</v>
      </c>
      <c r="J87" s="174">
        <v>403.6200000000008</v>
      </c>
      <c r="K87" s="174">
        <f t="shared" si="27"/>
        <v>403.62</v>
      </c>
      <c r="L87" s="174">
        <v>0</v>
      </c>
      <c r="M87" s="174">
        <f t="shared" si="28"/>
        <v>0</v>
      </c>
      <c r="N87" s="168">
        <v>0</v>
      </c>
      <c r="O87" s="168">
        <f t="shared" si="29"/>
        <v>0</v>
      </c>
      <c r="P87" s="168">
        <v>0</v>
      </c>
      <c r="Q87" s="168">
        <f t="shared" si="30"/>
        <v>0</v>
      </c>
      <c r="R87" s="168"/>
      <c r="S87" s="168"/>
      <c r="T87" s="168">
        <v>1.218</v>
      </c>
      <c r="U87" s="168">
        <f t="shared" si="31"/>
        <v>1.22</v>
      </c>
      <c r="V87" s="159"/>
      <c r="W87" s="159"/>
      <c r="X87" s="159"/>
      <c r="Y87" s="159"/>
      <c r="Z87" s="159"/>
      <c r="AA87" s="159"/>
      <c r="AB87" s="159"/>
      <c r="AC87" s="159"/>
      <c r="AD87" s="159"/>
      <c r="AE87" s="159" t="s">
        <v>98</v>
      </c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</row>
    <row r="88" spans="1:60" ht="22.5" outlineLevel="1">
      <c r="A88" s="160">
        <v>75</v>
      </c>
      <c r="B88" s="166" t="s">
        <v>249</v>
      </c>
      <c r="C88" s="181" t="s">
        <v>250</v>
      </c>
      <c r="D88" s="168" t="s">
        <v>122</v>
      </c>
      <c r="E88" s="171">
        <v>4</v>
      </c>
      <c r="F88" s="174"/>
      <c r="G88" s="174">
        <f t="shared" si="32"/>
        <v>0</v>
      </c>
      <c r="H88" s="174">
        <v>11886.84</v>
      </c>
      <c r="I88" s="174">
        <f t="shared" si="26"/>
        <v>47547.36</v>
      </c>
      <c r="J88" s="174">
        <v>423.16</v>
      </c>
      <c r="K88" s="174">
        <f t="shared" si="27"/>
        <v>1692.64</v>
      </c>
      <c r="L88" s="174">
        <v>0</v>
      </c>
      <c r="M88" s="174">
        <f t="shared" si="28"/>
        <v>0</v>
      </c>
      <c r="N88" s="168">
        <v>0</v>
      </c>
      <c r="O88" s="168">
        <f t="shared" si="29"/>
        <v>0</v>
      </c>
      <c r="P88" s="168">
        <v>0</v>
      </c>
      <c r="Q88" s="168">
        <f t="shared" si="30"/>
        <v>0</v>
      </c>
      <c r="R88" s="168"/>
      <c r="S88" s="168"/>
      <c r="T88" s="168">
        <v>1.277</v>
      </c>
      <c r="U88" s="168">
        <f t="shared" si="31"/>
        <v>5.11</v>
      </c>
      <c r="V88" s="159"/>
      <c r="W88" s="159"/>
      <c r="X88" s="159"/>
      <c r="Y88" s="159"/>
      <c r="Z88" s="159"/>
      <c r="AA88" s="159"/>
      <c r="AB88" s="159"/>
      <c r="AC88" s="159"/>
      <c r="AD88" s="159"/>
      <c r="AE88" s="159" t="s">
        <v>98</v>
      </c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</row>
    <row r="89" spans="1:60" ht="12.75" outlineLevel="1">
      <c r="A89" s="160">
        <v>76</v>
      </c>
      <c r="B89" s="166" t="s">
        <v>251</v>
      </c>
      <c r="C89" s="181" t="s">
        <v>252</v>
      </c>
      <c r="D89" s="168" t="s">
        <v>122</v>
      </c>
      <c r="E89" s="171">
        <v>47</v>
      </c>
      <c r="F89" s="174"/>
      <c r="G89" s="174">
        <f t="shared" si="32"/>
        <v>0</v>
      </c>
      <c r="H89" s="174">
        <v>466.28</v>
      </c>
      <c r="I89" s="174">
        <f t="shared" si="26"/>
        <v>21915.16</v>
      </c>
      <c r="J89" s="174">
        <v>47.72</v>
      </c>
      <c r="K89" s="174">
        <f t="shared" si="27"/>
        <v>2242.84</v>
      </c>
      <c r="L89" s="174">
        <v>0</v>
      </c>
      <c r="M89" s="174">
        <f t="shared" si="28"/>
        <v>0</v>
      </c>
      <c r="N89" s="168">
        <v>0</v>
      </c>
      <c r="O89" s="168">
        <f t="shared" si="29"/>
        <v>0</v>
      </c>
      <c r="P89" s="168">
        <v>0</v>
      </c>
      <c r="Q89" s="168">
        <f t="shared" si="30"/>
        <v>0</v>
      </c>
      <c r="R89" s="168"/>
      <c r="S89" s="168"/>
      <c r="T89" s="168">
        <v>0.144</v>
      </c>
      <c r="U89" s="168">
        <f t="shared" si="31"/>
        <v>6.77</v>
      </c>
      <c r="V89" s="159"/>
      <c r="W89" s="159"/>
      <c r="X89" s="159"/>
      <c r="Y89" s="159"/>
      <c r="Z89" s="159"/>
      <c r="AA89" s="159"/>
      <c r="AB89" s="159"/>
      <c r="AC89" s="159"/>
      <c r="AD89" s="159"/>
      <c r="AE89" s="159" t="s">
        <v>98</v>
      </c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</row>
    <row r="90" spans="1:60" ht="12.75" outlineLevel="1">
      <c r="A90" s="160">
        <v>77</v>
      </c>
      <c r="B90" s="166" t="s">
        <v>253</v>
      </c>
      <c r="C90" s="181" t="s">
        <v>254</v>
      </c>
      <c r="D90" s="168" t="s">
        <v>112</v>
      </c>
      <c r="E90" s="171">
        <v>6</v>
      </c>
      <c r="F90" s="174"/>
      <c r="G90" s="174">
        <f t="shared" si="32"/>
        <v>0</v>
      </c>
      <c r="H90" s="174">
        <v>0</v>
      </c>
      <c r="I90" s="174">
        <f t="shared" si="26"/>
        <v>0</v>
      </c>
      <c r="J90" s="174">
        <v>2450</v>
      </c>
      <c r="K90" s="174">
        <f t="shared" si="27"/>
        <v>14700</v>
      </c>
      <c r="L90" s="174">
        <v>0</v>
      </c>
      <c r="M90" s="174">
        <f t="shared" si="28"/>
        <v>0</v>
      </c>
      <c r="N90" s="168">
        <v>0.0001</v>
      </c>
      <c r="O90" s="168">
        <f t="shared" si="29"/>
        <v>0.0006</v>
      </c>
      <c r="P90" s="168">
        <v>0</v>
      </c>
      <c r="Q90" s="168">
        <f t="shared" si="30"/>
        <v>0</v>
      </c>
      <c r="R90" s="168"/>
      <c r="S90" s="168"/>
      <c r="T90" s="168">
        <v>0</v>
      </c>
      <c r="U90" s="168">
        <f t="shared" si="31"/>
        <v>0</v>
      </c>
      <c r="V90" s="159"/>
      <c r="W90" s="159"/>
      <c r="X90" s="159"/>
      <c r="Y90" s="159"/>
      <c r="Z90" s="159"/>
      <c r="AA90" s="159"/>
      <c r="AB90" s="159"/>
      <c r="AC90" s="159"/>
      <c r="AD90" s="159"/>
      <c r="AE90" s="159" t="s">
        <v>98</v>
      </c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</row>
    <row r="91" spans="1:60" ht="22.5" outlineLevel="1">
      <c r="A91" s="160">
        <v>78</v>
      </c>
      <c r="B91" s="166" t="s">
        <v>255</v>
      </c>
      <c r="C91" s="181" t="s">
        <v>256</v>
      </c>
      <c r="D91" s="168" t="s">
        <v>257</v>
      </c>
      <c r="E91" s="171">
        <v>47</v>
      </c>
      <c r="F91" s="174"/>
      <c r="G91" s="174">
        <f t="shared" si="32"/>
        <v>0</v>
      </c>
      <c r="H91" s="174">
        <v>0</v>
      </c>
      <c r="I91" s="174">
        <f t="shared" si="26"/>
        <v>0</v>
      </c>
      <c r="J91" s="174">
        <v>1950</v>
      </c>
      <c r="K91" s="174">
        <f t="shared" si="27"/>
        <v>91650</v>
      </c>
      <c r="L91" s="174">
        <v>0</v>
      </c>
      <c r="M91" s="174">
        <f t="shared" si="28"/>
        <v>0</v>
      </c>
      <c r="N91" s="168">
        <v>0.0005</v>
      </c>
      <c r="O91" s="168">
        <f t="shared" si="29"/>
        <v>0.0235</v>
      </c>
      <c r="P91" s="168">
        <v>0</v>
      </c>
      <c r="Q91" s="168">
        <f t="shared" si="30"/>
        <v>0</v>
      </c>
      <c r="R91" s="168"/>
      <c r="S91" s="168"/>
      <c r="T91" s="168">
        <v>0</v>
      </c>
      <c r="U91" s="168">
        <f t="shared" si="31"/>
        <v>0</v>
      </c>
      <c r="V91" s="159"/>
      <c r="W91" s="159"/>
      <c r="X91" s="159"/>
      <c r="Y91" s="159"/>
      <c r="Z91" s="159"/>
      <c r="AA91" s="159"/>
      <c r="AB91" s="159"/>
      <c r="AC91" s="159"/>
      <c r="AD91" s="159"/>
      <c r="AE91" s="159" t="s">
        <v>98</v>
      </c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</row>
    <row r="92" spans="1:60" ht="22.5" outlineLevel="1">
      <c r="A92" s="160">
        <v>79</v>
      </c>
      <c r="B92" s="166" t="s">
        <v>258</v>
      </c>
      <c r="C92" s="181" t="s">
        <v>259</v>
      </c>
      <c r="D92" s="168" t="s">
        <v>260</v>
      </c>
      <c r="E92" s="171">
        <v>870</v>
      </c>
      <c r="F92" s="174"/>
      <c r="G92" s="174">
        <f t="shared" si="32"/>
        <v>0</v>
      </c>
      <c r="H92" s="174">
        <v>412.29</v>
      </c>
      <c r="I92" s="174">
        <f t="shared" si="26"/>
        <v>358692.3</v>
      </c>
      <c r="J92" s="174">
        <v>49.71</v>
      </c>
      <c r="K92" s="174">
        <f t="shared" si="27"/>
        <v>43247.7</v>
      </c>
      <c r="L92" s="174">
        <v>0</v>
      </c>
      <c r="M92" s="174">
        <f t="shared" si="28"/>
        <v>0</v>
      </c>
      <c r="N92" s="168">
        <v>0.00099</v>
      </c>
      <c r="O92" s="168">
        <f t="shared" si="29"/>
        <v>0.8613</v>
      </c>
      <c r="P92" s="168">
        <v>0</v>
      </c>
      <c r="Q92" s="168">
        <f t="shared" si="30"/>
        <v>0</v>
      </c>
      <c r="R92" s="168"/>
      <c r="S92" s="168"/>
      <c r="T92" s="168">
        <v>0.15</v>
      </c>
      <c r="U92" s="168">
        <f t="shared" si="31"/>
        <v>130.5</v>
      </c>
      <c r="V92" s="159"/>
      <c r="W92" s="159"/>
      <c r="X92" s="159"/>
      <c r="Y92" s="159"/>
      <c r="Z92" s="159"/>
      <c r="AA92" s="159"/>
      <c r="AB92" s="159"/>
      <c r="AC92" s="159"/>
      <c r="AD92" s="159"/>
      <c r="AE92" s="159" t="s">
        <v>98</v>
      </c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</row>
    <row r="93" spans="1:60" ht="22.5" outlineLevel="1">
      <c r="A93" s="160">
        <v>80</v>
      </c>
      <c r="B93" s="166" t="s">
        <v>261</v>
      </c>
      <c r="C93" s="181" t="s">
        <v>262</v>
      </c>
      <c r="D93" s="168" t="s">
        <v>260</v>
      </c>
      <c r="E93" s="171">
        <v>115</v>
      </c>
      <c r="F93" s="174"/>
      <c r="G93" s="174">
        <f t="shared" si="32"/>
        <v>0</v>
      </c>
      <c r="H93" s="174">
        <v>401.29</v>
      </c>
      <c r="I93" s="174">
        <f t="shared" si="26"/>
        <v>46148.35</v>
      </c>
      <c r="J93" s="174">
        <v>49.71</v>
      </c>
      <c r="K93" s="174">
        <f t="shared" si="27"/>
        <v>5716.65</v>
      </c>
      <c r="L93" s="174">
        <v>0</v>
      </c>
      <c r="M93" s="174">
        <f t="shared" si="28"/>
        <v>0</v>
      </c>
      <c r="N93" s="168">
        <v>0.00038</v>
      </c>
      <c r="O93" s="168">
        <f t="shared" si="29"/>
        <v>0.0437</v>
      </c>
      <c r="P93" s="168">
        <v>0</v>
      </c>
      <c r="Q93" s="168">
        <f t="shared" si="30"/>
        <v>0</v>
      </c>
      <c r="R93" s="168"/>
      <c r="S93" s="168"/>
      <c r="T93" s="168">
        <v>0.15</v>
      </c>
      <c r="U93" s="168">
        <f t="shared" si="31"/>
        <v>17.25</v>
      </c>
      <c r="V93" s="159"/>
      <c r="W93" s="159"/>
      <c r="X93" s="159"/>
      <c r="Y93" s="159"/>
      <c r="Z93" s="159"/>
      <c r="AA93" s="159"/>
      <c r="AB93" s="159"/>
      <c r="AC93" s="159"/>
      <c r="AD93" s="159"/>
      <c r="AE93" s="159" t="s">
        <v>98</v>
      </c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</row>
    <row r="94" spans="1:60" ht="22.5" outlineLevel="1">
      <c r="A94" s="160">
        <v>81</v>
      </c>
      <c r="B94" s="166" t="s">
        <v>263</v>
      </c>
      <c r="C94" s="181" t="s">
        <v>264</v>
      </c>
      <c r="D94" s="168" t="s">
        <v>97</v>
      </c>
      <c r="E94" s="171">
        <v>6550</v>
      </c>
      <c r="F94" s="174"/>
      <c r="G94" s="174">
        <f t="shared" si="32"/>
        <v>0</v>
      </c>
      <c r="H94" s="174">
        <v>26.45</v>
      </c>
      <c r="I94" s="174">
        <f t="shared" si="26"/>
        <v>173247.5</v>
      </c>
      <c r="J94" s="174">
        <v>7.55</v>
      </c>
      <c r="K94" s="174">
        <f t="shared" si="27"/>
        <v>49452.5</v>
      </c>
      <c r="L94" s="174">
        <v>0</v>
      </c>
      <c r="M94" s="174">
        <f t="shared" si="28"/>
        <v>0</v>
      </c>
      <c r="N94" s="168">
        <v>0.00264</v>
      </c>
      <c r="O94" s="168">
        <f t="shared" si="29"/>
        <v>17.292</v>
      </c>
      <c r="P94" s="168">
        <v>0</v>
      </c>
      <c r="Q94" s="168">
        <f t="shared" si="30"/>
        <v>0</v>
      </c>
      <c r="R94" s="168"/>
      <c r="S94" s="168"/>
      <c r="T94" s="168">
        <v>0.63</v>
      </c>
      <c r="U94" s="168">
        <f t="shared" si="31"/>
        <v>4126.5</v>
      </c>
      <c r="V94" s="159"/>
      <c r="W94" s="159"/>
      <c r="X94" s="159"/>
      <c r="Y94" s="159"/>
      <c r="Z94" s="159"/>
      <c r="AA94" s="159"/>
      <c r="AB94" s="159"/>
      <c r="AC94" s="159"/>
      <c r="AD94" s="159"/>
      <c r="AE94" s="159" t="s">
        <v>98</v>
      </c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</row>
    <row r="95" spans="1:60" ht="12.75" outlineLevel="1">
      <c r="A95" s="160">
        <v>82</v>
      </c>
      <c r="B95" s="166" t="s">
        <v>265</v>
      </c>
      <c r="C95" s="181" t="s">
        <v>266</v>
      </c>
      <c r="D95" s="168" t="s">
        <v>260</v>
      </c>
      <c r="E95" s="171">
        <v>60</v>
      </c>
      <c r="F95" s="174"/>
      <c r="G95" s="174">
        <f t="shared" si="32"/>
        <v>0</v>
      </c>
      <c r="H95" s="174">
        <v>55.29</v>
      </c>
      <c r="I95" s="174">
        <f t="shared" si="26"/>
        <v>3317.4</v>
      </c>
      <c r="J95" s="174">
        <v>44.21</v>
      </c>
      <c r="K95" s="174">
        <f t="shared" si="27"/>
        <v>2652.6</v>
      </c>
      <c r="L95" s="174">
        <v>0</v>
      </c>
      <c r="M95" s="174">
        <f t="shared" si="28"/>
        <v>0</v>
      </c>
      <c r="N95" s="168">
        <v>9E-05</v>
      </c>
      <c r="O95" s="168">
        <f t="shared" si="29"/>
        <v>0.0054</v>
      </c>
      <c r="P95" s="168">
        <v>0</v>
      </c>
      <c r="Q95" s="168">
        <f t="shared" si="30"/>
        <v>0</v>
      </c>
      <c r="R95" s="168"/>
      <c r="S95" s="168"/>
      <c r="T95" s="168">
        <v>0.138</v>
      </c>
      <c r="U95" s="168">
        <f t="shared" si="31"/>
        <v>8.28</v>
      </c>
      <c r="V95" s="159"/>
      <c r="W95" s="159"/>
      <c r="X95" s="159"/>
      <c r="Y95" s="159"/>
      <c r="Z95" s="159"/>
      <c r="AA95" s="159"/>
      <c r="AB95" s="159"/>
      <c r="AC95" s="159"/>
      <c r="AD95" s="159"/>
      <c r="AE95" s="159" t="s">
        <v>98</v>
      </c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</row>
    <row r="96" spans="1:60" ht="22.5" outlineLevel="1">
      <c r="A96" s="160">
        <v>83</v>
      </c>
      <c r="B96" s="166" t="s">
        <v>263</v>
      </c>
      <c r="C96" s="181" t="s">
        <v>267</v>
      </c>
      <c r="D96" s="168" t="s">
        <v>97</v>
      </c>
      <c r="E96" s="171">
        <v>6550</v>
      </c>
      <c r="F96" s="174"/>
      <c r="G96" s="174">
        <f t="shared" si="32"/>
        <v>0</v>
      </c>
      <c r="H96" s="174">
        <v>7.78</v>
      </c>
      <c r="I96" s="174">
        <f t="shared" si="26"/>
        <v>50959</v>
      </c>
      <c r="J96" s="174">
        <v>24.22</v>
      </c>
      <c r="K96" s="174">
        <f t="shared" si="27"/>
        <v>158641</v>
      </c>
      <c r="L96" s="174">
        <v>0</v>
      </c>
      <c r="M96" s="174">
        <f t="shared" si="28"/>
        <v>0</v>
      </c>
      <c r="N96" s="168">
        <v>0.00264</v>
      </c>
      <c r="O96" s="168">
        <f t="shared" si="29"/>
        <v>17.292</v>
      </c>
      <c r="P96" s="168">
        <v>0</v>
      </c>
      <c r="Q96" s="168">
        <f t="shared" si="30"/>
        <v>0</v>
      </c>
      <c r="R96" s="168"/>
      <c r="S96" s="168"/>
      <c r="T96" s="168">
        <v>0.63</v>
      </c>
      <c r="U96" s="168">
        <f t="shared" si="31"/>
        <v>4126.5</v>
      </c>
      <c r="V96" s="159"/>
      <c r="W96" s="159"/>
      <c r="X96" s="159"/>
      <c r="Y96" s="159"/>
      <c r="Z96" s="159"/>
      <c r="AA96" s="159"/>
      <c r="AB96" s="159"/>
      <c r="AC96" s="159"/>
      <c r="AD96" s="159"/>
      <c r="AE96" s="159" t="s">
        <v>98</v>
      </c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</row>
    <row r="97" spans="1:60" ht="12.75" outlineLevel="1">
      <c r="A97" s="160">
        <v>84</v>
      </c>
      <c r="B97" s="166" t="s">
        <v>268</v>
      </c>
      <c r="C97" s="181" t="s">
        <v>269</v>
      </c>
      <c r="D97" s="168" t="s">
        <v>122</v>
      </c>
      <c r="E97" s="171">
        <v>47</v>
      </c>
      <c r="F97" s="174"/>
      <c r="G97" s="174">
        <f>E97*F97</f>
        <v>0</v>
      </c>
      <c r="H97" s="174">
        <v>47.76</v>
      </c>
      <c r="I97" s="174">
        <f t="shared" si="26"/>
        <v>2244.72</v>
      </c>
      <c r="J97" s="174">
        <v>5.64</v>
      </c>
      <c r="K97" s="174">
        <f t="shared" si="27"/>
        <v>265.08</v>
      </c>
      <c r="L97" s="174">
        <v>0</v>
      </c>
      <c r="M97" s="174">
        <f t="shared" si="28"/>
        <v>0</v>
      </c>
      <c r="N97" s="168">
        <v>1E-05</v>
      </c>
      <c r="O97" s="168">
        <f t="shared" si="29"/>
        <v>0.00047</v>
      </c>
      <c r="P97" s="168">
        <v>0</v>
      </c>
      <c r="Q97" s="168">
        <f t="shared" si="30"/>
        <v>0</v>
      </c>
      <c r="R97" s="168"/>
      <c r="S97" s="168"/>
      <c r="T97" s="168">
        <v>0.017</v>
      </c>
      <c r="U97" s="168">
        <f t="shared" si="31"/>
        <v>0.8</v>
      </c>
      <c r="V97" s="159"/>
      <c r="W97" s="159"/>
      <c r="X97" s="159"/>
      <c r="Y97" s="159"/>
      <c r="Z97" s="159"/>
      <c r="AA97" s="159"/>
      <c r="AB97" s="159"/>
      <c r="AC97" s="159"/>
      <c r="AD97" s="159"/>
      <c r="AE97" s="159" t="s">
        <v>98</v>
      </c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</row>
    <row r="98" spans="1:60" ht="12.75" outlineLevel="1">
      <c r="A98" s="160">
        <v>85</v>
      </c>
      <c r="B98" s="166" t="s">
        <v>270</v>
      </c>
      <c r="C98" s="181" t="s">
        <v>271</v>
      </c>
      <c r="D98" s="168" t="s">
        <v>119</v>
      </c>
      <c r="E98" s="171">
        <v>35.5189</v>
      </c>
      <c r="F98" s="174"/>
      <c r="G98" s="174">
        <f>E98*F98</f>
        <v>0</v>
      </c>
      <c r="H98" s="174">
        <v>0</v>
      </c>
      <c r="I98" s="174">
        <f t="shared" si="26"/>
        <v>0</v>
      </c>
      <c r="J98" s="174">
        <v>1213</v>
      </c>
      <c r="K98" s="174">
        <f t="shared" si="27"/>
        <v>43084.43</v>
      </c>
      <c r="L98" s="174">
        <v>0</v>
      </c>
      <c r="M98" s="174">
        <f t="shared" si="28"/>
        <v>0</v>
      </c>
      <c r="N98" s="168">
        <v>0</v>
      </c>
      <c r="O98" s="168">
        <f t="shared" si="29"/>
        <v>0</v>
      </c>
      <c r="P98" s="168">
        <v>0</v>
      </c>
      <c r="Q98" s="168">
        <f t="shared" si="30"/>
        <v>0</v>
      </c>
      <c r="R98" s="168"/>
      <c r="S98" s="168"/>
      <c r="T98" s="168">
        <v>3.78</v>
      </c>
      <c r="U98" s="168">
        <f t="shared" si="31"/>
        <v>134.26</v>
      </c>
      <c r="V98" s="159"/>
      <c r="W98" s="159"/>
      <c r="X98" s="159"/>
      <c r="Y98" s="159"/>
      <c r="Z98" s="159"/>
      <c r="AA98" s="159"/>
      <c r="AB98" s="159"/>
      <c r="AC98" s="159"/>
      <c r="AD98" s="159"/>
      <c r="AE98" s="159" t="s">
        <v>98</v>
      </c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</row>
    <row r="99" spans="1:31" ht="12.75">
      <c r="A99" s="163" t="s">
        <v>93</v>
      </c>
      <c r="B99" s="167" t="s">
        <v>62</v>
      </c>
      <c r="C99" s="182" t="s">
        <v>63</v>
      </c>
      <c r="D99" s="169"/>
      <c r="E99" s="172"/>
      <c r="F99" s="175"/>
      <c r="G99" s="175">
        <f>SUMIF(AE100:AE102,"&lt;&gt;NOR",G100:G102)</f>
        <v>0</v>
      </c>
      <c r="H99" s="175"/>
      <c r="I99" s="175">
        <f>SUM(I100:I102)</f>
        <v>2485.64</v>
      </c>
      <c r="J99" s="175"/>
      <c r="K99" s="175">
        <f>SUM(K100:K102)</f>
        <v>8150.959999999999</v>
      </c>
      <c r="L99" s="175"/>
      <c r="M99" s="175">
        <f>SUM(M100:M102)</f>
        <v>0</v>
      </c>
      <c r="N99" s="169"/>
      <c r="O99" s="169">
        <f>SUM(O100:O102)</f>
        <v>0.02212</v>
      </c>
      <c r="P99" s="169"/>
      <c r="Q99" s="169">
        <f>SUM(Q100:Q102)</f>
        <v>0</v>
      </c>
      <c r="R99" s="169"/>
      <c r="S99" s="169"/>
      <c r="T99" s="169"/>
      <c r="U99" s="169">
        <f>SUM(U100:U102)</f>
        <v>26.1</v>
      </c>
      <c r="AE99" t="s">
        <v>94</v>
      </c>
    </row>
    <row r="100" spans="1:60" ht="12.75" outlineLevel="1">
      <c r="A100" s="160">
        <v>86</v>
      </c>
      <c r="B100" s="166" t="s">
        <v>272</v>
      </c>
      <c r="C100" s="181" t="s">
        <v>273</v>
      </c>
      <c r="D100" s="168" t="s">
        <v>260</v>
      </c>
      <c r="E100" s="171">
        <v>14</v>
      </c>
      <c r="F100" s="174"/>
      <c r="G100" s="174">
        <f>E100*F100</f>
        <v>0</v>
      </c>
      <c r="H100" s="174">
        <v>22.68</v>
      </c>
      <c r="I100" s="174">
        <f>ROUND(E100*H100,2)</f>
        <v>317.52</v>
      </c>
      <c r="J100" s="174">
        <v>85.82</v>
      </c>
      <c r="K100" s="174">
        <f>ROUND(E100*J100,2)</f>
        <v>1201.48</v>
      </c>
      <c r="L100" s="174">
        <v>0</v>
      </c>
      <c r="M100" s="174">
        <f>G100*(1+L100/100)</f>
        <v>0</v>
      </c>
      <c r="N100" s="168">
        <v>0.00024</v>
      </c>
      <c r="O100" s="168">
        <f>ROUND(E100*N100,5)</f>
        <v>0.00336</v>
      </c>
      <c r="P100" s="168">
        <v>0</v>
      </c>
      <c r="Q100" s="168">
        <f>ROUND(E100*P100,5)</f>
        <v>0</v>
      </c>
      <c r="R100" s="168"/>
      <c r="S100" s="168"/>
      <c r="T100" s="168">
        <v>0.287</v>
      </c>
      <c r="U100" s="168">
        <f>ROUND(E100*T100,2)</f>
        <v>4.02</v>
      </c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 t="s">
        <v>98</v>
      </c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</row>
    <row r="101" spans="1:60" ht="12.75" outlineLevel="1">
      <c r="A101" s="160">
        <v>87</v>
      </c>
      <c r="B101" s="166" t="s">
        <v>274</v>
      </c>
      <c r="C101" s="181" t="s">
        <v>275</v>
      </c>
      <c r="D101" s="168" t="s">
        <v>125</v>
      </c>
      <c r="E101" s="171">
        <v>88</v>
      </c>
      <c r="F101" s="174"/>
      <c r="G101" s="174">
        <f>E101*F101</f>
        <v>0</v>
      </c>
      <c r="H101" s="174">
        <v>7.79</v>
      </c>
      <c r="I101" s="174">
        <f>ROUND(E101*H101,2)</f>
        <v>685.52</v>
      </c>
      <c r="J101" s="174">
        <v>27.41</v>
      </c>
      <c r="K101" s="174">
        <f>ROUND(E101*J101,2)</f>
        <v>2412.08</v>
      </c>
      <c r="L101" s="174">
        <v>0</v>
      </c>
      <c r="M101" s="174">
        <f>G101*(1+L101/100)</f>
        <v>0</v>
      </c>
      <c r="N101" s="168">
        <v>7E-05</v>
      </c>
      <c r="O101" s="168">
        <f>ROUND(E101*N101,5)</f>
        <v>0.00616</v>
      </c>
      <c r="P101" s="168">
        <v>0</v>
      </c>
      <c r="Q101" s="168">
        <f>ROUND(E101*P101,5)</f>
        <v>0</v>
      </c>
      <c r="R101" s="168"/>
      <c r="S101" s="168"/>
      <c r="T101" s="168">
        <v>0.087</v>
      </c>
      <c r="U101" s="168">
        <f>ROUND(E101*T101,2)</f>
        <v>7.66</v>
      </c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 t="s">
        <v>98</v>
      </c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</row>
    <row r="102" spans="1:60" ht="12.75" outlineLevel="1">
      <c r="A102" s="160">
        <v>88</v>
      </c>
      <c r="B102" s="166" t="s">
        <v>276</v>
      </c>
      <c r="C102" s="181" t="s">
        <v>277</v>
      </c>
      <c r="D102" s="168" t="s">
        <v>125</v>
      </c>
      <c r="E102" s="171">
        <v>140</v>
      </c>
      <c r="F102" s="174"/>
      <c r="G102" s="174">
        <f>E102*F102</f>
        <v>0</v>
      </c>
      <c r="H102" s="174">
        <v>10.59</v>
      </c>
      <c r="I102" s="174">
        <f>ROUND(E102*H102,2)</f>
        <v>1482.6</v>
      </c>
      <c r="J102" s="174">
        <v>32.41</v>
      </c>
      <c r="K102" s="174">
        <f>ROUND(E102*J102,2)</f>
        <v>4537.4</v>
      </c>
      <c r="L102" s="174">
        <v>0</v>
      </c>
      <c r="M102" s="174">
        <f>G102*(1+L102/100)</f>
        <v>0</v>
      </c>
      <c r="N102" s="168">
        <v>9E-05</v>
      </c>
      <c r="O102" s="168">
        <f>ROUND(E102*N102,5)</f>
        <v>0.0126</v>
      </c>
      <c r="P102" s="168">
        <v>0</v>
      </c>
      <c r="Q102" s="168">
        <f>ROUND(E102*P102,5)</f>
        <v>0</v>
      </c>
      <c r="R102" s="168"/>
      <c r="S102" s="168"/>
      <c r="T102" s="168">
        <v>0.103</v>
      </c>
      <c r="U102" s="168">
        <f>ROUND(E102*T102,2)</f>
        <v>14.42</v>
      </c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 t="s">
        <v>98</v>
      </c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</row>
    <row r="103" spans="1:31" ht="12.75">
      <c r="A103" s="163" t="s">
        <v>93</v>
      </c>
      <c r="B103" s="167" t="s">
        <v>64</v>
      </c>
      <c r="C103" s="182" t="s">
        <v>65</v>
      </c>
      <c r="D103" s="169"/>
      <c r="E103" s="172"/>
      <c r="F103" s="175"/>
      <c r="G103" s="175">
        <f>SUMIF(AE104:AE104,"&lt;&gt;NOR",G104:G104)</f>
        <v>0</v>
      </c>
      <c r="H103" s="175"/>
      <c r="I103" s="175">
        <f>SUM(I104:I104)</f>
        <v>0</v>
      </c>
      <c r="J103" s="175"/>
      <c r="K103" s="175">
        <f>SUM(K104:K104)</f>
        <v>21600</v>
      </c>
      <c r="L103" s="175"/>
      <c r="M103" s="175">
        <f>SUM(M104:M104)</f>
        <v>0</v>
      </c>
      <c r="N103" s="169"/>
      <c r="O103" s="169">
        <f>SUM(O104:O104)</f>
        <v>0</v>
      </c>
      <c r="P103" s="169"/>
      <c r="Q103" s="169">
        <f>SUM(Q104:Q104)</f>
        <v>0</v>
      </c>
      <c r="R103" s="169"/>
      <c r="S103" s="169"/>
      <c r="T103" s="169"/>
      <c r="U103" s="169">
        <f>SUM(U104:U104)</f>
        <v>0</v>
      </c>
      <c r="AE103" t="s">
        <v>94</v>
      </c>
    </row>
    <row r="104" spans="1:60" ht="12.75" outlineLevel="1">
      <c r="A104" s="176">
        <v>89</v>
      </c>
      <c r="B104" s="177" t="s">
        <v>278</v>
      </c>
      <c r="C104" s="183" t="s">
        <v>279</v>
      </c>
      <c r="D104" s="178" t="s">
        <v>280</v>
      </c>
      <c r="E104" s="179">
        <v>72</v>
      </c>
      <c r="F104" s="180"/>
      <c r="G104" s="180">
        <f>E104*F104</f>
        <v>0</v>
      </c>
      <c r="H104" s="180">
        <v>0</v>
      </c>
      <c r="I104" s="180">
        <f>ROUND(E104*H104,2)</f>
        <v>0</v>
      </c>
      <c r="J104" s="180">
        <v>300</v>
      </c>
      <c r="K104" s="180">
        <f>ROUND(E104*J104,2)</f>
        <v>21600</v>
      </c>
      <c r="L104" s="180">
        <v>0</v>
      </c>
      <c r="M104" s="180">
        <f>G104*(1+L104/100)</f>
        <v>0</v>
      </c>
      <c r="N104" s="178">
        <v>0</v>
      </c>
      <c r="O104" s="178">
        <f>ROUND(E104*N104,5)</f>
        <v>0</v>
      </c>
      <c r="P104" s="178">
        <v>0</v>
      </c>
      <c r="Q104" s="178">
        <f>ROUND(E104*P104,5)</f>
        <v>0</v>
      </c>
      <c r="R104" s="178"/>
      <c r="S104" s="178"/>
      <c r="T104" s="178">
        <v>0</v>
      </c>
      <c r="U104" s="178">
        <f>ROUND(E104*T104,2)</f>
        <v>0</v>
      </c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 t="s">
        <v>98</v>
      </c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  <c r="BG104" s="159"/>
      <c r="BH104" s="159"/>
    </row>
    <row r="105" spans="1:30" ht="12.75">
      <c r="A105" s="6"/>
      <c r="B105" s="7" t="s">
        <v>281</v>
      </c>
      <c r="C105" s="184" t="s">
        <v>281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AC105">
        <v>15</v>
      </c>
      <c r="AD105">
        <v>21</v>
      </c>
    </row>
    <row r="106" spans="3:31" ht="12.75">
      <c r="C106" s="185"/>
      <c r="AE106" t="s">
        <v>282</v>
      </c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Uživatel systému Windows</cp:lastModifiedBy>
  <cp:lastPrinted>2014-02-28T09:52:57Z</cp:lastPrinted>
  <dcterms:created xsi:type="dcterms:W3CDTF">2009-04-08T07:15:50Z</dcterms:created>
  <dcterms:modified xsi:type="dcterms:W3CDTF">2020-04-17T14:04:08Z</dcterms:modified>
  <cp:category/>
  <cp:version/>
  <cp:contentType/>
  <cp:contentStatus/>
</cp:coreProperties>
</file>