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5416" windowWidth="25440" windowHeight="15840" firstSheet="5" activeTab="10"/>
  </bookViews>
  <sheets>
    <sheet name="Rekapitulace stavby" sheetId="1" r:id="rId1"/>
    <sheet name="1 - VZT" sheetId="2" r:id="rId2"/>
    <sheet name="1 - ELE" sheetId="3" r:id="rId3"/>
    <sheet name="2 - NN" sheetId="4" r:id="rId4"/>
    <sheet name="3 - RH" sheetId="5" r:id="rId5"/>
    <sheet name="4 - UZM" sheetId="6" r:id="rId6"/>
    <sheet name="1 - ZTI-vnitřní" sheetId="7" r:id="rId7"/>
    <sheet name="2 - ZTI-vodovodní přípojka" sheetId="8" r:id="rId8"/>
    <sheet name="3 - ZTI-přípojka splaškov..." sheetId="9" r:id="rId9"/>
    <sheet name="4 - ZTI-přípojka dešťové ..." sheetId="10" r:id="rId10"/>
    <sheet name="4-(4-2020) - Architektoni..." sheetId="11" r:id="rId11"/>
  </sheets>
  <definedNames>
    <definedName name="_xlnm._FilterDatabase" localSheetId="2" hidden="1">'1 - ELE'!$C$136:$K$242</definedName>
    <definedName name="_xlnm._FilterDatabase" localSheetId="1" hidden="1">'1 - VZT'!$C$135:$K$286</definedName>
    <definedName name="_xlnm._FilterDatabase" localSheetId="6" hidden="1">'1 - ZTI-vnitřní'!$C$143:$K$253</definedName>
    <definedName name="_xlnm._FilterDatabase" localSheetId="3" hidden="1">'2 - NN'!$C$134:$K$167</definedName>
    <definedName name="_xlnm._FilterDatabase" localSheetId="7" hidden="1">'2 - ZTI-vodovodní přípojka'!$C$135:$K$199</definedName>
    <definedName name="_xlnm._FilterDatabase" localSheetId="4" hidden="1">'3 - RH'!$C$135:$K$190</definedName>
    <definedName name="_xlnm._FilterDatabase" localSheetId="8" hidden="1">'3 - ZTI-přípojka splaškov...'!$C$136:$K$171</definedName>
    <definedName name="_xlnm._FilterDatabase" localSheetId="5" hidden="1">'4 - UZM'!$C$135:$K$165</definedName>
    <definedName name="_xlnm._FilterDatabase" localSheetId="9" hidden="1">'4 - ZTI-přípojka dešťové ...'!$C$135:$K$171</definedName>
    <definedName name="_xlnm._FilterDatabase" localSheetId="10" hidden="1">'4-(4-2020) - Architektoni...'!$C$155:$K$664</definedName>
    <definedName name="_xlnm.Print_Area" localSheetId="2">'1 - ELE'!$C$4:$J$76,'1 - ELE'!$C$82:$J$116,'1 - ELE'!$C$122:$K$242</definedName>
    <definedName name="_xlnm.Print_Area" localSheetId="1">'1 - VZT'!$C$4:$J$76,'1 - VZT'!$C$82:$J$117,'1 - VZT'!$C$123:$K$286</definedName>
    <definedName name="_xlnm.Print_Area" localSheetId="6">'1 - ZTI-vnitřní'!$C$4:$J$76,'1 - ZTI-vnitřní'!$C$82:$J$123,'1 - ZTI-vnitřní'!$C$129:$K$253</definedName>
    <definedName name="_xlnm.Print_Area" localSheetId="3">'2 - NN'!$C$4:$J$76,'2 - NN'!$C$82:$J$114,'2 - NN'!$C$120:$K$167</definedName>
    <definedName name="_xlnm.Print_Area" localSheetId="7">'2 - ZTI-vodovodní přípojka'!$C$4:$J$76,'2 - ZTI-vodovodní přípojka'!$C$82:$J$115,'2 - ZTI-vodovodní přípojka'!$C$121:$K$199</definedName>
    <definedName name="_xlnm.Print_Area" localSheetId="4">'3 - RH'!$C$4:$J$76,'3 - RH'!$C$82:$J$115,'3 - RH'!$C$121:$K$190</definedName>
    <definedName name="_xlnm.Print_Area" localSheetId="8">'3 - ZTI-přípojka splaškov...'!$C$4:$J$76,'3 - ZTI-přípojka splaškov...'!$C$82:$J$116,'3 - ZTI-přípojka splaškov...'!$C$122:$K$171</definedName>
    <definedName name="_xlnm.Print_Area" localSheetId="5">'4 - UZM'!$C$4:$J$76,'4 - UZM'!$C$82:$J$115,'4 - UZM'!$C$121:$K$165</definedName>
    <definedName name="_xlnm.Print_Area" localSheetId="9">'4 - ZTI-přípojka dešťové ...'!$C$4:$J$76,'4 - ZTI-přípojka dešťové ...'!$C$82:$J$115,'4 - ZTI-přípojka dešťové ...'!$C$121:$K$171</definedName>
    <definedName name="_xlnm.Print_Area" localSheetId="10">'4-(4-2020) - Architektoni...'!$C$4:$J$76,'4-(4-2020) - Architektoni...'!$C$82:$J$137,'4-(4-2020) - Architektoni...'!$C$143:$K$664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'1 - VZT'!$135:$135</definedName>
    <definedName name="_xlnm.Print_Titles" localSheetId="2">'1 - ELE'!$136:$136</definedName>
    <definedName name="_xlnm.Print_Titles" localSheetId="3">'2 - NN'!$134:$134</definedName>
    <definedName name="_xlnm.Print_Titles" localSheetId="4">'3 - RH'!$135:$135</definedName>
    <definedName name="_xlnm.Print_Titles" localSheetId="5">'4 - UZM'!$135:$135</definedName>
    <definedName name="_xlnm.Print_Titles" localSheetId="6">'1 - ZTI-vnitřní'!$143:$143</definedName>
    <definedName name="_xlnm.Print_Titles" localSheetId="7">'2 - ZTI-vodovodní přípojka'!$135:$135</definedName>
    <definedName name="_xlnm.Print_Titles" localSheetId="8">'3 - ZTI-přípojka splaškov...'!$136:$136</definedName>
    <definedName name="_xlnm.Print_Titles" localSheetId="9">'4 - ZTI-přípojka dešťové ...'!$135:$135</definedName>
    <definedName name="_xlnm.Print_Titles" localSheetId="10">'4-(4-2020) - Architektoni...'!$155:$155</definedName>
  </definedNames>
  <calcPr calcId="191029"/>
  <extLst/>
</workbook>
</file>

<file path=xl/sharedStrings.xml><?xml version="1.0" encoding="utf-8"?>
<sst xmlns="http://schemas.openxmlformats.org/spreadsheetml/2006/main" count="14899" uniqueCount="2277">
  <si>
    <t>Export Komplet</t>
  </si>
  <si>
    <t/>
  </si>
  <si>
    <t>2.0</t>
  </si>
  <si>
    <t>ZAMOK</t>
  </si>
  <si>
    <t>False</t>
  </si>
  <si>
    <t>{b7021f05-f1c9-4baf-8b6d-e9c8302405fc}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</si>
  <si>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</si>
  <si>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</si>
  <si>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</si>
  <si>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</si>
  <si>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</si>
  <si>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</si>
  <si>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</si>
  <si>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</si>
  <si>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</si>
  <si>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</si>
  <si>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Havířov-magnetická rezonance</t>
  </si>
  <si>
    <t>KSO:</t>
  </si>
  <si>
    <t>CC-CZ:</t>
  </si>
  <si>
    <t>Místo:</t>
  </si>
  <si>
    <t>Havířov</t>
  </si>
  <si>
    <t>Datum:</t>
  </si>
  <si>
    <t>29. 4. 2020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</si>
  <si>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</si>
  <si>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</si>
  <si>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</si>
  <si>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</si>
  <si>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</si>
  <si>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</si>
  <si>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</si>
  <si>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</si>
  <si>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</si>
  <si>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</si>
  <si>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</si>
  <si>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</si>
  <si>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</si>
  <si>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</si>
  <si>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</si>
  <si>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</si>
  <si>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</si>
  <si>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</si>
  <si>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</si>
  <si>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</si>
  <si>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</si>
  <si>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</si>
  <si>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</si>
  <si>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</si>
  <si>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</si>
  <si>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</si>
  <si>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</si>
  <si>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</si>
  <si>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</si>
  <si>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</si>
  <si>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</si>
  <si>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</si>
  <si>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</si>
  <si>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</si>
  <si>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</si>
  <si>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</si>
  <si>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</si>
  <si>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</si>
  <si>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</si>
  <si>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</si>
  <si>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</si>
  <si>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</si>
  <si>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</si>
  <si>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</si>
  <si>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</si>
  <si>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</si>
  <si>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</si>
  <si>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</si>
  <si>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</si>
  <si>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</si>
  <si>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</si>
  <si>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</si>
  <si>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</si>
  <si>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</si>
  <si>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</si>
  <si>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</si>
  <si>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VZT</t>
  </si>
  <si>
    <t>STA</t>
  </si>
  <si>
    <t>{a4811ea8-92a4-4e95-a9c5-2fb3fb548672}</t>
  </si>
  <si>
    <t>2</t>
  </si>
  <si>
    <t>Elektroinstalace</t>
  </si>
  <si>
    <t>{c264bff6-5d16-4057-999b-134f80ace642}</t>
  </si>
  <si>
    <t>ELE</t>
  </si>
  <si>
    <t>Soupis</t>
  </si>
  <si>
    <t>{f9059489-d581-423f-aac8-4b6091512c85}</t>
  </si>
  <si>
    <t>NN</t>
  </si>
  <si>
    <t>{a914161a-804a-4695-9ac5-9cf913187b7c}</t>
  </si>
  <si>
    <t>3</t>
  </si>
  <si>
    <t>RH</t>
  </si>
  <si>
    <t>{8dc39b7f-5759-4f17-8b28-906636f8a219}</t>
  </si>
  <si>
    <t>4</t>
  </si>
  <si>
    <t>UZM</t>
  </si>
  <si>
    <t>{c1c3f5f7-c331-4d93-a096-01fb310cb034}</t>
  </si>
  <si>
    <t>ZTI</t>
  </si>
  <si>
    <t>{adc161f2-6291-41a7-8ea9-addf0185b1ef}</t>
  </si>
  <si>
    <t>ZTI-vnitřní</t>
  </si>
  <si>
    <t>{263e75de-fc58-4dff-bd41-e2bdf435e10f}</t>
  </si>
  <si>
    <t>ZTI-vodovodní přípojka</t>
  </si>
  <si>
    <t>{95175da2-ae5a-40cc-ba2d-5075485c6a46}</t>
  </si>
  <si>
    <t>ZTI-přípojka splaškové kanalizace</t>
  </si>
  <si>
    <t>{830ead20-9150-4212-9df3-96d5184c75b8}</t>
  </si>
  <si>
    <t>ZTI-přípojka dešťové kanalizace</t>
  </si>
  <si>
    <t>{414d9142-f45e-4f66-8453-e92880e8f4fb}</t>
  </si>
  <si>
    <t>4-(4-2020)</t>
  </si>
  <si>
    <t>Architektonicko-stavební část</t>
  </si>
  <si>
    <t>{b54c19a1-d8b8-4848-a714-3e6a3cccd32c}</t>
  </si>
  <si>
    <t>KRYCÍ LIST SOUPISU PRACÍ</t>
  </si>
  <si>
    <t>Objekt:</t>
  </si>
  <si>
    <t>1 - VZT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</si>
  <si>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</si>
  <si>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</si>
  <si>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</si>
  <si>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</si>
  <si>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</si>
  <si>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</si>
  <si>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</si>
  <si>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Zařízení č.1 – klimatizace magnetické rezonance</t>
  </si>
  <si>
    <t>D2 - Zařízení č.2 – větrání prostor CT a zázemí</t>
  </si>
  <si>
    <t>D3 - Zařízení č. 3 – CHL/KLM a vytápění zázemí</t>
  </si>
  <si>
    <t>D4 - Zařízení č. 4 – CHL/KLM a vytápění vyšetřovny CT</t>
  </si>
  <si>
    <t>D5 - Zařízení č. 5 – CHL/KLM technického zázemí CT</t>
  </si>
  <si>
    <t>D6 - Zařízení č. 6 – CHL/KLM technického zázemí MR</t>
  </si>
  <si>
    <t>D7 - Zařízení č. 7 - vytápění denní místnosti, technického zázemí CT, WC a úklidové místnosti</t>
  </si>
  <si>
    <t>D8 - Zařízení č. 8 - podtlakové větrání zázemí</t>
  </si>
  <si>
    <t>D9 - Zařízení č. 9 - podtlakové větrání WC čekárny</t>
  </si>
  <si>
    <t xml:space="preserve">D10 - Společné položky 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</si>
  <si>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</si>
  <si>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</si>
  <si>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</si>
  <si>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</si>
  <si>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</si>
  <si>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</si>
  <si>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</si>
  <si>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</si>
  <si>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</si>
  <si>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</si>
  <si>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</si>
  <si>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</si>
  <si>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</si>
  <si>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</si>
  <si>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</si>
  <si>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</si>
  <si>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</si>
  <si>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</si>
  <si>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</si>
  <si>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</si>
  <si>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</si>
  <si>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</si>
  <si>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</si>
  <si>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</si>
  <si>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Zařízení č.1 – klimatizace magnetické rezonance</t>
  </si>
  <si>
    <t>ROZPOCET</t>
  </si>
  <si>
    <t>K</t>
  </si>
  <si>
    <t>1.1a</t>
  </si>
  <si>
    <t>Skládaná větrací jednotka s deskovým rekuperátorem s bypassem, vzduchovým výkonem Vp=2500 m3/h při dPext=250Pa, Vo=2450 m3/h při dPext=250Pa, elektrickým ohřevem o topném výkonu Q=9,0kW, výparník se separátorem kapek o chladícím výkonu 25,6 kW (R410A) a o</t>
  </si>
  <si>
    <t>kpl</t>
  </si>
  <si>
    <t>Pol1</t>
  </si>
  <si>
    <t>Elektrický topný kabel 25-36W vč. připojovací soupravy</t>
  </si>
  <si>
    <t>bm</t>
  </si>
  <si>
    <t>1.1b</t>
  </si>
  <si>
    <t>Venkovní kondenzační jednotka o max. chladícím výkonu Qch = 28,0 kw, při ti=+10°C, te=+35°C chladící výkon Qch= 25,2 kW. P=7,42kW,U=3x400VAC. Rozměry 1680x930x765mm, m=240kg. Kondenzační jednotka s invertním řízením (24%-100%) a scroll kompresorem. Vertik</t>
  </si>
  <si>
    <t>6</t>
  </si>
  <si>
    <t>Pol2</t>
  </si>
  <si>
    <t>Chladivo R410a + doplnění do systému</t>
  </si>
  <si>
    <t>kg</t>
  </si>
  <si>
    <t>8</t>
  </si>
  <si>
    <t>Pol3</t>
  </si>
  <si>
    <t>Vakuování + tlaková zkouška dusíkem celého systému</t>
  </si>
  <si>
    <t>10</t>
  </si>
  <si>
    <t>Pol4</t>
  </si>
  <si>
    <t>Předizolované chladivové Cu potrubí ᴓ 22,2/9,5 ("dvoutrubka"), vč. přechodek, komunikační kabeláže. Tl. izolace min. 9mm, tl. stěny potrubí min. 0,8mm. V exteriéru s Al polepem.</t>
  </si>
  <si>
    <t>12</t>
  </si>
  <si>
    <t>1.2</t>
  </si>
  <si>
    <t>Tlumič hluku jádrový (buňkový) v provedení 1 x JTH 200/500/1500, 1 x JTH 300/500/1500 do potrubí o rozměru 500x500 mm a délky 1500mm. Materiál pozink. plech.</t>
  </si>
  <si>
    <t>14</t>
  </si>
  <si>
    <t>1.3</t>
  </si>
  <si>
    <t>Tlumič hluku jádrový (buňkový) v provedení 1 x JTH 200/500/1000, 1 x JTH 300/500/1000 do potrubí o rozměru 500x500 mm a délky 1000mm. Materiál pozink. plech.</t>
  </si>
  <si>
    <t>16</t>
  </si>
  <si>
    <t>1.4</t>
  </si>
  <si>
    <t>Protihluková žaluzie, pozink do potrubí o rozměrech 500x630 mm. Hloubka 200 mm. Tlaková ztráta dPext = 30 Pa při V=2500 m3/h.</t>
  </si>
  <si>
    <t>ks</t>
  </si>
  <si>
    <t>18</t>
  </si>
  <si>
    <t>1.5</t>
  </si>
  <si>
    <t>Protihluková žaluzie, pozink do potrubí o rozměrech 500x630 mm. Hloubka 300 mm. Tlaková ztráta dPext = 35 Pa při V=2500 m3/h.</t>
  </si>
  <si>
    <t>20</t>
  </si>
  <si>
    <t>1.6</t>
  </si>
  <si>
    <t>Pružná manžeta pro potrubí o rozměrech 600x200 mm, galavanické oddělení potrubí.</t>
  </si>
  <si>
    <t>22</t>
  </si>
  <si>
    <t>Pol5</t>
  </si>
  <si>
    <t>do obvodu 2630 mm</t>
  </si>
  <si>
    <t>m2</t>
  </si>
  <si>
    <t>24</t>
  </si>
  <si>
    <t>Pol6</t>
  </si>
  <si>
    <t>do obvodu 1890 mm</t>
  </si>
  <si>
    <t>26</t>
  </si>
  <si>
    <t>Pol7</t>
  </si>
  <si>
    <t>Tepelná izolace na bázi syntetického kaučuku tloušťky 20 mm. Orientační hodnota součinitel tepelné vodivosti 0,046 W/m*K.</t>
  </si>
  <si>
    <t>28</t>
  </si>
  <si>
    <t>Pol8</t>
  </si>
  <si>
    <t>Tepelná izolace tloušťky 60 mm s pozink. oplechováním. Orientační hodnota součinitel tepelné vodivosti 0,046 W/m*K.</t>
  </si>
  <si>
    <t>30</t>
  </si>
  <si>
    <t>Pol9</t>
  </si>
  <si>
    <t>Nosná, podstavná, či závěsná konstrukce pro rozvaděč VZT č.1 a odporový vyvíječ páry ve venkovním provedení.</t>
  </si>
  <si>
    <t>32</t>
  </si>
  <si>
    <t>Pol10</t>
  </si>
  <si>
    <t>Spojovací/těsnící, montážní, závěsný a podpěrný materiál</t>
  </si>
  <si>
    <t>34</t>
  </si>
  <si>
    <t>D2</t>
  </si>
  <si>
    <t>Zařízení č.2 – větrání prostor CT a zázemí</t>
  </si>
  <si>
    <t>2.1</t>
  </si>
  <si>
    <t>Skládaná větrací jednotka s deskovým rekuperátorem s bypassem, vzduchovým výkonem Vp=1650 m3/h při dPext=270Pa, Vo=1700 m3/h při dPext=270Pa, elektrickým ohřevem o topném výkonu Q=7,5kW,  filtry třídy filtrace F7 (přívod) a M5 (odvod), 2ks uzavírací klapk</t>
  </si>
  <si>
    <t>36</t>
  </si>
  <si>
    <t>2.2</t>
  </si>
  <si>
    <t>Tlumič hluku jádrový (buňkový) v provedení 1 x JTH 200/300/1000, 1 x JTH 400/300/1000 do potrubí o rozměru 600x300 mm a délky 1000mm. Materiál pozink. plech.</t>
  </si>
  <si>
    <t>38</t>
  </si>
  <si>
    <t>2.3</t>
  </si>
  <si>
    <t>Tlumič hluku jádrový (buňkový) v provedení 2 x JTH 300/300/1500 do potrubí o rozměru 600x300 mm a délky 1500mm. Materiál pozink. plech.</t>
  </si>
  <si>
    <t>40</t>
  </si>
  <si>
    <t>2.4</t>
  </si>
  <si>
    <t>Výfuková a sací žaluzie se sítem proti hmyzu, pozink do potrubí o rozměrech 630x450 mm. Sef = 0,1617 m2.</t>
  </si>
  <si>
    <t>42</t>
  </si>
  <si>
    <t>2.5</t>
  </si>
  <si>
    <t>Regulační klapka kruhová, ruční, ᴓ280mm, pozink.</t>
  </si>
  <si>
    <t>44</t>
  </si>
  <si>
    <t>2.6</t>
  </si>
  <si>
    <t>Regulační klapka kruhová, ruční, ᴓ200mm, pozink.</t>
  </si>
  <si>
    <t>46</t>
  </si>
  <si>
    <t>2.7</t>
  </si>
  <si>
    <t>Regulační klapka kruhová, ruční, ᴓ250mm, pozink.</t>
  </si>
  <si>
    <t>48</t>
  </si>
  <si>
    <t>2.8</t>
  </si>
  <si>
    <t>Regulační klapka kruhová, ruční, ᴓ160mm, pozink.</t>
  </si>
  <si>
    <t>50</t>
  </si>
  <si>
    <t>2.9</t>
  </si>
  <si>
    <t>Regulační klapka kruhová, ruční, ᴓ125mm, pozink.</t>
  </si>
  <si>
    <t>52</t>
  </si>
  <si>
    <t>2.10</t>
  </si>
  <si>
    <t>Přívodní vyúsť s vířivým výtokem vzduchu vč. připojovacího boxu s horizontálním připojením ᴓ 200 mm. Čtvercová čelní deska rozměru 500x500mm, 24ks ručně nastavitelných lamel, materiál ocelový plech s lakováním RAL 9010. Připojovací box z pozinkovaného ple</t>
  </si>
  <si>
    <t>54</t>
  </si>
  <si>
    <t>2.11</t>
  </si>
  <si>
    <t>Přívodní vyúsť s vířivým výtokem vzduchu vč. připojovacího boxu s horizontálním připojením ᴓ 200 mm. Čtvercová čelní deska rozměru 400x400mm, 16ks ručně nastavitelných lamel, materiál ocelový plech s lakováním RAL 9010. Připojovací box z pozinkovaného ple</t>
  </si>
  <si>
    <t>56</t>
  </si>
  <si>
    <t>2.12</t>
  </si>
  <si>
    <t>Přívodní vyúsť s vířivým výtokem vzduchu vč. připojovacího boxu s horizontálním připojením ᴓ 160 mm. Čtvercová čelní deska rozměru 300x300mm, 8ks ručně nastavitelných lamel, materiál ocelový plech s lakováním RAL 9010. Připojovací box z pozinkovaného plec</t>
  </si>
  <si>
    <t>58</t>
  </si>
  <si>
    <t>2.13</t>
  </si>
  <si>
    <t>Odvodní vyúsť s vířivým tokem vzduchu vč. připojovacího boxu s horizontálním připojením ᴓ 250 mm. Čtvercová čelní deska rozměru 600x600mm, 24ks ručně nastavitelných lamel, materiál ocelový plech s lakováním RAL 9010. Připojovací box z pozinkovaného plechu</t>
  </si>
  <si>
    <t>60</t>
  </si>
  <si>
    <t>2.14</t>
  </si>
  <si>
    <t>Odvodní vyúsť s vířivým tokem vzduchu vč. připojovacího boxu s horizontálním připojením ᴓ 160 mm. Čtvercová čelní deska rozměru 300x300mm, 8ks ručně nastavitelných lamel, materiál ocelový plech s lakováním RAL 9010. Připojovací box z pozinkovaného plechu.</t>
  </si>
  <si>
    <t>62</t>
  </si>
  <si>
    <t>2.15</t>
  </si>
  <si>
    <t>Talířový ventil odvodní kovový d=150mm vč. montážního kroužku</t>
  </si>
  <si>
    <t>64</t>
  </si>
  <si>
    <t>2.16</t>
  </si>
  <si>
    <t>Talířový ventil odvodní kovový d=125mm vč. montážního kroužku</t>
  </si>
  <si>
    <t>66</t>
  </si>
  <si>
    <t>2.17</t>
  </si>
  <si>
    <t>Talířový ventil odvodní kovový d=100mm vč. montážního kroužku</t>
  </si>
  <si>
    <t>68</t>
  </si>
  <si>
    <t>2.18</t>
  </si>
  <si>
    <t>Dveřní mřížka s upevňovacím rámečkem . Rozměr 200x100mm. Rozteč lamel cca 20mm. Materiál Al.</t>
  </si>
  <si>
    <t>70</t>
  </si>
  <si>
    <t>Pol69</t>
  </si>
  <si>
    <t>72</t>
  </si>
  <si>
    <t>Pol70</t>
  </si>
  <si>
    <t>74</t>
  </si>
  <si>
    <t>Pol71</t>
  </si>
  <si>
    <t>do obvodu 1500 mm</t>
  </si>
  <si>
    <t>76</t>
  </si>
  <si>
    <t>Pol72</t>
  </si>
  <si>
    <t>do obvodu 1050 mm</t>
  </si>
  <si>
    <t>78</t>
  </si>
  <si>
    <t>Pol73</t>
  </si>
  <si>
    <t>Spiro potrubí pozinkované ᴓ 100 mm, vč. 30 % tvarovek</t>
  </si>
  <si>
    <t>80</t>
  </si>
  <si>
    <t>Pol74</t>
  </si>
  <si>
    <t>Spiro potrubí pozinkované ᴓ 125 mm, vč. 20 % tvarovek</t>
  </si>
  <si>
    <t>82</t>
  </si>
  <si>
    <t>Pol75</t>
  </si>
  <si>
    <t>Spiro potrubí pozinkované ᴓ 160 mm, vč. 30 % tvarovek</t>
  </si>
  <si>
    <t>84</t>
  </si>
  <si>
    <t>Pol76</t>
  </si>
  <si>
    <t>Spiro potrubí pozinkované ᴓ 200 mm, vč. 30 % tvarovek</t>
  </si>
  <si>
    <t>86</t>
  </si>
  <si>
    <t>Pol77</t>
  </si>
  <si>
    <t>Spiro potrubí pozinkované ᴓ 280 mm, vč. 40 % tvarovek</t>
  </si>
  <si>
    <t>88</t>
  </si>
  <si>
    <t>Pol78</t>
  </si>
  <si>
    <t>Spiro potrubí pozinkované ᴓ 315 mm, vč. 30 % tvarovek</t>
  </si>
  <si>
    <t>90</t>
  </si>
  <si>
    <t>Pol79</t>
  </si>
  <si>
    <t>Ohebná Al hadice s hlukovou izolací tl. 25 mm, ᴓ 250 mm</t>
  </si>
  <si>
    <t>92</t>
  </si>
  <si>
    <t>Pol80</t>
  </si>
  <si>
    <t>Ohebná Al hadice s hlukovou izolací tl. 25 mm, ᴓ 200 mm</t>
  </si>
  <si>
    <t>94</t>
  </si>
  <si>
    <t>Pol81</t>
  </si>
  <si>
    <t>Ohebná Al hadice s hlukovou izolací tl. 25 mm, ᴓ 160 mm</t>
  </si>
  <si>
    <t>96</t>
  </si>
  <si>
    <t>Pol82</t>
  </si>
  <si>
    <t>Ohebná Al hadice s hlukovou izolací tl. 25 mm, ᴓ 150 mm</t>
  </si>
  <si>
    <t>98</t>
  </si>
  <si>
    <t>Pol83</t>
  </si>
  <si>
    <t>Ohebná Al hadice s hlukovou izolací tl. 25 mm, ᴓ 125 mm</t>
  </si>
  <si>
    <t>100</t>
  </si>
  <si>
    <t>Pol84</t>
  </si>
  <si>
    <t>Ohebná Al hadice s hlukovou izolací tl. 25 mm, ᴓ 100 mm</t>
  </si>
  <si>
    <t>102</t>
  </si>
  <si>
    <t>Pol85</t>
  </si>
  <si>
    <t>Tepelná izolace tloušťky 60 mm s Al polepem. Orientační hodnota součinitel tepelné vodivosti 0,046 W/m*K.</t>
  </si>
  <si>
    <t>104</t>
  </si>
  <si>
    <t>Pol86</t>
  </si>
  <si>
    <t>106</t>
  </si>
  <si>
    <t>Pol87</t>
  </si>
  <si>
    <t>108</t>
  </si>
  <si>
    <t>D3</t>
  </si>
  <si>
    <t>Zařízení č. 3 – CHL/KLM a vytápění zázemí</t>
  </si>
  <si>
    <t>3.1a</t>
  </si>
  <si>
    <t>Venkovní kondenzační jednotka VRV/VRF systému se zpětným získaváním tepla Qch = 20,9 kw, Qtop = 16,2 kW. Inom.=7,7A, U=3x400VAC/50Hz. Rozměry 940x1615x460mm (vxšxh), m=170kg. Chladivo R410a - předplněno 9,7 kg. Umístěná na střeše, viz výkresová část. Lw =</t>
  </si>
  <si>
    <t>110</t>
  </si>
  <si>
    <t>Pol88</t>
  </si>
  <si>
    <t>Ochrana proti větru levé a pravé strany kondezační, venkovní jednotky.</t>
  </si>
  <si>
    <t>112</t>
  </si>
  <si>
    <t>3.1b</t>
  </si>
  <si>
    <t>Vnitřní nástěnná jednotka VRV/VRF systému Qch= 1,6 kW, Qtop=1,9kW. Napájeno samostatně. P=0,03/0,034kW,U=1x230VAC/50Hz. Včetně filtru na sání. Horizontální a vertikální regulace směru proudění vzduchu.  Rozměry 290x795x266mm(vxšxh), m=12kg. Lwmax = 51 dB(</t>
  </si>
  <si>
    <t>114</t>
  </si>
  <si>
    <t>3.1c</t>
  </si>
  <si>
    <t>Vnitřní nástěnná jednotka VRV/VRF systému Qch= 4,2 kW, Qtop=5,0kW. Napájeno samostatně. P=0,02/0,02kW,U=1x230VAC/50Hz. Včetně filtru na sání. Horizontální a vertikální regulace směru proudění vzduchu.  Rozměry 290x1050x269mm(vxšxh), m=15kg. Lwmax = 58 dB(</t>
  </si>
  <si>
    <t>116</t>
  </si>
  <si>
    <t>3.1d</t>
  </si>
  <si>
    <t>Vnitřní nástěnná jednotka VRV/VRF systému Qch= 5,0 kW, Qtop=6,3kW. Napájeno samostatně. P=0,03/0,04kW,U=1x230VAC/50Hz. Včetně filtru na sání. Horizontální a vertikální regulace směru proudění vzduchu.  Rozměry 290x1050x269mm(vxšxh), m=15kg. Lwmax = 63 dB(</t>
  </si>
  <si>
    <t>118</t>
  </si>
  <si>
    <t>Pol89</t>
  </si>
  <si>
    <t>Kabelový ovladač k vnitřní nástěnné jednotce + kabelové propojení mezi ovladačem a KLM jednotkou</t>
  </si>
  <si>
    <t>120</t>
  </si>
  <si>
    <t>Pol90</t>
  </si>
  <si>
    <t>Infra ovladač k vnitřní nástěnné jednotce</t>
  </si>
  <si>
    <t>122</t>
  </si>
  <si>
    <t>3.2</t>
  </si>
  <si>
    <t>Rekuperační box - víceportový. Rozměry 415x370x298mm, 17 kg. P=0,043 kW, U=1x230VAC/50Hz. S hlukovou a tepelnou izolací. 3-trubkový systém. Včetně hlukového a tepelného doizolování při instalaci.</t>
  </si>
  <si>
    <t>124</t>
  </si>
  <si>
    <t>3.3</t>
  </si>
  <si>
    <t>Rekuperační box - 1 portový. Rozměry 428x300x207mm, 12 kg. P=0,005 kW, U=1x230VAC/50Hz. S hlukovou a tepelnou izolací. 3-trubkový systém.</t>
  </si>
  <si>
    <t>126</t>
  </si>
  <si>
    <t>Pol30</t>
  </si>
  <si>
    <t>Zvuková izolace - 1 portových boxů</t>
  </si>
  <si>
    <t>128</t>
  </si>
  <si>
    <t>Pol31</t>
  </si>
  <si>
    <t>Uzavírací sada na potrubí - záslepka pro víceportový box</t>
  </si>
  <si>
    <t>130</t>
  </si>
  <si>
    <t>Pol91</t>
  </si>
  <si>
    <t>Refnet/Cu rozbočovač dle průměrů potrubí, viz výkresová část. Včetně doizolování. ("3-trubka")</t>
  </si>
  <si>
    <t>132</t>
  </si>
  <si>
    <t>Pol33</t>
  </si>
  <si>
    <t>Předizolované chladivové Cu potrubí ᴓ 19,1/9,5/15,9 ("3-trubka"), vč. přechodek, komunikační kabeláže. Tl. izolace min. 9mm, tl. stěny potrubí min. 0,8mm. V exteriéru s Al polepem.</t>
  </si>
  <si>
    <t>134</t>
  </si>
  <si>
    <t>Pol34</t>
  </si>
  <si>
    <t>Předizolované chladivové Cu potrubí ᴓ 15,9/9,5/12,7 ("3-trubka"), vč. přechodek, komunikační kabeláže. Tl. izolace min. 9mm, tl. stěny potrubí min. 0,8mm. V exteriéru s Al polepem.</t>
  </si>
  <si>
    <t>136</t>
  </si>
  <si>
    <t>Pol35</t>
  </si>
  <si>
    <t>Předizolované chladivové Cu potrubí ᴓ 12,7/6,4 ("dvoutrubka"), vč. přechodek, komunikační kabeláže. Tl. izolace min. 9mm, tl. stěny potrubí min. 0,8mm. V exteriéru s Al polepem.</t>
  </si>
  <si>
    <t>138</t>
  </si>
  <si>
    <t>Pol36</t>
  </si>
  <si>
    <t>Chladivo R410a vč. doplnění do systému</t>
  </si>
  <si>
    <t>140</t>
  </si>
  <si>
    <t>142</t>
  </si>
  <si>
    <t>Pol37</t>
  </si>
  <si>
    <t>Podstavné nohy, či konstrukce pod kondenzační jednotku včetně antivibrační pryže. Únosnost min. 400 kg. (Např. 4x podstavný trn s pryžovou podložkou)</t>
  </si>
  <si>
    <t>144</t>
  </si>
  <si>
    <t>Pol38</t>
  </si>
  <si>
    <t>Kovový žlab, drátěný pro vedení Cu potrubí, šířka 140mm. Materiál pozink, včetně tvarovek a spojovacího materiálu.</t>
  </si>
  <si>
    <t>146</t>
  </si>
  <si>
    <t>Pol39</t>
  </si>
  <si>
    <t>148</t>
  </si>
  <si>
    <t>D4</t>
  </si>
  <si>
    <t>Zařízení č. 4 – CHL/KLM a vytápění vyšetřovny CT</t>
  </si>
  <si>
    <t>4.1a</t>
  </si>
  <si>
    <t>Venkovní kondenzační jednotka split systému Qch =9,5 kw, Qtop = 10,8kW. P=2,78kW,U=230VAC/50Hz. Rozměry 870x1100x460mm (vxšxh), m=84,5kg. Umístěná na kci na střeše. S vývodem kondezátu na zem. Lw = 66 dB(A).  Chladivo R32 - předplněno na 40 m. Garantovaný</t>
  </si>
  <si>
    <t>150</t>
  </si>
  <si>
    <t>4.1b</t>
  </si>
  <si>
    <t>Vnitřní kazetová jednotka split systému Qch =9,5 kw, Qtop = 10,8kW. Napájeno z venkovní jednotky. Včetně filtru s automatickým čištěném a čerpadlem kondenzátu. Rozměry 840x840x246mm, m=23kg.</t>
  </si>
  <si>
    <t>152</t>
  </si>
  <si>
    <t>Pol92</t>
  </si>
  <si>
    <t>Pohledový panel 950x950x130mm, bílý</t>
  </si>
  <si>
    <t>154</t>
  </si>
  <si>
    <t>Pol93</t>
  </si>
  <si>
    <t>Kabelový ovladač k vnitřní kazetové jednotce + kabelové propojení mezi ovladačem a KLM jednotkou</t>
  </si>
  <si>
    <t>156</t>
  </si>
  <si>
    <t>Pol94</t>
  </si>
  <si>
    <t>Univerzální adaptér pro externí řízení + kabelové propojení</t>
  </si>
  <si>
    <t>158</t>
  </si>
  <si>
    <t>Pol95</t>
  </si>
  <si>
    <t>Předizolované chladivové Cu potrubí ᴓ 9,5/15,9, vč. přechodek, komunikační a napájecí kabeláže (vnitřní-venkovní jednotka). Tl. izolace min. 9mm, tl. stěny potrubí min. 0,8mm. V exteriéru s Al polepem.</t>
  </si>
  <si>
    <t>160</t>
  </si>
  <si>
    <t>Pol96</t>
  </si>
  <si>
    <t>Vakuování + tlaková zkouška dusíkem</t>
  </si>
  <si>
    <t>162</t>
  </si>
  <si>
    <t>Pol97</t>
  </si>
  <si>
    <t>Podstavce pod kondenzační jednotku. Délka 600 mm, výška 100 mm, šířka 180 mm, únosnost min. 200 kg, včetně antivibrační pryže.</t>
  </si>
  <si>
    <t>164</t>
  </si>
  <si>
    <t>166</t>
  </si>
  <si>
    <t>D5</t>
  </si>
  <si>
    <t>Zařízení č. 5 – CHL/KLM technického zázemí CT</t>
  </si>
  <si>
    <t>5.1a</t>
  </si>
  <si>
    <t xml:space="preserve">Venkovní kondenzační jednotka split systému Qch =6,8 kw, Qtop = 7,5kW. P=1,98kW,U=230VAC/50Hz. Rozměry 870x1100x460mm (vxšxh), m=81,4kg. Umístěná na kci na střeše. S vývodem kondezátu na zem. Lw = 64 dB(A).  Chladivo R32 - předplněno na 40 m. Garantovaný </t>
  </si>
  <si>
    <t>168</t>
  </si>
  <si>
    <t>5.1b</t>
  </si>
  <si>
    <t>Vnitřní nástěnná jednotka split systému Qch =6,8 kw, Qtop = 7,5kW. Napájeno z venkovní jednotky. Včetně filtru na sání. Rozměry 340x1200x240 (vxšxh)mm, m=17kg.</t>
  </si>
  <si>
    <t>170</t>
  </si>
  <si>
    <t>Pol98</t>
  </si>
  <si>
    <t>172</t>
  </si>
  <si>
    <t>174</t>
  </si>
  <si>
    <t>176</t>
  </si>
  <si>
    <t>178</t>
  </si>
  <si>
    <t>180</t>
  </si>
  <si>
    <t>182</t>
  </si>
  <si>
    <t>D6</t>
  </si>
  <si>
    <t>Zařízení č. 6 – CHL/KLM technického zázemí MR</t>
  </si>
  <si>
    <t>6.1a</t>
  </si>
  <si>
    <t>184</t>
  </si>
  <si>
    <t>6.1b</t>
  </si>
  <si>
    <t>Vnitřní nástěnná jednotka split systému Qch =9,5 kw, Qtop = 10,8kW. Napájeno z venkovní jednotky. Včetně filtru na sání. Rozměry 340x1200x240 (vxšxh)mm, m=17kg.</t>
  </si>
  <si>
    <t>186</t>
  </si>
  <si>
    <t>188</t>
  </si>
  <si>
    <t>Pol99</t>
  </si>
  <si>
    <t>190</t>
  </si>
  <si>
    <t>Pol43</t>
  </si>
  <si>
    <t>192</t>
  </si>
  <si>
    <t>Pol44</t>
  </si>
  <si>
    <t>194</t>
  </si>
  <si>
    <t>Pol45</t>
  </si>
  <si>
    <t>196</t>
  </si>
  <si>
    <t>198</t>
  </si>
  <si>
    <t>200</t>
  </si>
  <si>
    <t>D7</t>
  </si>
  <si>
    <t>Zařízení č. 7 - vytápění denní místnosti, technického zázemí CT, WC a úklidové místnosti</t>
  </si>
  <si>
    <t>7.1</t>
  </si>
  <si>
    <t>Elektrické nástěnné topidlo, konvektorové o max. topném výkonu Qtop = 500 W. P=0,5 kW, U=1x230VAC/50Hz (zásuvka). Rozměry 451x369x78mm(šxvxh), m=3,4kg. Integrovaný ovladač a termostat. Materiál ocel. lech, bílý komaxit. Včetně sady pro instalaci na stěnu.</t>
  </si>
  <si>
    <t>202</t>
  </si>
  <si>
    <t>Pol46</t>
  </si>
  <si>
    <t>Montážní a závěsný materiál</t>
  </si>
  <si>
    <t>204</t>
  </si>
  <si>
    <t>D8</t>
  </si>
  <si>
    <t>Zařízení č. 8 - podtlakové větrání zázemí</t>
  </si>
  <si>
    <t>Pol100</t>
  </si>
  <si>
    <t>Potrubní, diagonální, ultratichý ventilátor, jednootáčkový s časovým doběhem, dvěma spojovacími manžetami a závěsnou sadou. V=630m3/h při dPext=170Pa. P=102W, U=1x230VAC. Připojení d=200mm, m=8,7kg. Tepelná pojistka proti přetížení, IP44, kuličková ložisk</t>
  </si>
  <si>
    <t>206</t>
  </si>
  <si>
    <t>Pol101</t>
  </si>
  <si>
    <t>Tlumič hluku kruhový z pozink. plechu. Délky 900mm, připojení d=250mm.</t>
  </si>
  <si>
    <t>208</t>
  </si>
  <si>
    <t>Pol102</t>
  </si>
  <si>
    <t>Zpětná klapka do potrubí ᴓ250mm. Materiál pozink.</t>
  </si>
  <si>
    <t>210</t>
  </si>
  <si>
    <t>Pol103</t>
  </si>
  <si>
    <t>Výfuková hlavice typu cagi. Materiál pozink. Do potrubí d=250mm.</t>
  </si>
  <si>
    <t>212</t>
  </si>
  <si>
    <t>214</t>
  </si>
  <si>
    <t>216</t>
  </si>
  <si>
    <t>Pol104</t>
  </si>
  <si>
    <t>Stěnová mřížka s upevňovacím rámečkem . Rozměr 300x100mm. Rozteč lamel cca 12,5mm. Materiál Al.</t>
  </si>
  <si>
    <t>218</t>
  </si>
  <si>
    <t>Pol105</t>
  </si>
  <si>
    <t>Spiro potrubí pozinkované ᴓ 125 mm, vč. 40 % tvarovek</t>
  </si>
  <si>
    <t>220</t>
  </si>
  <si>
    <t>Pol106</t>
  </si>
  <si>
    <t>222</t>
  </si>
  <si>
    <t>Pol107</t>
  </si>
  <si>
    <t>Spiro potrubí pozinkované ᴓ 250 mm, vč. 30 % tvarovek</t>
  </si>
  <si>
    <t>224</t>
  </si>
  <si>
    <t>Pol108</t>
  </si>
  <si>
    <t>226</t>
  </si>
  <si>
    <t>Pol109</t>
  </si>
  <si>
    <t>228</t>
  </si>
  <si>
    <t>Pol25</t>
  </si>
  <si>
    <t>230</t>
  </si>
  <si>
    <t>232</t>
  </si>
  <si>
    <t>234</t>
  </si>
  <si>
    <t>D9</t>
  </si>
  <si>
    <t>Zařízení č. 9 - podtlakové větrání WC čekárny</t>
  </si>
  <si>
    <t>Pol110</t>
  </si>
  <si>
    <t>Potrubní, diagonální, ultratichý ventilátor, jednootáčkový s časovým doběhem, dvěma spojovacími manžetami a závěsnou sadou. V=150m3/h při dPext=80Pa. P=27W, U=1x230VAC. Připojení d=125mm, m=5,0kg. Tepelná pojistka proti přetížení, IP44, kuličková ložiska.</t>
  </si>
  <si>
    <t>236</t>
  </si>
  <si>
    <t>Pol111</t>
  </si>
  <si>
    <t>Zpětná klapka do potrubí ᴓ125mm. Materiál pozink.</t>
  </si>
  <si>
    <t>238</t>
  </si>
  <si>
    <t>Pol112</t>
  </si>
  <si>
    <t>Výfuková hlavice typu cagi. Materiál pozink. Do potrubí d=125mm.</t>
  </si>
  <si>
    <t>240</t>
  </si>
  <si>
    <t>242</t>
  </si>
  <si>
    <t>244</t>
  </si>
  <si>
    <t>Pol113</t>
  </si>
  <si>
    <t>Spiro potrubí pozinkované ᴓ 125 mm, vč. 30 % tvarovek</t>
  </si>
  <si>
    <t>246</t>
  </si>
  <si>
    <t>248</t>
  </si>
  <si>
    <t>250</t>
  </si>
  <si>
    <t>252</t>
  </si>
  <si>
    <t>254</t>
  </si>
  <si>
    <t>D10</t>
  </si>
  <si>
    <t xml:space="preserve">Společné položky </t>
  </si>
  <si>
    <t>Pol114</t>
  </si>
  <si>
    <t>Zapravení a utěsnění prostupů pro VZT a Cu potrubí</t>
  </si>
  <si>
    <t>256</t>
  </si>
  <si>
    <t>Pol115</t>
  </si>
  <si>
    <t>Doprava</t>
  </si>
  <si>
    <t>258</t>
  </si>
  <si>
    <t>Pol49</t>
  </si>
  <si>
    <t>Vnitrostaveništní přesun hmot</t>
  </si>
  <si>
    <t>260</t>
  </si>
  <si>
    <t>Pol116</t>
  </si>
  <si>
    <t>Jeřábová doprava (transport VZT+KLM na střechu)</t>
  </si>
  <si>
    <t>262</t>
  </si>
  <si>
    <t>Pol117</t>
  </si>
  <si>
    <t>Lešení do výšky 4 m</t>
  </si>
  <si>
    <t>264</t>
  </si>
  <si>
    <t>Pol118</t>
  </si>
  <si>
    <t>Uvedení do provozu, zkouška zařízení, zaškolení obsluhy, vystavení předávacího protokolu</t>
  </si>
  <si>
    <t>266</t>
  </si>
  <si>
    <t>Pol119</t>
  </si>
  <si>
    <t>Vypracování a předání provozního řádu</t>
  </si>
  <si>
    <t>268</t>
  </si>
  <si>
    <t>Pol120</t>
  </si>
  <si>
    <t>Zaregulování systému a měření akustického tlaku</t>
  </si>
  <si>
    <t>270</t>
  </si>
  <si>
    <t>Pol121</t>
  </si>
  <si>
    <t>Technická a koordinační činnost na stavbě</t>
  </si>
  <si>
    <t>272</t>
  </si>
  <si>
    <t>Pol122</t>
  </si>
  <si>
    <t>Vedlejší rozpočtové náklady</t>
  </si>
  <si>
    <t>274</t>
  </si>
  <si>
    <t>Pol123</t>
  </si>
  <si>
    <t>Dílenské/výrobní dokumentace zhotovitele</t>
  </si>
  <si>
    <t>276</t>
  </si>
  <si>
    <t>Pol124</t>
  </si>
  <si>
    <t>Projektová dokumentace skutečného stavu</t>
  </si>
  <si>
    <t>278</t>
  </si>
  <si>
    <t>Pozn.</t>
  </si>
  <si>
    <t>Všechny uvedené položky jsou uvedeny včetně montážních prací a ostatních nezbytných úkonu spojených s instalací systému</t>
  </si>
  <si>
    <t>280</t>
  </si>
  <si>
    <t>2 - Elektroinstalace</t>
  </si>
  <si>
    <t>Soupis:</t>
  </si>
  <si>
    <t>1 - ELE</t>
  </si>
  <si>
    <t>D1 - Elektromateriál</t>
  </si>
  <si>
    <t>D2 - Slaboproud</t>
  </si>
  <si>
    <t>D3 - Elektromontáže</t>
  </si>
  <si>
    <t>D4 - Práce v HZS</t>
  </si>
  <si>
    <t>D5 - Výchozí revize</t>
  </si>
  <si>
    <t>VRN - Vedlejší rozpočtové náklady</t>
  </si>
  <si>
    <t>Elektromateriál</t>
  </si>
  <si>
    <t>19012ELE1</t>
  </si>
  <si>
    <t>Přístojová krabice nehořlavá Ø 68 mm</t>
  </si>
  <si>
    <t>19012ELE2</t>
  </si>
  <si>
    <t>Elektroinstalační krabice nehořlavá KSK100</t>
  </si>
  <si>
    <t>19012ELE3</t>
  </si>
  <si>
    <t>WAGO 222-415 krab.svorka třívodič.2,5</t>
  </si>
  <si>
    <t>19012ELE4</t>
  </si>
  <si>
    <t>Vypínač č.1</t>
  </si>
  <si>
    <t>19012ELE5</t>
  </si>
  <si>
    <t>Vypínač č.5</t>
  </si>
  <si>
    <t>19012ELE6</t>
  </si>
  <si>
    <t>Vypínač č.6</t>
  </si>
  <si>
    <t>19012ELE7</t>
  </si>
  <si>
    <t>Spínač osvětlení PIR</t>
  </si>
  <si>
    <t>19012ELE8</t>
  </si>
  <si>
    <t>Zásuvka chráněná vestavná 1*230V/16A</t>
  </si>
  <si>
    <t>19012ELE9</t>
  </si>
  <si>
    <t>Zásuvka vestavná 1*230V/16A s přepěťovou ochranou</t>
  </si>
  <si>
    <t>19012ELE10</t>
  </si>
  <si>
    <t>Skříň nouzového zastavení XAL-K178 SCH</t>
  </si>
  <si>
    <t>19012ELE11</t>
  </si>
  <si>
    <t>Kabel 1-CHKE-V-O 3x1.5</t>
  </si>
  <si>
    <t>m</t>
  </si>
  <si>
    <t>19012ELE12</t>
  </si>
  <si>
    <t>Kabel CXKH-R-J  3* 1.5</t>
  </si>
  <si>
    <t>19012ELE13</t>
  </si>
  <si>
    <t>KabelCXKH-R-O  3* 1.5</t>
  </si>
  <si>
    <t>19012ELE14</t>
  </si>
  <si>
    <t>Kabel CXKH-R-J  3* 2.5</t>
  </si>
  <si>
    <t>19012ELE15</t>
  </si>
  <si>
    <t>Kabel CXKH-R-J  5* 4</t>
  </si>
  <si>
    <t>19012ELE16</t>
  </si>
  <si>
    <t>Kabel CXKH-R-J  5* 6</t>
  </si>
  <si>
    <t>19012ELE17</t>
  </si>
  <si>
    <t>Kabel CXKH-R-J  5* 35</t>
  </si>
  <si>
    <t>19012ELE18</t>
  </si>
  <si>
    <t>Kabel CXKH-R-J  5* 70</t>
  </si>
  <si>
    <t>19012ELE19</t>
  </si>
  <si>
    <t>Vodič HO7V-U 6 Zz CY</t>
  </si>
  <si>
    <t>19012ELE20</t>
  </si>
  <si>
    <t>Vodič HO7V-U 16 Zz CY</t>
  </si>
  <si>
    <t>19012ELE21</t>
  </si>
  <si>
    <t>Žlab MARS EKO 62/50 vč. Příslušenství</t>
  </si>
  <si>
    <t>19012ELE22</t>
  </si>
  <si>
    <t>Žlab MARS EKO 125/100 vč. Příslušenství</t>
  </si>
  <si>
    <t>19012ELE23</t>
  </si>
  <si>
    <t>Žlab MARS EKO 250/100 vč. Příslušenství</t>
  </si>
  <si>
    <t>19012ELE24</t>
  </si>
  <si>
    <t>Žlab MARS EKO 500/100 vč. Příslušenství</t>
  </si>
  <si>
    <t>19012ELE25</t>
  </si>
  <si>
    <t>D LED interiérové čtvercové, stropní přisazené 3600/840, 27W, 2890 Lm</t>
  </si>
  <si>
    <t>19012ELE26</t>
  </si>
  <si>
    <t>F LED interiérové 1,4ft, stropní přisazené 3200/840, 22W, 27200 Lm</t>
  </si>
  <si>
    <t>19012ELE27</t>
  </si>
  <si>
    <t>I LED svítidlo vestavné do rastru 600x600, mikropyramidová optika, MPR 5200/840, 35W, 4020 Lm</t>
  </si>
  <si>
    <t>19012ELE28</t>
  </si>
  <si>
    <t>N Nouz.sv.LED přisazené 1W 1h IP41</t>
  </si>
  <si>
    <t>19012ELE29</t>
  </si>
  <si>
    <t>N3 Nouz.sv.LED přisazené 3W 1h IP41</t>
  </si>
  <si>
    <t>Slaboproud</t>
  </si>
  <si>
    <t>19012ELE31</t>
  </si>
  <si>
    <t>19012ELE32</t>
  </si>
  <si>
    <t>Zásuvka CAT5E, UTP, 2x Keystone RJ45</t>
  </si>
  <si>
    <t>19012ELE33</t>
  </si>
  <si>
    <t>Zásuvka STA</t>
  </si>
  <si>
    <t>19012ELE34</t>
  </si>
  <si>
    <t>Kabel DATACOM UTP drát cat.6</t>
  </si>
  <si>
    <t>19012ELE35</t>
  </si>
  <si>
    <t>Kabel VCEOY 75-5,6</t>
  </si>
  <si>
    <t>19012ELE37</t>
  </si>
  <si>
    <t>Datový rozvaděč 19", 18U, š.600mm, hl.400m</t>
  </si>
  <si>
    <t>19012ELE38</t>
  </si>
  <si>
    <t>19" vent.jednotka, 4x ventilátor 140W, včetně termostatu,2U</t>
  </si>
  <si>
    <t>19012ELE39</t>
  </si>
  <si>
    <t>Patch panel 19", 24 port Cat.6 UTP, 1U, kompl.</t>
  </si>
  <si>
    <t>19012ELE40</t>
  </si>
  <si>
    <t>Switch TP-Link T1600G-52TS</t>
  </si>
  <si>
    <t>19012ELE41</t>
  </si>
  <si>
    <t>Napájecí panel 19", 8x230V, přep.ochrana</t>
  </si>
  <si>
    <t>19012ELE42</t>
  </si>
  <si>
    <t>Vyvazovací panel 19", 1U</t>
  </si>
  <si>
    <t>19012ELE43</t>
  </si>
  <si>
    <t>Police 19", 450mm, 1U</t>
  </si>
  <si>
    <t>19012ELE44</t>
  </si>
  <si>
    <t>PatchCord Cat.6 1m</t>
  </si>
  <si>
    <t>19012ELE45</t>
  </si>
  <si>
    <t>PatchCord FO SM 9/125, E2000, duplex, 2m</t>
  </si>
  <si>
    <t>19012ELE46</t>
  </si>
  <si>
    <t>Optická vana, 12x E2000, pigtail, komplet vč.svarů a měření</t>
  </si>
  <si>
    <t>set</t>
  </si>
  <si>
    <t>19012ELE47</t>
  </si>
  <si>
    <t>pomocný materiál</t>
  </si>
  <si>
    <t>19012ELE49</t>
  </si>
  <si>
    <t>Rozvaděč WST 500x400x155mm</t>
  </si>
  <si>
    <t>19012ELE50</t>
  </si>
  <si>
    <t>IKUSI NBS 804 - domovní zesilovač</t>
  </si>
  <si>
    <t>19012ELE51</t>
  </si>
  <si>
    <t>Anténní rozbočovač CAE-61012SS/DC</t>
  </si>
  <si>
    <t>19012ELE52</t>
  </si>
  <si>
    <t>Elektromontáže</t>
  </si>
  <si>
    <t>210 010301</t>
  </si>
  <si>
    <t>Krabice přístrojová bez zapojení</t>
  </si>
  <si>
    <t>210 010321</t>
  </si>
  <si>
    <t>Krabice odbočná s víčkem, svorkovnicí vč. Zapojení</t>
  </si>
  <si>
    <t>210 110001</t>
  </si>
  <si>
    <t>Spínač jednopólový - řazení 1</t>
  </si>
  <si>
    <t>210 110003</t>
  </si>
  <si>
    <t>Spínač tlačítkový - řazení 5</t>
  </si>
  <si>
    <t>210 110004</t>
  </si>
  <si>
    <t>Spínač seriový přepínač - řazení 6</t>
  </si>
  <si>
    <t>210 110071</t>
  </si>
  <si>
    <t>210 140431</t>
  </si>
  <si>
    <t>Ovladač pom. obvodů v Al skříni jednotlačítkový</t>
  </si>
  <si>
    <t>210 111021</t>
  </si>
  <si>
    <t>Domovní zásuvka polozapuštěná 16A 230V</t>
  </si>
  <si>
    <t>210 810045</t>
  </si>
  <si>
    <t>CYKY-CYKYm 750V do 3*1,5 pevně uložený</t>
  </si>
  <si>
    <t>210 810046</t>
  </si>
  <si>
    <t>CYKY-CYKYm 750V do 3*2.5 pevně uložený</t>
  </si>
  <si>
    <t>210 810051</t>
  </si>
  <si>
    <t>CYKY-CYKYm 750V do 4*4 pevně uložený</t>
  </si>
  <si>
    <t>210 810053</t>
  </si>
  <si>
    <t>CYKY-CYKYm 750V do 4*10 pevně uložený</t>
  </si>
  <si>
    <t>210 810110</t>
  </si>
  <si>
    <t>CYKY-CYKYm 1kV 3x35+25 pevně uložený</t>
  </si>
  <si>
    <t>210 810112</t>
  </si>
  <si>
    <t>CYKY-CYKYm 1kV 3x70+50 pevně uložený</t>
  </si>
  <si>
    <t>210 800547</t>
  </si>
  <si>
    <t>CY 6 pevně uložený</t>
  </si>
  <si>
    <t>210 800549</t>
  </si>
  <si>
    <t>CY 16 pevně uložený</t>
  </si>
  <si>
    <t>210 020303</t>
  </si>
  <si>
    <t>Kabelový žlab Mars,pozink.62/50mm vč. víka a podpěrek</t>
  </si>
  <si>
    <t>210 020305</t>
  </si>
  <si>
    <t>Kabelový žlab Mars,pozink.125/100mm vč. víka a podpěrek</t>
  </si>
  <si>
    <t>210 020311</t>
  </si>
  <si>
    <t>Kabelový žlab Mars,pozink.250/100mm vč. víka a podpěrek</t>
  </si>
  <si>
    <t>210 020313</t>
  </si>
  <si>
    <t>Kabelový žlab Mars,pozink.500/100mm vč. víka a podpěrek</t>
  </si>
  <si>
    <t>210 100001</t>
  </si>
  <si>
    <t>Ukončení vodičů  do   2.5 mm2</t>
  </si>
  <si>
    <t>210 100002</t>
  </si>
  <si>
    <t>Ukončení vodičů  do   6 mm2</t>
  </si>
  <si>
    <t>210 100005</t>
  </si>
  <si>
    <t>Ukončení vodičů  do   35 mm2</t>
  </si>
  <si>
    <t>211 100007</t>
  </si>
  <si>
    <t>Ukončení vodičů  do   70 mm2</t>
  </si>
  <si>
    <t>210 201020</t>
  </si>
  <si>
    <t>Svítidla zářivková typ   231 33 03-2x40 W,strop.s krytem</t>
  </si>
  <si>
    <t>210 201022</t>
  </si>
  <si>
    <t>Svítidla zářivková typ   231 33 20-2x20 W,strop.s krytem</t>
  </si>
  <si>
    <t>210 201030</t>
  </si>
  <si>
    <t>Svítidla zářivková typ   231 49 01-(32 702.00) 4x20 W</t>
  </si>
  <si>
    <t>210200043</t>
  </si>
  <si>
    <t>Svítidla žárovková typ  213 20 01-25+25 W, nouzové</t>
  </si>
  <si>
    <t>974 082 112</t>
  </si>
  <si>
    <t>Vysek.rýh stěna-omítka váp.š.&gt;30mm</t>
  </si>
  <si>
    <t>973 031616</t>
  </si>
  <si>
    <t>Vys.zdi cihl.kapsy.&lt; 100x100x50mm</t>
  </si>
  <si>
    <t>220 300603</t>
  </si>
  <si>
    <t>Ukončení kabelů datových do 12x1 nebo 1.5</t>
  </si>
  <si>
    <t>220 330112</t>
  </si>
  <si>
    <t>Montáž a zapojení zásuvky DATA/TEL pod omítku</t>
  </si>
  <si>
    <t>220 280401</t>
  </si>
  <si>
    <t>Kabel datový do 7 mm</t>
  </si>
  <si>
    <t>Pol59</t>
  </si>
  <si>
    <t>Pol60</t>
  </si>
  <si>
    <t>Pol61</t>
  </si>
  <si>
    <t>Pol62</t>
  </si>
  <si>
    <t>Pol63</t>
  </si>
  <si>
    <t>Pol64</t>
  </si>
  <si>
    <t>Pol65</t>
  </si>
  <si>
    <t>Switch 48x10/100/1000+4xSFP, 2xGBIC SM, PoE 370W</t>
  </si>
  <si>
    <t>Pol66</t>
  </si>
  <si>
    <t>Zapojení pozice RJ45</t>
  </si>
  <si>
    <t>Pol67</t>
  </si>
  <si>
    <t>Pomocné práce</t>
  </si>
  <si>
    <t>Pol68</t>
  </si>
  <si>
    <t>Instalace a napojení prvků STA</t>
  </si>
  <si>
    <t>Práce v HZS</t>
  </si>
  <si>
    <t>19012HZS1</t>
  </si>
  <si>
    <t>Kompletace a oživení</t>
  </si>
  <si>
    <t>hod</t>
  </si>
  <si>
    <t>Výchozí revize</t>
  </si>
  <si>
    <t>19012VYR1</t>
  </si>
  <si>
    <t>5</t>
  </si>
  <si>
    <t>080001000.1</t>
  </si>
  <si>
    <t>Přidružené pracovní výkony</t>
  </si>
  <si>
    <t>soub</t>
  </si>
  <si>
    <t>1024</t>
  </si>
  <si>
    <t>-1510217561</t>
  </si>
  <si>
    <t>090001000.1</t>
  </si>
  <si>
    <t>Drobný materiál</t>
  </si>
  <si>
    <t>2124570722</t>
  </si>
  <si>
    <t>090001000.11</t>
  </si>
  <si>
    <t>Rezerva rozpočtu</t>
  </si>
  <si>
    <t>-1900554831</t>
  </si>
  <si>
    <t>2 - NN</t>
  </si>
  <si>
    <t>D2 - Elektromontáže</t>
  </si>
  <si>
    <t>D3 - Práce v HZS</t>
  </si>
  <si>
    <t>D4 - Výchozí revize</t>
  </si>
  <si>
    <t>19012NN1</t>
  </si>
  <si>
    <t>Přípojková skříň SS102/NKF1W-C</t>
  </si>
  <si>
    <t>19012NN2</t>
  </si>
  <si>
    <t>Pojistka nožová PN2 250A gG</t>
  </si>
  <si>
    <t>19012NN3</t>
  </si>
  <si>
    <t>Pojistka nožová PN2 100A gG</t>
  </si>
  <si>
    <t>19012NN4</t>
  </si>
  <si>
    <t>1-CYKY 3*240+120</t>
  </si>
  <si>
    <t>19012NN5</t>
  </si>
  <si>
    <t>1-CYKY 4*70</t>
  </si>
  <si>
    <t>19012NN6</t>
  </si>
  <si>
    <t>1-YY 1x240</t>
  </si>
  <si>
    <t>19012NN7</t>
  </si>
  <si>
    <t>1-CYKY 5*70</t>
  </si>
  <si>
    <t>19012NN8</t>
  </si>
  <si>
    <t>Uzemňovací pásek FeZn 30*4</t>
  </si>
  <si>
    <t>19012NN9</t>
  </si>
  <si>
    <t>Trubka KOPOFLEX 110</t>
  </si>
  <si>
    <t>19012NN10</t>
  </si>
  <si>
    <t>Folie výztražná rudá</t>
  </si>
  <si>
    <t>210 191543</t>
  </si>
  <si>
    <t>Montáž pilíře  PRIS 4</t>
  </si>
  <si>
    <t>210 120102</t>
  </si>
  <si>
    <t>Pojistkové patrony nožové do 500 V</t>
  </si>
  <si>
    <t>CYKY-CYKYm 1kV 3x240+120</t>
  </si>
  <si>
    <t>210 810134</t>
  </si>
  <si>
    <t>CYKY-CYKYm 1kV 3x70+50</t>
  </si>
  <si>
    <t>211 110004</t>
  </si>
  <si>
    <t>CYKY 1kV 1x240</t>
  </si>
  <si>
    <t>210 100012</t>
  </si>
  <si>
    <t>Ukončení vodičů  do 240   mm2</t>
  </si>
  <si>
    <t>210 100007</t>
  </si>
  <si>
    <t>Ukončení vodičů  do  70   mm2</t>
  </si>
  <si>
    <t>210 950206</t>
  </si>
  <si>
    <t>Přípl.na zatahování kabelu do 10kg</t>
  </si>
  <si>
    <t>210 010125</t>
  </si>
  <si>
    <t>Trubka ochranná z PE, novodur vnitřní d 100.0 mm</t>
  </si>
  <si>
    <t>460 200285</t>
  </si>
  <si>
    <t>Hloubení kabelové rýhy 50cm šir.,100cm hlub.,zem.tř.5</t>
  </si>
  <si>
    <t>460 560285</t>
  </si>
  <si>
    <t>Ruční zához kab.rýhy,šíř.50cm,hloub.100cm,zem.třídy 5</t>
  </si>
  <si>
    <t>460 010012</t>
  </si>
  <si>
    <t>Krytí kab.fólie výstražné z PVC, šířka 33 cm</t>
  </si>
  <si>
    <t>Úpravy a napojení na stávající rozvody</t>
  </si>
  <si>
    <t>-2033229142</t>
  </si>
  <si>
    <t>-1095197101</t>
  </si>
  <si>
    <t>1551930204</t>
  </si>
  <si>
    <t>3 - RH</t>
  </si>
  <si>
    <t xml:space="preserve">D5 - </t>
  </si>
  <si>
    <t>19012RRH1</t>
  </si>
  <si>
    <t>Řadový rozvaděč AC IP55, 1křídlé dveře, 2000 x 800 x 400</t>
  </si>
  <si>
    <t>19012RRH2</t>
  </si>
  <si>
    <t>Cu sběrnice 40/10mm, délka 4m</t>
  </si>
  <si>
    <t>19012RRH3</t>
  </si>
  <si>
    <t>Silový kabel 1-YY 1x 70</t>
  </si>
  <si>
    <t>19012RRH4</t>
  </si>
  <si>
    <t>Nosič sběrnic 3P</t>
  </si>
  <si>
    <t>19012RRH5</t>
  </si>
  <si>
    <t>Nosič sběrnic 1P</t>
  </si>
  <si>
    <t>19012RRH6</t>
  </si>
  <si>
    <t>Vypínač 4-pólový, 630A</t>
  </si>
  <si>
    <t>19012RRH7</t>
  </si>
  <si>
    <t>Vypínač 4-pólový, 160A</t>
  </si>
  <si>
    <t>19012RRH8</t>
  </si>
  <si>
    <t>Podpěťová spoušť 208-240VAC</t>
  </si>
  <si>
    <t>19012RRH9</t>
  </si>
  <si>
    <t>Pojistkový odpínač 3P+N,100A</t>
  </si>
  <si>
    <t>19012RRH10</t>
  </si>
  <si>
    <t>Svodič přepětí PROTEC BC TNS 275/25</t>
  </si>
  <si>
    <t>19012RRH11</t>
  </si>
  <si>
    <t>Pojistkový odpínač 1P,32A</t>
  </si>
  <si>
    <t>19012RRH12</t>
  </si>
  <si>
    <t>Pojistkový odpínač 3-pólový, 32A</t>
  </si>
  <si>
    <t>19012RRH13</t>
  </si>
  <si>
    <t>LED signálka monoblok 230V-AC/DC</t>
  </si>
  <si>
    <t>19012RRH14</t>
  </si>
  <si>
    <t>Termostat FLZ510/1P</t>
  </si>
  <si>
    <t>19012RRH15</t>
  </si>
  <si>
    <t>Ventilátor PF22000, krytí IP54,230VAC</t>
  </si>
  <si>
    <t>19012RRH16</t>
  </si>
  <si>
    <t>Jistič výkonový, typ A, 3-pólový, 25kA, 160A</t>
  </si>
  <si>
    <t>19012RRH17</t>
  </si>
  <si>
    <t>Chráničové relé 0,3A, S/A, FR3</t>
  </si>
  <si>
    <t>19012RRH18</t>
  </si>
  <si>
    <t>Měřící transformátor proudu pro FR3</t>
  </si>
  <si>
    <t>19012RRH19</t>
  </si>
  <si>
    <t>Stykač 90kW/175A AC3, 250A AC1, 3pól, 230V AC/DC</t>
  </si>
  <si>
    <t>19012RRH20</t>
  </si>
  <si>
    <t>HLIDAC IZOLACNIHO STAVU ISOMED427P-2</t>
  </si>
  <si>
    <t>19012RRH21</t>
  </si>
  <si>
    <t>Jednofázový transformátor 400/230V, 5000VA, IP00</t>
  </si>
  <si>
    <t>19012RRH22</t>
  </si>
  <si>
    <t>Jistič C50/3</t>
  </si>
  <si>
    <t>19012RRH23</t>
  </si>
  <si>
    <t>Jistič B10/1</t>
  </si>
  <si>
    <t>19012RRH24</t>
  </si>
  <si>
    <t>Jistič B16/1</t>
  </si>
  <si>
    <t>19012RRH25</t>
  </si>
  <si>
    <t>Jistič C25/3</t>
  </si>
  <si>
    <t>19012RRH26</t>
  </si>
  <si>
    <t>Jistič C20/3</t>
  </si>
  <si>
    <t>19012RRH27</t>
  </si>
  <si>
    <t>Jistič s proudovým chráničem C10-03/A</t>
  </si>
  <si>
    <t>19012RRH28</t>
  </si>
  <si>
    <t>Jistič s proudovým chráničem C16-03/A</t>
  </si>
  <si>
    <t>19012RRH29</t>
  </si>
  <si>
    <t>Jistič s proudovým chráničem B06-003/A</t>
  </si>
  <si>
    <t>19012RRH30</t>
  </si>
  <si>
    <t>Jistič s proudovým chráničem B10-003/A</t>
  </si>
  <si>
    <t>19012RRH31</t>
  </si>
  <si>
    <t>Jistič s proudovým chráničem B16-003/A</t>
  </si>
  <si>
    <t>19012RRH32</t>
  </si>
  <si>
    <t>Řadová svorka CBD.70</t>
  </si>
  <si>
    <t>19012RRH33</t>
  </si>
  <si>
    <t>Řadová svorka CBC.25</t>
  </si>
  <si>
    <t>19012RRH34</t>
  </si>
  <si>
    <t>Řadová svorka CBC.2,5</t>
  </si>
  <si>
    <t>A-0102-0</t>
  </si>
  <si>
    <t>Rozvaděč rámový jednostranný</t>
  </si>
  <si>
    <t>B-1021-1</t>
  </si>
  <si>
    <t>Přípojnice upevněné v prem.držácích do Cu 40/10 mm</t>
  </si>
  <si>
    <t>B-1531-1</t>
  </si>
  <si>
    <t>Přípojka jednožílovým vodičem Cu</t>
  </si>
  <si>
    <t>E-4240-2</t>
  </si>
  <si>
    <t>Jistič s elektronickou spouští do 630A</t>
  </si>
  <si>
    <t>F-0270-2</t>
  </si>
  <si>
    <t>Stykač 3 pol.pro stř.proud V 160 E</t>
  </si>
  <si>
    <t>J-2008-1</t>
  </si>
  <si>
    <t>Jistící transformátor  JT 500A</t>
  </si>
  <si>
    <t>E-2000-1</t>
  </si>
  <si>
    <t>Jistič jednopólový a trojpólový IJV, IJM</t>
  </si>
  <si>
    <t>I-6703-1</t>
  </si>
  <si>
    <t>Měřící ústrojí HIS</t>
  </si>
  <si>
    <t>P-0250-2</t>
  </si>
  <si>
    <t>Svorky a svorkovnice zapojené</t>
  </si>
  <si>
    <t>Kompletace rozvaděče</t>
  </si>
  <si>
    <t>19012VZT6</t>
  </si>
  <si>
    <t>1801664161</t>
  </si>
  <si>
    <t>1042766290</t>
  </si>
  <si>
    <t>1358055158</t>
  </si>
  <si>
    <t>4 - UZM</t>
  </si>
  <si>
    <t>Celkem za -  Práce v HZS</t>
  </si>
  <si>
    <t>19012UZM1</t>
  </si>
  <si>
    <t>19012UZM2</t>
  </si>
  <si>
    <t>Zemnící kulatina FeZn pr. 10 mm</t>
  </si>
  <si>
    <t>19012UZM3</t>
  </si>
  <si>
    <t>Zemnící kulatina AlMgSi pr. 8 mm</t>
  </si>
  <si>
    <t>19012UZM4</t>
  </si>
  <si>
    <t>Ochranný úhelník OU včetně DUZ</t>
  </si>
  <si>
    <t>19012UZM5</t>
  </si>
  <si>
    <t>Podpěry vedení PV01</t>
  </si>
  <si>
    <t>19012UZM6</t>
  </si>
  <si>
    <t>Podpěry vedení PV21</t>
  </si>
  <si>
    <t>19012UZM7</t>
  </si>
  <si>
    <t>Jímací tyč JT20</t>
  </si>
  <si>
    <t>19012UZM8</t>
  </si>
  <si>
    <t>Jímací tyč JT40</t>
  </si>
  <si>
    <t>19012UZM9</t>
  </si>
  <si>
    <t>Svorky hromosvodové do 2 šroubů (SJ,SS,ST)</t>
  </si>
  <si>
    <t>19012UZM10</t>
  </si>
  <si>
    <t>Svorky hromosvodové nad 2 šrouby (SK,SR,SZ)</t>
  </si>
  <si>
    <t>210 220021</t>
  </si>
  <si>
    <t>Uzem. vedení-bez nátěru FeZn do 120 mm2</t>
  </si>
  <si>
    <t>210 220022</t>
  </si>
  <si>
    <t>Uzem. vedení , drátem nebo lanem pr. do 10 mm</t>
  </si>
  <si>
    <t>210 220101</t>
  </si>
  <si>
    <t>Svodové vodiče vč.podpěr FeZn do d 10 mm,Al 10 mm</t>
  </si>
  <si>
    <t>210 220372</t>
  </si>
  <si>
    <t>Ochranný úhelník nebo trubka s držáky do zdiva</t>
  </si>
  <si>
    <t>210 220401</t>
  </si>
  <si>
    <t>Označení svodů štítky smalt.,u.h.</t>
  </si>
  <si>
    <t>210 220201</t>
  </si>
  <si>
    <t>Jímací tyč nebo pomocný jímač</t>
  </si>
  <si>
    <t>210 220301</t>
  </si>
  <si>
    <t>Svorky hromosvodové do 2 šroubů</t>
  </si>
  <si>
    <t>210 220302</t>
  </si>
  <si>
    <t>Svorky hromosvodové nad 2 šrouby</t>
  </si>
  <si>
    <t>Příprava a rovnání jímací kulatiny</t>
  </si>
  <si>
    <t>Celkem za</t>
  </si>
  <si>
    <t xml:space="preserve"> Práce v HZS</t>
  </si>
  <si>
    <t>2118409626</t>
  </si>
  <si>
    <t>1831010565</t>
  </si>
  <si>
    <t>-1921817954</t>
  </si>
  <si>
    <t>3 - ZTI</t>
  </si>
  <si>
    <t>1 - ZTI-vnitřní</t>
  </si>
  <si>
    <t>HSV - Práce a dodávky HSV</t>
  </si>
  <si>
    <t xml:space="preserve">    8 - Trubní vedení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</si>
  <si>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</si>
  <si>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</si>
  <si>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</si>
  <si>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</si>
  <si>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</si>
  <si>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</si>
  <si>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</si>
  <si>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</si>
  <si>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</si>
  <si>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734 - Ústřední vytápění - armatury</t>
  </si>
  <si>
    <t xml:space="preserve">    VRN4 - Inženýrská činnost</t>
  </si>
  <si>
    <t>HSV</t>
  </si>
  <si>
    <t>Práce a dodávky HSV</t>
  </si>
  <si>
    <t>Trubní vedení</t>
  </si>
  <si>
    <t>877265211.1</t>
  </si>
  <si>
    <t>Montáž tvarovek z tvrdého PVC-systém KG nebo z polypropylenu-systém KG 2000 jednoosé DN 110</t>
  </si>
  <si>
    <t>kus</t>
  </si>
  <si>
    <t>-1318311887</t>
  </si>
  <si>
    <t>M</t>
  </si>
  <si>
    <t>28611353</t>
  </si>
  <si>
    <t>koleno kanalizační PVC KG 110x87°</t>
  </si>
  <si>
    <t>572615607</t>
  </si>
  <si>
    <t>28611351</t>
  </si>
  <si>
    <t>koleno kanalizační PVC KG 110x45°</t>
  </si>
  <si>
    <t>-1692679977</t>
  </si>
  <si>
    <t>OSM.115710.1</t>
  </si>
  <si>
    <t>HTR redukce dlouhá DN110/ 50</t>
  </si>
  <si>
    <t>286892935</t>
  </si>
  <si>
    <t>877265271</t>
  </si>
  <si>
    <t>Montáž lapače střešních splavenin z tvrdého PVC-systém KG DN 110</t>
  </si>
  <si>
    <t>-1444392417</t>
  </si>
  <si>
    <t>28341111</t>
  </si>
  <si>
    <t>lapače střešních splavenin okapová vpusť s košem+odnímatelný sifonový uzávěr z PP</t>
  </si>
  <si>
    <t>-1808141719</t>
  </si>
  <si>
    <t>7</t>
  </si>
  <si>
    <t>877275211</t>
  </si>
  <si>
    <t>Montáž tvarovek z tvrdého PVC-systém KG nebo z polypropylenu-systém KG 2000 jednoosé DN 125</t>
  </si>
  <si>
    <t>528820471</t>
  </si>
  <si>
    <t>28611356</t>
  </si>
  <si>
    <t>koleno kanalizační PVC KG 125x45°</t>
  </si>
  <si>
    <t>-415332833</t>
  </si>
  <si>
    <t>9</t>
  </si>
  <si>
    <t>28611425</t>
  </si>
  <si>
    <t>odbočka kanalizační plastová s hrdlem KG 125/110/87°</t>
  </si>
  <si>
    <t>885140407</t>
  </si>
  <si>
    <t>28611389</t>
  </si>
  <si>
    <t>odbočka kanalizační PVC s hrdlem 125/125/45°</t>
  </si>
  <si>
    <t>1996831412</t>
  </si>
  <si>
    <t>11</t>
  </si>
  <si>
    <t>OSM.116710</t>
  </si>
  <si>
    <t>HTR redukce dlouhá DN125/110</t>
  </si>
  <si>
    <t>1578238585</t>
  </si>
  <si>
    <t>28611389.1</t>
  </si>
  <si>
    <t>odbočka kanalizační PVC s hrdlem 125/110/45°</t>
  </si>
  <si>
    <t>1862135078</t>
  </si>
  <si>
    <t>13</t>
  </si>
  <si>
    <t>28611502</t>
  </si>
  <si>
    <t>redukce kanalizační PVC 125/110</t>
  </si>
  <si>
    <t>591806487</t>
  </si>
  <si>
    <t>877310320</t>
  </si>
  <si>
    <t>Montáž z tvrdého PVC-systém KG nebo z polypropylenu-systém KG trub hladkých plnostěnných DN 150</t>
  </si>
  <si>
    <t>909345026</t>
  </si>
  <si>
    <t>28611506</t>
  </si>
  <si>
    <t>redukce kanalizační PVC 160/125</t>
  </si>
  <si>
    <t>528910373</t>
  </si>
  <si>
    <t>28611428.1</t>
  </si>
  <si>
    <t>odbočka kanalizační plastová s hrdlem KG 160/110/45°</t>
  </si>
  <si>
    <t>1272867648</t>
  </si>
  <si>
    <t>17</t>
  </si>
  <si>
    <t>28611427</t>
  </si>
  <si>
    <t>odbočka kanalizační plastová s hrdlem KG 160/110/87°</t>
  </si>
  <si>
    <t>493429221</t>
  </si>
  <si>
    <t>28611428.11</t>
  </si>
  <si>
    <t>odbočka kanalizační plastová s hrdlem KG 160/125/45°</t>
  </si>
  <si>
    <t>1567701023</t>
  </si>
  <si>
    <t>Ostatní konstrukce a práce, bourání</t>
  </si>
  <si>
    <t>19</t>
  </si>
  <si>
    <t>953731311</t>
  </si>
  <si>
    <t>Odvětrání svislé - montáž větrací hlavice plastové DN do 160 mm</t>
  </si>
  <si>
    <t>192789492</t>
  </si>
  <si>
    <t>721273153.1</t>
  </si>
  <si>
    <t>Hlavice odvětrávací HT DN 125</t>
  </si>
  <si>
    <t>-1110307252</t>
  </si>
  <si>
    <t>PSV</t>
  </si>
  <si>
    <t>Práce a dodávky PSV</t>
  </si>
  <si>
    <t>721</t>
  </si>
  <si>
    <t>Zdravotechnika - vnitřní kanalizace</t>
  </si>
  <si>
    <t>721173315.OSM</t>
  </si>
  <si>
    <t>Potrubí kanalizační KG-Systém SN 4 dešťové DN 110</t>
  </si>
  <si>
    <t>1637969650</t>
  </si>
  <si>
    <t>VV</t>
  </si>
  <si>
    <t>8+41</t>
  </si>
  <si>
    <t>721173316.OSM</t>
  </si>
  <si>
    <t>Potrubí kanalizační KG-Systém SN 4 dešťové DN 125</t>
  </si>
  <si>
    <t>-158210226</t>
  </si>
  <si>
    <t>36+20</t>
  </si>
  <si>
    <t>23</t>
  </si>
  <si>
    <t>721173317.OSM</t>
  </si>
  <si>
    <t>Potrubí kanalizační KG-Systém SN 4 dešťové DN 160</t>
  </si>
  <si>
    <t>1785965056</t>
  </si>
  <si>
    <t>721174026.OSM</t>
  </si>
  <si>
    <t>Potrubí kanalizační odpadní Osma HT-Systém DN 125</t>
  </si>
  <si>
    <t>991417332</t>
  </si>
  <si>
    <t>10+5</t>
  </si>
  <si>
    <t>25</t>
  </si>
  <si>
    <t>721174042.OSM</t>
  </si>
  <si>
    <t>Potrubí kanalizační připojovací Osma HT-Systém DN 40</t>
  </si>
  <si>
    <t>964319970</t>
  </si>
  <si>
    <t>721174043.OSM</t>
  </si>
  <si>
    <t>Potrubí kanalizační připojovací Osma HT-Systém DN 50</t>
  </si>
  <si>
    <t>23807324</t>
  </si>
  <si>
    <t>27</t>
  </si>
  <si>
    <t>721174044.OSM</t>
  </si>
  <si>
    <t>Potrubí kanalizační připojovací Osma HT-Systém DN 75</t>
  </si>
  <si>
    <t>-582928001</t>
  </si>
  <si>
    <t>721174045.OSM</t>
  </si>
  <si>
    <t>Potrubí kanalizační připojovací Osma HT-Systém DN 110</t>
  </si>
  <si>
    <t>391748758</t>
  </si>
  <si>
    <t>29</t>
  </si>
  <si>
    <t>721233113</t>
  </si>
  <si>
    <t>Střešní vtok polypropylen PP pro ploché střechy svislý odtok DN 125- vyhřívaný</t>
  </si>
  <si>
    <t>-1251168326</t>
  </si>
  <si>
    <t>721290111.1</t>
  </si>
  <si>
    <t>Zkouška těsnosti kanalizace vodou do DN 160</t>
  </si>
  <si>
    <t>909060624</t>
  </si>
  <si>
    <t>49+56+10+15+45+40+3+36</t>
  </si>
  <si>
    <t>31</t>
  </si>
  <si>
    <t>721290111.111</t>
  </si>
  <si>
    <t>HZS-nezmeritelne stavebni prace</t>
  </si>
  <si>
    <t>h</t>
  </si>
  <si>
    <t>-185642412</t>
  </si>
  <si>
    <t>721999991.1</t>
  </si>
  <si>
    <t>Zednické výpomoci: vysekání rýh, prostupy, zazdění, opravy, utěsnění, kompletní provedení</t>
  </si>
  <si>
    <t>910023751</t>
  </si>
  <si>
    <t>33</t>
  </si>
  <si>
    <t>998721101</t>
  </si>
  <si>
    <t>Přesun hmot tonážní pro vnitřní kanalizace v objektech v do 6 m</t>
  </si>
  <si>
    <t>t</t>
  </si>
  <si>
    <t>-1800615285</t>
  </si>
  <si>
    <t>722</t>
  </si>
  <si>
    <t>Zdravotechnika - vnitřní vodovod</t>
  </si>
  <si>
    <t>722160107.R1</t>
  </si>
  <si>
    <t>Potrubí měděné pro rozvod kyslíku D 18x1 mm</t>
  </si>
  <si>
    <t>-206995931</t>
  </si>
  <si>
    <t>35</t>
  </si>
  <si>
    <t>722174022</t>
  </si>
  <si>
    <t>Potrubí vodovodní plastové PPR svar polyfuze PN 20 D 20 x 3,4 mm</t>
  </si>
  <si>
    <t>721897173</t>
  </si>
  <si>
    <t>722174023</t>
  </si>
  <si>
    <t>Potrubí vodovodní plastové PPR svar polyfuze PN 20 D 25 x 4,2 mm</t>
  </si>
  <si>
    <t>-1983428127</t>
  </si>
  <si>
    <t>37</t>
  </si>
  <si>
    <t>722174024</t>
  </si>
  <si>
    <t>Potrubí vodovodní plastové PPR svar polyfuze PN 20 D 32 x5,4 mm</t>
  </si>
  <si>
    <t>-427230695</t>
  </si>
  <si>
    <t>722181211</t>
  </si>
  <si>
    <t>Ochrana vodovodního potrubí přilepenými termoizolačními trubicemi z PE tl do 6 mm DN do 22 mm</t>
  </si>
  <si>
    <t>-910102451</t>
  </si>
  <si>
    <t>39</t>
  </si>
  <si>
    <t>722181212</t>
  </si>
  <si>
    <t>Ochrana vodovodního potrubí přilepenými termoizolačními trubicemi z PE tl do 6 mm DN do 32 mm</t>
  </si>
  <si>
    <t>-595588821</t>
  </si>
  <si>
    <t>722181213</t>
  </si>
  <si>
    <t>Ochrana vodovodního potrubí přilepenými termoizolačními trubicemi z PE tl do 6 mm DN přes 32 mm</t>
  </si>
  <si>
    <t>1822626076</t>
  </si>
  <si>
    <t>41</t>
  </si>
  <si>
    <t>722181241</t>
  </si>
  <si>
    <t>Ochrana vodovodního potrubí přilepenými termoizolačními trubicemi z PE tl do 20 mm DN do 22 mm</t>
  </si>
  <si>
    <t>373897896</t>
  </si>
  <si>
    <t>722181242</t>
  </si>
  <si>
    <t>Ochrana vodovodního potrubí přilepenými termoizolačními trubicemi z PE tl do 20 mm DN do 45 mm</t>
  </si>
  <si>
    <t>1798831735</t>
  </si>
  <si>
    <t>43</t>
  </si>
  <si>
    <t>722220121.1</t>
  </si>
  <si>
    <t>Nástěnka pro připojení ventilů včetně hadic</t>
  </si>
  <si>
    <t>-2077387822</t>
  </si>
  <si>
    <t>722220152.1</t>
  </si>
  <si>
    <t>Nástěnka závitová plastová PPR PN 20 DN 20 x G 1/2 nastavitelná</t>
  </si>
  <si>
    <t>-1965151184</t>
  </si>
  <si>
    <t>45</t>
  </si>
  <si>
    <t>722220152.11</t>
  </si>
  <si>
    <t>Nástěnka kombinovaná závitová plastová PPR PN 20 DN 20 x G 1/2 pro nástěnné pákové baterie</t>
  </si>
  <si>
    <t>-1127838852</t>
  </si>
  <si>
    <t>722253111.R1</t>
  </si>
  <si>
    <t>Rychlospojka pro medicinální plyny – Kyslík</t>
  </si>
  <si>
    <t>soubor</t>
  </si>
  <si>
    <t>-63889617</t>
  </si>
  <si>
    <t>47</t>
  </si>
  <si>
    <t>722262211.1</t>
  </si>
  <si>
    <t xml:space="preserve">Vodoměr závitový jednovtokový suchoběžný do 40°C G 1/2 x 80 mm Qn 2,5 m3/h </t>
  </si>
  <si>
    <t>-719268276</t>
  </si>
  <si>
    <t>722280106.1</t>
  </si>
  <si>
    <t>Tlaková zkouška vodovodního potrubí do DN 160</t>
  </si>
  <si>
    <t>-1962294524</t>
  </si>
  <si>
    <t>49</t>
  </si>
  <si>
    <t>998722101</t>
  </si>
  <si>
    <t>Přesun hmot tonážní pro vnitřní vodovod v objektech v do 6 m</t>
  </si>
  <si>
    <t>-997360302</t>
  </si>
  <si>
    <t>723</t>
  </si>
  <si>
    <t>Zdravotechnika - vnitřní plynovod</t>
  </si>
  <si>
    <t>723231162.R1</t>
  </si>
  <si>
    <t>Kohout kulový přímý G 1/2 PN 42 do 185°C pro kyslík - odmaštěný</t>
  </si>
  <si>
    <t>646481788</t>
  </si>
  <si>
    <t>724</t>
  </si>
  <si>
    <t>Zdravotechnika - strojní vybavení</t>
  </si>
  <si>
    <t>51</t>
  </si>
  <si>
    <t>724231128.1</t>
  </si>
  <si>
    <t>Příslušenství domovních vodáren měřící tlakoměr deformační 0-10 bar</t>
  </si>
  <si>
    <t>535977783</t>
  </si>
  <si>
    <t>725</t>
  </si>
  <si>
    <t>Zdravotechnika - zařizovací předměty</t>
  </si>
  <si>
    <t>725111231.1</t>
  </si>
  <si>
    <t>Podomítkový splachovací systém Geberit- montáž</t>
  </si>
  <si>
    <t>214104215</t>
  </si>
  <si>
    <t>53</t>
  </si>
  <si>
    <t>GBT.136230111.1</t>
  </si>
  <si>
    <t>Geberit splachovací nádržka pod omítku, splachování Start/Stop, přívod vody boční nebo vzadu uprostřed: Alpská bílá</t>
  </si>
  <si>
    <t>1747725376</t>
  </si>
  <si>
    <t>725119125</t>
  </si>
  <si>
    <t>Montáž klozetových mís závěsných na nosné stěny</t>
  </si>
  <si>
    <t>-1208917813</t>
  </si>
  <si>
    <t>55</t>
  </si>
  <si>
    <t>64236091</t>
  </si>
  <si>
    <t>mísa keramická klozetová závěsná bílá s hlubokým splachováním odpad vodorovný+ prkénko</t>
  </si>
  <si>
    <t>-1243183333</t>
  </si>
  <si>
    <t>725211601</t>
  </si>
  <si>
    <t>Umyvadlo keramické bílé šířky 500 mm bez krytu na sifon připevněné na stěnu šrouby</t>
  </si>
  <si>
    <t>-1069854445</t>
  </si>
  <si>
    <t>57</t>
  </si>
  <si>
    <t>725319111</t>
  </si>
  <si>
    <t>Montáž dřezu ostatních typů</t>
  </si>
  <si>
    <t>1116471579</t>
  </si>
  <si>
    <t>55231084.1</t>
  </si>
  <si>
    <t>dřez nerez vestavný</t>
  </si>
  <si>
    <t>-1182836630</t>
  </si>
  <si>
    <t>59</t>
  </si>
  <si>
    <t>725331111.1</t>
  </si>
  <si>
    <t>D+M výlevka závésna</t>
  </si>
  <si>
    <t>-402630239</t>
  </si>
  <si>
    <t>725532120</t>
  </si>
  <si>
    <t>Elektrický ohřívač zásobníkový akumulační závěsný svislý 125 l / 2 kW</t>
  </si>
  <si>
    <t>-1086074561</t>
  </si>
  <si>
    <t>61</t>
  </si>
  <si>
    <t>725813111</t>
  </si>
  <si>
    <t>Ventil rohový bez připojovací trubičky nebo flexi hadičky G 1/2</t>
  </si>
  <si>
    <t>1892492382</t>
  </si>
  <si>
    <t>725819401</t>
  </si>
  <si>
    <t>Montáž ventilů rohových G 1/2 s připojovací trubičkou</t>
  </si>
  <si>
    <t>-1705818477</t>
  </si>
  <si>
    <t>63</t>
  </si>
  <si>
    <t>55141002</t>
  </si>
  <si>
    <t>ventil kulový rohový s filtrem 1/2"x3/8" s celokovovým kulatým designem</t>
  </si>
  <si>
    <t>1083593732</t>
  </si>
  <si>
    <t>725821311</t>
  </si>
  <si>
    <t>Baterie dřezová nástěnná páková s otáčivým kulatým ústím a délkou ramínka 200 mm</t>
  </si>
  <si>
    <t>2087359081</t>
  </si>
  <si>
    <t>65</t>
  </si>
  <si>
    <t>725822611</t>
  </si>
  <si>
    <t>Baterie umyvadlová stojánková páková bez výpusti</t>
  </si>
  <si>
    <t>-316048759</t>
  </si>
  <si>
    <t>725829121</t>
  </si>
  <si>
    <t>Montáž baterie umyvadlové nástěnné pákové a klasické ostatní typ</t>
  </si>
  <si>
    <t>1967922483</t>
  </si>
  <si>
    <t>67</t>
  </si>
  <si>
    <t>55145615</t>
  </si>
  <si>
    <t>baterie umyvadlová nástěnná páková 150mm chrom</t>
  </si>
  <si>
    <t>1766635854</t>
  </si>
  <si>
    <t>725831311.1</t>
  </si>
  <si>
    <t>Baterie výlevková nástěnná páková bez příslušenství</t>
  </si>
  <si>
    <t>-136494335</t>
  </si>
  <si>
    <t>69</t>
  </si>
  <si>
    <t>725869218</t>
  </si>
  <si>
    <t>Montáž zápachových uzávěrek U-sifonů</t>
  </si>
  <si>
    <t>1387198483</t>
  </si>
  <si>
    <t>55161107</t>
  </si>
  <si>
    <t>uzávěrka zápachová dřezová s přípojkou pro myčku a pračku DN 50</t>
  </si>
  <si>
    <t>-1864680154</t>
  </si>
  <si>
    <t>71</t>
  </si>
  <si>
    <t>725869218.1</t>
  </si>
  <si>
    <t>Montáž zápachových uzávěrek- sifonů</t>
  </si>
  <si>
    <t>-148040246</t>
  </si>
  <si>
    <t>55161312</t>
  </si>
  <si>
    <t>sifon umyvadlový s výpustí a přípojkou DN40</t>
  </si>
  <si>
    <t>-1772665518</t>
  </si>
  <si>
    <t>73</t>
  </si>
  <si>
    <t>55166633.1</t>
  </si>
  <si>
    <t>Podomítkový sifon pro pračku, myčku DN 50</t>
  </si>
  <si>
    <t>954084577</t>
  </si>
  <si>
    <t>ALP.A108F1500.R1</t>
  </si>
  <si>
    <t>Podomítkový systém pro závěsnou výlevku systém Geberit</t>
  </si>
  <si>
    <t>-2121558370</t>
  </si>
  <si>
    <t>75</t>
  </si>
  <si>
    <t>55166633.11</t>
  </si>
  <si>
    <t>Podomítkový sifon pro klimatizační systémy DN32/40</t>
  </si>
  <si>
    <t>1425583292</t>
  </si>
  <si>
    <t>998725101</t>
  </si>
  <si>
    <t>Přesun hmot tonážní pro zařizovací předměty v objektech v do 6 m</t>
  </si>
  <si>
    <t>1566699382</t>
  </si>
  <si>
    <t>726</t>
  </si>
  <si>
    <t>Zdravotechnika - předstěnové instalace</t>
  </si>
  <si>
    <t>77</t>
  </si>
  <si>
    <t>726131201</t>
  </si>
  <si>
    <t>Instalační předstěna - montáž umyvadla do lehkých stěn s kovovou kcí</t>
  </si>
  <si>
    <t>1868000558</t>
  </si>
  <si>
    <t>64221003</t>
  </si>
  <si>
    <t>umyvadlo keramickédo nábytku bílé š 800mm</t>
  </si>
  <si>
    <t>-1947248347</t>
  </si>
  <si>
    <t>79</t>
  </si>
  <si>
    <t>998726111</t>
  </si>
  <si>
    <t>Přesun hmot tonážní pro instalační prefabrikáty v objektech v do 6 m</t>
  </si>
  <si>
    <t>432414603</t>
  </si>
  <si>
    <t>732</t>
  </si>
  <si>
    <t>Ústřední vytápění - strojovny</t>
  </si>
  <si>
    <t>732331612</t>
  </si>
  <si>
    <t>Nádoba tlaková expanzní s membránou závitové připojení PN 0,6 o objemu 12 l</t>
  </si>
  <si>
    <t>-1183930013</t>
  </si>
  <si>
    <t>81</t>
  </si>
  <si>
    <t>732421401</t>
  </si>
  <si>
    <t>D+M Cirkulační oběhové čerpadlo Grundfoss Comfort UP15-14 (teplotní čidlo a časovač)</t>
  </si>
  <si>
    <t>1551885536</t>
  </si>
  <si>
    <t>734</t>
  </si>
  <si>
    <t>Ústřední vytápění - armatury</t>
  </si>
  <si>
    <t>734163421</t>
  </si>
  <si>
    <t>Filtr DN 15 PN 16 s jemným sítem</t>
  </si>
  <si>
    <t>1441037394</t>
  </si>
  <si>
    <t>83</t>
  </si>
  <si>
    <t>734163423</t>
  </si>
  <si>
    <t>Filtr DN 25 PN 16 s jemným sítem</t>
  </si>
  <si>
    <t>24524461</t>
  </si>
  <si>
    <t>734192314.1</t>
  </si>
  <si>
    <t>Zpětná klapka DN 15</t>
  </si>
  <si>
    <t>-1035325532</t>
  </si>
  <si>
    <t>85</t>
  </si>
  <si>
    <t>734192314.11</t>
  </si>
  <si>
    <t>Zpětná klapka DN 25</t>
  </si>
  <si>
    <t>-1679899654</t>
  </si>
  <si>
    <t>734291123</t>
  </si>
  <si>
    <t>Kohout plnící a vypouštěcí G 1/2 PN 10 do 90°C závitový</t>
  </si>
  <si>
    <t>-549690559</t>
  </si>
  <si>
    <t>87</t>
  </si>
  <si>
    <t>734292713</t>
  </si>
  <si>
    <t>Kohout kulový přímý G 1/2 PN 42 do 185°C vnitřní závit DN15</t>
  </si>
  <si>
    <t>-1960188438</t>
  </si>
  <si>
    <t>734292715</t>
  </si>
  <si>
    <t>Kohout kulový přímý G 1 PN 42 do 185°C vnitřní závit DN25</t>
  </si>
  <si>
    <t>1344706235</t>
  </si>
  <si>
    <t>89</t>
  </si>
  <si>
    <t>998734101</t>
  </si>
  <si>
    <t>Přesun hmot tonážní pro armatury v objektech v do 6 m</t>
  </si>
  <si>
    <t>1157737453</t>
  </si>
  <si>
    <t>VRN4</t>
  </si>
  <si>
    <t>Inženýrská činnost</t>
  </si>
  <si>
    <t>045002000</t>
  </si>
  <si>
    <t>Kompletační a koordinační činnost</t>
  </si>
  <si>
    <t>-438937056</t>
  </si>
  <si>
    <t>2 - ZTI-vodovodní přípojka</t>
  </si>
  <si>
    <t xml:space="preserve">    1 - Zemní práce</t>
  </si>
  <si>
    <t xml:space="preserve">    4 - Vodorovné konstrukce</t>
  </si>
  <si>
    <t>Zemní práce</t>
  </si>
  <si>
    <t>131201201</t>
  </si>
  <si>
    <t>Hloubení jam zapažených v hornině tř. 3 objemu do 100 m3</t>
  </si>
  <si>
    <t>m3</t>
  </si>
  <si>
    <t>-207593536</t>
  </si>
  <si>
    <t>(2*2*4,1)*2</t>
  </si>
  <si>
    <t>131201209</t>
  </si>
  <si>
    <t>Příplatek za lepivost u hloubení jam zapažených v hornině tř. 3</t>
  </si>
  <si>
    <t>-1865499539</t>
  </si>
  <si>
    <t>132201201.1</t>
  </si>
  <si>
    <t xml:space="preserve">Hloubení rýh š do 2000 mm v hornině tř. 3 </t>
  </si>
  <si>
    <t>-155806001</t>
  </si>
  <si>
    <t>1*4*47,9</t>
  </si>
  <si>
    <t>1*4,1*48,2</t>
  </si>
  <si>
    <t>Součet</t>
  </si>
  <si>
    <t>132201209</t>
  </si>
  <si>
    <t>Příplatek za lepivost k hloubení rýh š do 2000 mm v hornině tř. 3</t>
  </si>
  <si>
    <t>-115132316</t>
  </si>
  <si>
    <t>151101102</t>
  </si>
  <si>
    <t>Zřízení příložného pažení a rozepření stěn rýh hl do 4 m</t>
  </si>
  <si>
    <t>-1197691912</t>
  </si>
  <si>
    <t>162201102</t>
  </si>
  <si>
    <t>Vodorovné přemístění do 50 m výkopku/sypaniny z horniny tř. 1 až 4</t>
  </si>
  <si>
    <t>-1767577000</t>
  </si>
  <si>
    <t>167101101</t>
  </si>
  <si>
    <t>Nakládání výkopku z hornin tř. 1 až 4 do 100 m3</t>
  </si>
  <si>
    <t>-2073010552</t>
  </si>
  <si>
    <t>174101101</t>
  </si>
  <si>
    <t>Zásyp jam, šachet rýh nebo kolem objektů sypaninou se zhutněním</t>
  </si>
  <si>
    <t>1707663409</t>
  </si>
  <si>
    <t>2*2*0,4</t>
  </si>
  <si>
    <t>175111101</t>
  </si>
  <si>
    <t>Obsypání potrubí ručně sypaninou bez prohození sítem, uloženou do 3 m</t>
  </si>
  <si>
    <t>-675865466</t>
  </si>
  <si>
    <t>2*2*0,1</t>
  </si>
  <si>
    <t>1*0,1*48,2</t>
  </si>
  <si>
    <t>58331200</t>
  </si>
  <si>
    <t>štěrkopísek netříděný zásypový</t>
  </si>
  <si>
    <t>2079626025</t>
  </si>
  <si>
    <t>(2*2*0,4)*1,65</t>
  </si>
  <si>
    <t>(1*0,1*48,2)*1,65</t>
  </si>
  <si>
    <t>10,593*2 'Přepočtené koeficientem množství</t>
  </si>
  <si>
    <t>Vodorovné konstrukce</t>
  </si>
  <si>
    <t>451572111</t>
  </si>
  <si>
    <t>Lože pod potrubí otevřený výkop z kameniva drobného těženého</t>
  </si>
  <si>
    <t>-1868155106</t>
  </si>
  <si>
    <t>(2*2*0,1)*2</t>
  </si>
  <si>
    <t>871321141</t>
  </si>
  <si>
    <t>Montáž potrubí z PE100 SDR 11 otevřený výkop svařovaných na tupo D 160 x 14,6 mm</t>
  </si>
  <si>
    <t>-1876897669</t>
  </si>
  <si>
    <t>28613604</t>
  </si>
  <si>
    <t>potrubí dvouvrstvé PE100 s 10% signalizační vrstvou SDR 11 160x14,6 dl 12m</t>
  </si>
  <si>
    <t>1221928572</t>
  </si>
  <si>
    <t>28614939</t>
  </si>
  <si>
    <t>elektrokoleno 90° PE 100 PN 16 D 160mm</t>
  </si>
  <si>
    <t>-1739611733</t>
  </si>
  <si>
    <t>HWL.525016006416</t>
  </si>
  <si>
    <t>PAS NAVRTÁVACÍ HAWLE HAKU ZAK 5320 160x/ZAK34</t>
  </si>
  <si>
    <t>508149450</t>
  </si>
  <si>
    <t>HWL.853015000016.1</t>
  </si>
  <si>
    <t>TVAROVKA OBLOUK 90° 150-elektrotvarovka</t>
  </si>
  <si>
    <t>283390117</t>
  </si>
  <si>
    <t>HWL.853008000016.1</t>
  </si>
  <si>
    <t>Synoflex spojka DN 125 jištěná (131 - 160mm) HAWLE č.7974</t>
  </si>
  <si>
    <t>-1327647506</t>
  </si>
  <si>
    <t>HWL.853006500016.1</t>
  </si>
  <si>
    <t>VENTIL č.3160 domovní přípojkový 32/34 ISO-ZAK GGG HAWLE rohový</t>
  </si>
  <si>
    <t>-1072128326</t>
  </si>
  <si>
    <t>28613110</t>
  </si>
  <si>
    <t>potrubí vodovodní PE100 PN 16 SDR11 6m 100m 32x3,0mm</t>
  </si>
  <si>
    <t>1828994756</t>
  </si>
  <si>
    <t>NCL.612092</t>
  </si>
  <si>
    <t>FRIALEN - W45 d32, PE100, SDR11, koleno 45°, elektro</t>
  </si>
  <si>
    <t>1838414945</t>
  </si>
  <si>
    <t>HWL.855070060010.1</t>
  </si>
  <si>
    <t>ZS č.9601 ventilová DN 3/4" - 2" / 2,00-2,50m teleskopická HAWLE</t>
  </si>
  <si>
    <t>1686958428</t>
  </si>
  <si>
    <t>RFX.6830200</t>
  </si>
  <si>
    <t>Kulový kohout MK 1</t>
  </si>
  <si>
    <t>-144158130</t>
  </si>
  <si>
    <t>28613112.1</t>
  </si>
  <si>
    <t>Ochranné potrubí pro prostup skrz základy vodovodní PE100 PN 16 SDR11 6m 100m 50x4,6mm</t>
  </si>
  <si>
    <t>485254465</t>
  </si>
  <si>
    <t>892241111</t>
  </si>
  <si>
    <t>Tlaková zkouška vodou potrubí do 160</t>
  </si>
  <si>
    <t>-1585635649</t>
  </si>
  <si>
    <t>899721111</t>
  </si>
  <si>
    <t>Signalizační vodič DN do 150 mm na potrubí</t>
  </si>
  <si>
    <t>-1113372260</t>
  </si>
  <si>
    <t>899722113</t>
  </si>
  <si>
    <t>Krytí potrubí z plastů výstražnou fólií z PVC 34cm</t>
  </si>
  <si>
    <t>1438755548</t>
  </si>
  <si>
    <t>722110815</t>
  </si>
  <si>
    <t>Demontáž potrubí litinové do DN 125</t>
  </si>
  <si>
    <t>270305051</t>
  </si>
  <si>
    <t>3 - ZTI-přípojka splaškové kanalizace</t>
  </si>
  <si>
    <t>-1535218278</t>
  </si>
  <si>
    <t>2,3*2*36,56</t>
  </si>
  <si>
    <t>1788614901</t>
  </si>
  <si>
    <t>-1637793666</t>
  </si>
  <si>
    <t>-1479249381</t>
  </si>
  <si>
    <t>1609540258</t>
  </si>
  <si>
    <t>1228776581</t>
  </si>
  <si>
    <t>698601846</t>
  </si>
  <si>
    <t>2*2*0,2</t>
  </si>
  <si>
    <t>1*0,2*48,2</t>
  </si>
  <si>
    <t>-218588002</t>
  </si>
  <si>
    <t>10,44*1,65</t>
  </si>
  <si>
    <t>-1408996657</t>
  </si>
  <si>
    <t>(2*2*0,2)*2</t>
  </si>
  <si>
    <t>871313121</t>
  </si>
  <si>
    <t>Montáž kanalizačního potrubí z PVC těsněné gumovým kroužkem otevřený výkop sklon do 20 % DN 160</t>
  </si>
  <si>
    <t>-998162253</t>
  </si>
  <si>
    <t>28611133</t>
  </si>
  <si>
    <t>trubka kanalizační PVC DN 160x3000 mm SN4</t>
  </si>
  <si>
    <t>-736097514</t>
  </si>
  <si>
    <t>894215111.1</t>
  </si>
  <si>
    <t>Kanalizační šachtice Tegra DN 425 s lomovým dnem 30° a výkyvnými hrdly DN160, Výška šachty 2,3m, poklop betonový chodníkový 3t, betonový konus</t>
  </si>
  <si>
    <t>-1401862749</t>
  </si>
  <si>
    <t>837351921.1</t>
  </si>
  <si>
    <t>Obetonování prostupu potrubí do šachty</t>
  </si>
  <si>
    <t>-1163890248</t>
  </si>
  <si>
    <t>1820442786</t>
  </si>
  <si>
    <t>977151124.1</t>
  </si>
  <si>
    <t>Jádrový vývrt do stávající kanalizační šachtice DN 160</t>
  </si>
  <si>
    <t>-423701635</t>
  </si>
  <si>
    <t>4 - ZTI-přípojka dešťové kanalizace</t>
  </si>
  <si>
    <t xml:space="preserve">    5 - Komunikace pozemní</t>
  </si>
  <si>
    <t>1839331716</t>
  </si>
  <si>
    <t>2,3*1*69,75</t>
  </si>
  <si>
    <t>135883180</t>
  </si>
  <si>
    <t>1159517434</t>
  </si>
  <si>
    <t>569772875</t>
  </si>
  <si>
    <t>368041590</t>
  </si>
  <si>
    <t>-1102315139</t>
  </si>
  <si>
    <t>-1907296613</t>
  </si>
  <si>
    <t>1*0,1*36,05</t>
  </si>
  <si>
    <t>1326683337</t>
  </si>
  <si>
    <t>3,605*1,65</t>
  </si>
  <si>
    <t>241231473</t>
  </si>
  <si>
    <t>1*0,1*18</t>
  </si>
  <si>
    <t>Komunikace pozemní</t>
  </si>
  <si>
    <t>572360112</t>
  </si>
  <si>
    <t>Vyspravení krytu komunikací po překopech plochy do 15 m2 studenou asfaltovou směsí tl 60 mm</t>
  </si>
  <si>
    <t>-696075615</t>
  </si>
  <si>
    <t>3*1</t>
  </si>
  <si>
    <t>-1745492270</t>
  </si>
  <si>
    <t>871273121</t>
  </si>
  <si>
    <t>Montáž kanalizačního potrubí z PVC těsněné gumovým kroužkem otevřený výkop sklon do 20 % DN 125</t>
  </si>
  <si>
    <t>979924590</t>
  </si>
  <si>
    <t>28611128</t>
  </si>
  <si>
    <t>trubka kanalizační PVC DN 125x3000 mm SN4</t>
  </si>
  <si>
    <t>-1650018406</t>
  </si>
  <si>
    <t>-2064821841</t>
  </si>
  <si>
    <t>1417821904</t>
  </si>
  <si>
    <t>-563260325</t>
  </si>
  <si>
    <t>-1420769641</t>
  </si>
  <si>
    <t>894215111.11</t>
  </si>
  <si>
    <t>Kanalizační šachtice Tegra DN 425 s lomovým dnem 30° a výkyvnými hrdly DN160, Výška šachty 1,8m, poklop betonový chodníkový 3t, betonový konus</t>
  </si>
  <si>
    <t>2062301638</t>
  </si>
  <si>
    <t>919735114</t>
  </si>
  <si>
    <t>Řezání stávajícího živičného krytu hl do 200 mm</t>
  </si>
  <si>
    <t>-527285002</t>
  </si>
  <si>
    <t>Navrtávka IN-SITU DN 160</t>
  </si>
  <si>
    <t>-1752427056</t>
  </si>
  <si>
    <t>4-(4-2020) - Architektonicko-stavební část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</si>
  <si>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</si>
  <si>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</si>
  <si>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</si>
  <si>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95 - Dokončovací konstrukce na pozemních stavbách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</si>
  <si>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</si>
  <si>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</si>
  <si>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</si>
  <si>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</si>
  <si>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</si>
  <si>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</si>
  <si>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</si>
  <si>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</si>
  <si>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</si>
  <si>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</si>
  <si>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</si>
  <si>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</si>
  <si>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</si>
  <si>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</si>
  <si>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</si>
  <si>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výrobky pro zdravot.zařízení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</si>
  <si>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</si>
  <si>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</si>
  <si>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</si>
  <si>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131201101</t>
  </si>
  <si>
    <t>Hloubení jam nezapažených v hornině tř. 3 objemu do 100 m3</t>
  </si>
  <si>
    <t>1856997289</t>
  </si>
  <si>
    <t>(0,3*0,3*0,8)*13</t>
  </si>
  <si>
    <t>131201109</t>
  </si>
  <si>
    <t>Příplatek za lepivost u hloubení jam nezapažených v hornině tř. 3</t>
  </si>
  <si>
    <t>772686020</t>
  </si>
  <si>
    <t>181951101</t>
  </si>
  <si>
    <t>Úprava pláně v hornině tř. 1 až 4 bez zhutnění</t>
  </si>
  <si>
    <t>911153925</t>
  </si>
  <si>
    <t>2,548*5</t>
  </si>
  <si>
    <t>14,325*21,302</t>
  </si>
  <si>
    <t>122201102</t>
  </si>
  <si>
    <t>Odkopávky a prokopávky nezapažené v hornině tř. 3 objem do 1000 m3</t>
  </si>
  <si>
    <t>-1971487310</t>
  </si>
  <si>
    <t>4,61*5*0,7</t>
  </si>
  <si>
    <t>14,325*21,302*0,7</t>
  </si>
  <si>
    <t>122201109</t>
  </si>
  <si>
    <t>Příplatek za lepivost u odkopávek v hornině tř. 1 až 3</t>
  </si>
  <si>
    <t>1759485798</t>
  </si>
  <si>
    <t>132201101</t>
  </si>
  <si>
    <t>Hloubení rýh š do 600 mm v hornině tř. 3 objemu do 100 m3</t>
  </si>
  <si>
    <t>885078155</t>
  </si>
  <si>
    <t>((4,61+4,61+2,548+2,548)*0,4)*0,6</t>
  </si>
  <si>
    <t>((2,26+3,135+4+4+7,3+6,85+6,85+3,192+2,274+2,892+2,125)*0,6)*0,6</t>
  </si>
  <si>
    <t>(0,6*21,302*0,6)*4</t>
  </si>
  <si>
    <t>110*0,3</t>
  </si>
  <si>
    <t>(0,6*14,325*0,6)*3</t>
  </si>
  <si>
    <t>132201109</t>
  </si>
  <si>
    <t>Příplatek za lepivost k hloubení rýh š do 600 mm v hornině tř. 3</t>
  </si>
  <si>
    <t>853453548</t>
  </si>
  <si>
    <t>162201101</t>
  </si>
  <si>
    <t>Vodorovné přemístění do 20 m výkopku/sypaniny z horniny tř. 1 až 4</t>
  </si>
  <si>
    <t>-640766648</t>
  </si>
  <si>
    <t>229,741+98,738+0,936</t>
  </si>
  <si>
    <t>167101102</t>
  </si>
  <si>
    <t>Nakládání výkopku z hornin tř. 1 až 4 přes 100 m3</t>
  </si>
  <si>
    <t>384707472</t>
  </si>
  <si>
    <t>171201201</t>
  </si>
  <si>
    <t>Uložení sypaniny na dočasnou skládku</t>
  </si>
  <si>
    <t>-1396046465</t>
  </si>
  <si>
    <t>1017109817</t>
  </si>
  <si>
    <t>2,548*5*0,3</t>
  </si>
  <si>
    <t>14,325*21,302*0,3</t>
  </si>
  <si>
    <t>58343930</t>
  </si>
  <si>
    <t>kamenivo drcené hrubé frakce 16-32</t>
  </si>
  <si>
    <t>-79245287</t>
  </si>
  <si>
    <t>95,367*1,4</t>
  </si>
  <si>
    <t>Zakládání</t>
  </si>
  <si>
    <t>214500111.1</t>
  </si>
  <si>
    <t>Zřízení výplně rýh s drenážním potrubím do DN 200 kamenivem v do 300 mm</t>
  </si>
  <si>
    <t>-1630980507</t>
  </si>
  <si>
    <t>(21,102+13,925)*2</t>
  </si>
  <si>
    <t>-849014224</t>
  </si>
  <si>
    <t>(((21,102+13,925)*2)*0,6*0,3)*1,4</t>
  </si>
  <si>
    <t>69311096</t>
  </si>
  <si>
    <t>geotextilie netkaná separační, filtrační, ochranná s převahou recyklovaných PES vláken 200g/m3</t>
  </si>
  <si>
    <t>-236617669</t>
  </si>
  <si>
    <t>((21,102+13,925)*2)*0,6</t>
  </si>
  <si>
    <t>28611224</t>
  </si>
  <si>
    <t>trubka drenážní flexibilní PVC DN 125mm</t>
  </si>
  <si>
    <t>-1737837778</t>
  </si>
  <si>
    <t>28614392.1</t>
  </si>
  <si>
    <t>šachta drenážní kontrolní DN 400 bez lapače písku</t>
  </si>
  <si>
    <t>-373580194</t>
  </si>
  <si>
    <t>273321115.1</t>
  </si>
  <si>
    <t>Beton podkladní pod základové pásy</t>
  </si>
  <si>
    <t>-736892300</t>
  </si>
  <si>
    <t>((4,61+4,61+2,548+2,548)*0,4)*0,15</t>
  </si>
  <si>
    <t>((2,26+3,135+4+4+7,3+6,85+6,85+3,192+2,274+2,892+2,125)*0,6)*0,15</t>
  </si>
  <si>
    <t>(0,6*21,302*0,15)*4</t>
  </si>
  <si>
    <t>((21,102+13,925)*2)*0,6*0,1</t>
  </si>
  <si>
    <t>(0,6*14,325*0,15)*3</t>
  </si>
  <si>
    <t>273321411.1</t>
  </si>
  <si>
    <t>Deska ze ŽB bez zvýšených nároků na prostředí tř. C 20/25- pro ukotvení technologie</t>
  </si>
  <si>
    <t>-1845562849</t>
  </si>
  <si>
    <t>((4,335*7,675)+(7,250*4,8))*0,16</t>
  </si>
  <si>
    <t>274321511</t>
  </si>
  <si>
    <t>Základové pasy ze ŽB bez zvýšených nároků na prostředí tř. C 25/30</t>
  </si>
  <si>
    <t>-1837453405</t>
  </si>
  <si>
    <t>((4,61+4,61+2,548+2,548)*0,4)*0,5</t>
  </si>
  <si>
    <t>((2,26+3,135+4+4+7,3+6,85+6,85+3,192+2,274+2,892+2,125)*0,6)*0,5</t>
  </si>
  <si>
    <t>(0,6*21,302*0,5)*4</t>
  </si>
  <si>
    <t>(0,6*14,325*0,5)*3</t>
  </si>
  <si>
    <t>274361821</t>
  </si>
  <si>
    <t>Výztuž základových pásů betonářskou ocelí 10 505 (R)</t>
  </si>
  <si>
    <t>1402134653</t>
  </si>
  <si>
    <t>(166,555*0,5)*0,12</t>
  </si>
  <si>
    <t>54,781*0,12</t>
  </si>
  <si>
    <t>275313711</t>
  </si>
  <si>
    <t>Základové patky z betonu tř. C 20/25</t>
  </si>
  <si>
    <t>-771901048</t>
  </si>
  <si>
    <t>275351121</t>
  </si>
  <si>
    <t>Zřízení bednění základových patek</t>
  </si>
  <si>
    <t>1103725895</t>
  </si>
  <si>
    <t>((0,3*0,6)*4)*13</t>
  </si>
  <si>
    <t>275351122</t>
  </si>
  <si>
    <t>Odstranění bednění základových patek</t>
  </si>
  <si>
    <t>1730493040</t>
  </si>
  <si>
    <t>279113155</t>
  </si>
  <si>
    <t>Základová zeď tl do 400 mm z tvárnic ztraceného bednění včetně výplně z betonu tř. C 25/30</t>
  </si>
  <si>
    <t>589461281</t>
  </si>
  <si>
    <t>((14,325*3)+(21,302*3)*1)</t>
  </si>
  <si>
    <t>(3,135+2,26+7+4+4+2,125+2,892+2,274+3,192+6,85+6,85)*1</t>
  </si>
  <si>
    <t>((2,548+5)*2)*1</t>
  </si>
  <si>
    <t>273321611</t>
  </si>
  <si>
    <t>Základové desky ze ŽB bez zvýšených nároků na prostředí tř. C 30/37</t>
  </si>
  <si>
    <t>1530043786</t>
  </si>
  <si>
    <t>14,325*21,302*0,2</t>
  </si>
  <si>
    <t>273351121</t>
  </si>
  <si>
    <t>Zřízení bednění základových desek</t>
  </si>
  <si>
    <t>-2080514199</t>
  </si>
  <si>
    <t>(21,302*0,4)*2</t>
  </si>
  <si>
    <t>(14,325*0,4)*2</t>
  </si>
  <si>
    <t>273351122</t>
  </si>
  <si>
    <t>Odstranění bednění základových desek</t>
  </si>
  <si>
    <t>-56647370</t>
  </si>
  <si>
    <t>273362021</t>
  </si>
  <si>
    <t>Výztuž základových desek svařovanými sítěmi Kari</t>
  </si>
  <si>
    <t>-306758407</t>
  </si>
  <si>
    <t>61,030*0,12</t>
  </si>
  <si>
    <t>279361821.1</t>
  </si>
  <si>
    <t>Výztuž základových desek nosných betonářskou ocelí 10 505</t>
  </si>
  <si>
    <t>24859401</t>
  </si>
  <si>
    <t>(((4,335*7,675)+(7,250*4,8))*0,16)*0,15</t>
  </si>
  <si>
    <t>Svislé a kompletní konstrukce</t>
  </si>
  <si>
    <t>311235151</t>
  </si>
  <si>
    <t>Zdivo jednovrstvé z cihel broušených do P10 na tenkovrstvou maltu tl 300 mm</t>
  </si>
  <si>
    <t>-386593090</t>
  </si>
  <si>
    <t>((13,925+21,100)*2)*3,8</t>
  </si>
  <si>
    <t>(2,688+0,388+0,550+0,55+3,025)*3,8</t>
  </si>
  <si>
    <t>(3,396+0,15+5,729)*3,8</t>
  </si>
  <si>
    <t>(1,5*1,5)*-5</t>
  </si>
  <si>
    <t>(1,7*2)*-2</t>
  </si>
  <si>
    <t>(0,75*0,75)*-6</t>
  </si>
  <si>
    <t>311236101.WNR</t>
  </si>
  <si>
    <t>Zdivo jednovrstvé zvukově izolační z cihel Porotherm 19 AKU P15 na maltu M10 tloušťky 190 mm</t>
  </si>
  <si>
    <t>-843357489</t>
  </si>
  <si>
    <t>3,8*(3,025+1,909+2,841+1,1445+1,785+0,3+3,396+2,127+2,921+2,775)</t>
  </si>
  <si>
    <t>(0,9*1,970)*-1</t>
  </si>
  <si>
    <t>(1,2*1,97)*-2</t>
  </si>
  <si>
    <t>(1,36*1,97)*-1</t>
  </si>
  <si>
    <t>(0,8*1,97)*-3</t>
  </si>
  <si>
    <t>(1,25*0,85)*-1</t>
  </si>
  <si>
    <t>317168011.1</t>
  </si>
  <si>
    <t>Překlad cihelný 70x238x1750</t>
  </si>
  <si>
    <t>829329567</t>
  </si>
  <si>
    <t>317168012.1</t>
  </si>
  <si>
    <t>Překlad cihelný 70x238x1000</t>
  </si>
  <si>
    <t>325980570</t>
  </si>
  <si>
    <t>317168013.1</t>
  </si>
  <si>
    <t>Překlad cihelný 70x238x1500</t>
  </si>
  <si>
    <t>1201952171</t>
  </si>
  <si>
    <t>317168031.1</t>
  </si>
  <si>
    <t>Překlad cihelný 70x238x1250</t>
  </si>
  <si>
    <t>-1148951674</t>
  </si>
  <si>
    <t>317168051.1</t>
  </si>
  <si>
    <t>Překlad cihelný 145x71x1250</t>
  </si>
  <si>
    <t>1003194023</t>
  </si>
  <si>
    <t>317168054.1</t>
  </si>
  <si>
    <t>Překlad cihelný 145x71x1500</t>
  </si>
  <si>
    <t>-1102853306</t>
  </si>
  <si>
    <t>317168056.1</t>
  </si>
  <si>
    <t>Překlad cihelný 145x71x1750</t>
  </si>
  <si>
    <t>1073502818</t>
  </si>
  <si>
    <t>330321510</t>
  </si>
  <si>
    <t>Sloupy nebo pilíře ze ŽB tř. C 20/25 bez výztuže</t>
  </si>
  <si>
    <t>-2099732861</t>
  </si>
  <si>
    <t>(0,35*0,3*3,45)*3</t>
  </si>
  <si>
    <t>0,5*0,3*3,54</t>
  </si>
  <si>
    <t>331351121</t>
  </si>
  <si>
    <t>Zřízení bednění čtyřúhelníkových sloupů v do 4 m průřezu do 0,16 m2</t>
  </si>
  <si>
    <t>-1068983051</t>
  </si>
  <si>
    <t>((0,35*3,54)*2)*3</t>
  </si>
  <si>
    <t>((0,3*3,54)*2)*4</t>
  </si>
  <si>
    <t>((0,5*3,54)*2)</t>
  </si>
  <si>
    <t>(0.375*3,54)</t>
  </si>
  <si>
    <t>331351122</t>
  </si>
  <si>
    <t>Odstranění bednění čtyřúhelníkových sloupů v do 4 m průřezu do 0,16 m2</t>
  </si>
  <si>
    <t>-694800151</t>
  </si>
  <si>
    <t>331361821</t>
  </si>
  <si>
    <t>Výztuž sloupů hranatých betonářskou ocelí 10 505</t>
  </si>
  <si>
    <t>-1064445357</t>
  </si>
  <si>
    <t>((0,35*0,3*3,45)*3)*0,15</t>
  </si>
  <si>
    <t>(0,5*0,3*3,54)*0,15</t>
  </si>
  <si>
    <t>339921131</t>
  </si>
  <si>
    <t>Osazování betonových palisád do betonového základu v řadě výšky prvku do 0,5 m</t>
  </si>
  <si>
    <t>2014830394</t>
  </si>
  <si>
    <t>(7,85*2)+0,47</t>
  </si>
  <si>
    <t>59228418.1</t>
  </si>
  <si>
    <t>palisáda betonová tyčová hranatá 120x165x400mm</t>
  </si>
  <si>
    <t>-1466330541</t>
  </si>
  <si>
    <t>342244121.WNR</t>
  </si>
  <si>
    <t>Příčka z cihel Porotherm 14 P10 na maltu M5 tloušťky 140 mm</t>
  </si>
  <si>
    <t>-587862835</t>
  </si>
  <si>
    <t>3,8*(3,484+2,601+2,601+1,506+1,763+2,676+2,950+2,210+2,210+1,610+1,31+1,3+1,3+1,3+1,3+1,375+1,375+3,076+1,3+1,3+1,3+3,975)</t>
  </si>
  <si>
    <t>3,8*(0,15*6)</t>
  </si>
  <si>
    <t>3,8*(1,2+1,2+1,2+0,3)</t>
  </si>
  <si>
    <t>(0,95*1,97)*-1</t>
  </si>
  <si>
    <t>(0,8*1,97)*-16</t>
  </si>
  <si>
    <t>(1,2*1,97)*-1</t>
  </si>
  <si>
    <t>411118444.1</t>
  </si>
  <si>
    <t>Stropní konstrukce tl do 220 mm z monolitického železobetonu do 6,6 m včetně nosníků, TR plechu, výztuže a bednění</t>
  </si>
  <si>
    <t>538511614</t>
  </si>
  <si>
    <t>5,65*3,025</t>
  </si>
  <si>
    <t>411121125</t>
  </si>
  <si>
    <t>Montáž prefabrikovaných ŽB stropů ze stropních panelů š 1200 mm dl do 7000 mm</t>
  </si>
  <si>
    <t>-1097496244</t>
  </si>
  <si>
    <t>59346863.1</t>
  </si>
  <si>
    <t>panel stropní předpjatý spiroll tl.250mm</t>
  </si>
  <si>
    <t>-171106387</t>
  </si>
  <si>
    <t>411386621.R1</t>
  </si>
  <si>
    <t>Zhotovení prostupů v instalačních šachtách ve stropech</t>
  </si>
  <si>
    <t>-1897743242</t>
  </si>
  <si>
    <t>413321515.1</t>
  </si>
  <si>
    <t>Nosníky, průvlaby a překlady ze ŽB tř. C 20/25</t>
  </si>
  <si>
    <t>-462492768</t>
  </si>
  <si>
    <t>0,3*0,375*3,5</t>
  </si>
  <si>
    <t>0,3*0,25*2,5</t>
  </si>
  <si>
    <t>0,3*0,5*21,1</t>
  </si>
  <si>
    <t>413351111</t>
  </si>
  <si>
    <t>Zřízení bednění nosníků a průvlaků bez podpěrné kce výšky do 100 cm</t>
  </si>
  <si>
    <t>1799251047</t>
  </si>
  <si>
    <t>(0,3*21,1)*2</t>
  </si>
  <si>
    <t>(0,5*21,1)*2</t>
  </si>
  <si>
    <t>(0,375*3,5)*2</t>
  </si>
  <si>
    <t>(0,3*3,5)*2</t>
  </si>
  <si>
    <t>(0,3*2,5)*2</t>
  </si>
  <si>
    <t>(0,25*2,5)*2</t>
  </si>
  <si>
    <t>413351112</t>
  </si>
  <si>
    <t>Odstranění bednění nosníků a průvlaků bez podpěrné kce výšky do 100 cm</t>
  </si>
  <si>
    <t>-212303904</t>
  </si>
  <si>
    <t>413361821</t>
  </si>
  <si>
    <t>Výztuž nosníků, volných trámů nebo průvlaků volných trámů betonářskou ocelí 10 505</t>
  </si>
  <si>
    <t>1722664760</t>
  </si>
  <si>
    <t>(0,3*0,5*21,1)*0,15</t>
  </si>
  <si>
    <t>(0,3*0,375*3,5)*0,15</t>
  </si>
  <si>
    <t>(0,3*0,25*2,5)*0,15</t>
  </si>
  <si>
    <t>417321414</t>
  </si>
  <si>
    <t>Ztužující pásy a věnce ze ŽB tř. C 20/25</t>
  </si>
  <si>
    <t>-269093150</t>
  </si>
  <si>
    <t>(0,3*0,25*21,10)*3</t>
  </si>
  <si>
    <t>(0,3*0,25*13,925)*2</t>
  </si>
  <si>
    <t>(0,19*0,2)*(8,+2,775+2,921+2,127+3,396+1,909+2,841+1,445+1,785+0,15+0,15)</t>
  </si>
  <si>
    <t>(0,3*0,125)*(21,11+21,11+13,925+13,925)</t>
  </si>
  <si>
    <t>417351115</t>
  </si>
  <si>
    <t>Zřízení bednění ztužujících věnců</t>
  </si>
  <si>
    <t>1485827677</t>
  </si>
  <si>
    <t>((0,25*21,10)*3)*2</t>
  </si>
  <si>
    <t>((0,25*13,925)*2)*2</t>
  </si>
  <si>
    <t>(0,2*(8,+2,775+2,921+2,127+3,396+1,909+2,841+1,445+1,785+0,15+0,15))*2</t>
  </si>
  <si>
    <t>(0,125*(21,11+21,11+13,925+13,925))*2</t>
  </si>
  <si>
    <t>417351116</t>
  </si>
  <si>
    <t>Odstranění bednění ztužujících věnců</t>
  </si>
  <si>
    <t>-364083708</t>
  </si>
  <si>
    <t>417361821</t>
  </si>
  <si>
    <t>Výztuž ztužujících pásů a věnců betonářskou ocelí 10 505</t>
  </si>
  <si>
    <t>39631368</t>
  </si>
  <si>
    <t>((0,3*0,25*21,10)*3)*0,15</t>
  </si>
  <si>
    <t>((0,3*0,25*13,925)*2)*0,15</t>
  </si>
  <si>
    <t>(0,19*0,2)*(8,+2,775+2,921+2,127+3,396+1,909+2,841+1,445+1,785+0,15+0,15)*0,15</t>
  </si>
  <si>
    <t>(0,3*0,125)*(21,11+21,11+13,925+13,925)*0,15</t>
  </si>
  <si>
    <t>596211110</t>
  </si>
  <si>
    <t>Kladení zámkové dlažby komunikací pro pěší tl 60 mm skupiny A pl do 50 m2</t>
  </si>
  <si>
    <t>-494912739</t>
  </si>
  <si>
    <t>(1,5*7,85)+(2*0,47)+110</t>
  </si>
  <si>
    <t>59245015</t>
  </si>
  <si>
    <t>dlažba zámková tvaru I 200x165x60mm přírodní</t>
  </si>
  <si>
    <t>-1401560450</t>
  </si>
  <si>
    <t>Úpravy povrchů, podlahy a osazování výplní</t>
  </si>
  <si>
    <t>612131121</t>
  </si>
  <si>
    <t>Penetrační disperzní nátěr vnitřních stěn nanášený ručně</t>
  </si>
  <si>
    <t>-1126176213</t>
  </si>
  <si>
    <t>(23,3+8,8+8,10+14,5+27,7+12+10,9+10,6+31+6,4+6,4+26,6+12+23,3+11,8+6,10+6,10+11,2+8,10+8,10+8,10+8,10+14,3+11,5)*3</t>
  </si>
  <si>
    <t>612311141</t>
  </si>
  <si>
    <t>Vápenná omítka štuková dvouvrstvá vnitřních stěn nanášená ručně</t>
  </si>
  <si>
    <t>-323067937</t>
  </si>
  <si>
    <t>(8,8+8,10+14,5+27,7+12+10,9+10,6+31+6,4+6,4+26,6+12+23,3+11,8+6,10+6,10+11,2+8,10+8,10+8,10+8,10+14,3+11,5)*3</t>
  </si>
  <si>
    <t>612831121</t>
  </si>
  <si>
    <t>Barytová stínící omítka hladká jednovrstvá vnitřních stěn nanášená ručně</t>
  </si>
  <si>
    <t>1300627499</t>
  </si>
  <si>
    <t>(23,3*3)+32,7</t>
  </si>
  <si>
    <t>622221041</t>
  </si>
  <si>
    <t>Montáž kontaktního zateplení vnějších stěn lepením a mechanickým kotvením desek z minerální vlny s podélnou orientací tl přes 160 mm</t>
  </si>
  <si>
    <t>1171539006</t>
  </si>
  <si>
    <t>ISV.8592248022484</t>
  </si>
  <si>
    <t>Isover TF PROFI 200mm, λD = 0,036 (W·m-1·K-1),1000 x 600 x 200 mm(pro izolaci ostění), pevnost v tahu TR 10 kPa, fasádní minerální izolace s podélným vláknem.</t>
  </si>
  <si>
    <t>405562155</t>
  </si>
  <si>
    <t>622252001</t>
  </si>
  <si>
    <t>Montáž profilů kontaktního zateplení připevněných mechanicky</t>
  </si>
  <si>
    <t>248439600</t>
  </si>
  <si>
    <t>(21,5+14,325)*2</t>
  </si>
  <si>
    <t>59051657</t>
  </si>
  <si>
    <t>AL zakládací profil pod ETICS tl 0,7mm pro izolant tl 200mm</t>
  </si>
  <si>
    <t>1855726377</t>
  </si>
  <si>
    <t>622252002</t>
  </si>
  <si>
    <t>Montáž profilů kontaktního zateplení lepených</t>
  </si>
  <si>
    <t>883587899</t>
  </si>
  <si>
    <t>(5*4)</t>
  </si>
  <si>
    <t>(1,5*4)*5</t>
  </si>
  <si>
    <t>(0,75*4)*6</t>
  </si>
  <si>
    <t>(2+2,5)*2</t>
  </si>
  <si>
    <t>59051486</t>
  </si>
  <si>
    <t>lišta rohová PVC 10/15cm s tkaninou</t>
  </si>
  <si>
    <t>-1330562937</t>
  </si>
  <si>
    <t>622131121</t>
  </si>
  <si>
    <t>Penetrační disperzní nátěr vnějších stěn nanášený ručně</t>
  </si>
  <si>
    <t>691492424</t>
  </si>
  <si>
    <t>622142001</t>
  </si>
  <si>
    <t>Potažení vnějších stěn sklovláknitým pletivem vtlačeným do tenkovrstvé hmoty</t>
  </si>
  <si>
    <t>341201644</t>
  </si>
  <si>
    <t>622511021.1</t>
  </si>
  <si>
    <t>Tenkovrstvá silikonová zrnitá omítka tl. 2,0 mm obarvená (oranžová)</t>
  </si>
  <si>
    <t>1764940533</t>
  </si>
  <si>
    <t>-18,3</t>
  </si>
  <si>
    <t>622511021.11</t>
  </si>
  <si>
    <t>Tenkovrstvá silikonová zrnitá omítka tl. 2,0 mm obarvená (modrá)</t>
  </si>
  <si>
    <t>154272373</t>
  </si>
  <si>
    <t>2,6*0,75</t>
  </si>
  <si>
    <t>1,5*10,9</t>
  </si>
  <si>
    <t>622511021.111</t>
  </si>
  <si>
    <t>Tenkovrstvá soklová dekorativní omítka tl. 2,0 mm obarvená</t>
  </si>
  <si>
    <t>284440475</t>
  </si>
  <si>
    <t>((13,925+21,100)*2)*0,5</t>
  </si>
  <si>
    <t>(2,688+0,388+0,550+0,55+3,025)*0,5</t>
  </si>
  <si>
    <t>629999011</t>
  </si>
  <si>
    <t>Příplatek k úpravám povrchů za provádění styku dvou barev nebo struktur na fasádě</t>
  </si>
  <si>
    <t>-2009731234</t>
  </si>
  <si>
    <t>(13,925+21,100)*2</t>
  </si>
  <si>
    <t>10,9*2</t>
  </si>
  <si>
    <t>632453411</t>
  </si>
  <si>
    <t>Potěr průmyslový samonivelační ze suchých směsí podkladní pro střední provoz tl 5 mm</t>
  </si>
  <si>
    <t>-1803115535</t>
  </si>
  <si>
    <t>(4,6*9,751)+(4,6*9,751)+(1,760*2,635)+(6,925*3,875)+(6,925*5,376)+(6,925*6,850)+(2,401*6,925)</t>
  </si>
  <si>
    <t>637211122.1</t>
  </si>
  <si>
    <t>Okapový chodník z betonových dlaždic tl 50 mm kladených do štěrkopískového lože</t>
  </si>
  <si>
    <t>1608461343</t>
  </si>
  <si>
    <t>(21,302+21,302+14,325+14,325+5+5)*0,5</t>
  </si>
  <si>
    <t>637311122.1</t>
  </si>
  <si>
    <t>Pokládání betonových chodníkových obrubníků stojatých lože beton</t>
  </si>
  <si>
    <t>1132608342</t>
  </si>
  <si>
    <t>21,302+21,302+14,325+14,325+5+5</t>
  </si>
  <si>
    <t>642942611</t>
  </si>
  <si>
    <t>Osazování zárubní nebo rámů dveřních kovových do 2,5 m2 na montážní pěnu</t>
  </si>
  <si>
    <t>-1323487666</t>
  </si>
  <si>
    <t>55331337.1</t>
  </si>
  <si>
    <t>zárubeň ocelová pro běžné zdění a porobeton 800/1970 levá/pravá</t>
  </si>
  <si>
    <t>652590038</t>
  </si>
  <si>
    <t>55331337.11</t>
  </si>
  <si>
    <t>zárubeň ocelová pro běžné zdění a porobeton 800/1970 levá/pravá s vložkou Pb</t>
  </si>
  <si>
    <t>6784567</t>
  </si>
  <si>
    <t>55331339.1</t>
  </si>
  <si>
    <t>zárubeň ocelová pro běžné zdění a porobeton 950/1970 levá/pravá</t>
  </si>
  <si>
    <t>837157083</t>
  </si>
  <si>
    <t>55331339.11</t>
  </si>
  <si>
    <t>zárubeň ocelová pro běžné zdění a porobeton 900/1970 levá/pravá</t>
  </si>
  <si>
    <t>-2038831211</t>
  </si>
  <si>
    <t>55331341.1</t>
  </si>
  <si>
    <t xml:space="preserve">zárubeň ocelová pro běžné zdění a porobeton 1200/1970 levá/pravá </t>
  </si>
  <si>
    <t>-1268218668</t>
  </si>
  <si>
    <t>941111111</t>
  </si>
  <si>
    <t>Montáž lešení řadového trubkového lehkého s podlahami zatížení do 200 kg/m2 š do 0,9 m v do 10 m</t>
  </si>
  <si>
    <t>1335963</t>
  </si>
  <si>
    <t>(21,5*5)*2</t>
  </si>
  <si>
    <t>(13,925*5)*2</t>
  </si>
  <si>
    <t>941111211</t>
  </si>
  <si>
    <t>Příplatek k lešení řadovému trubkovému lehkému s podlahami š 0,9 m v 10 m za první a ZKD den použití (3.měsíce)</t>
  </si>
  <si>
    <t>543176989</t>
  </si>
  <si>
    <t>941111811</t>
  </si>
  <si>
    <t>Demontáž lešení řadového trubkového lehkého s podlahami zatížení do 200 kg/m2 š do 0,9 m v do 10 m</t>
  </si>
  <si>
    <t>1811683652</t>
  </si>
  <si>
    <t>95</t>
  </si>
  <si>
    <t>Dokončovací konstrukce na pozemních stavbách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</si>
  <si>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</si>
  <si>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</t>
  </si>
  <si>
    <t>1331180244</t>
  </si>
  <si>
    <t>21,102*13,925</t>
  </si>
  <si>
    <t>998</t>
  </si>
  <si>
    <t>Přesun hmot</t>
  </si>
  <si>
    <t>998011001</t>
  </si>
  <si>
    <t>Přesun hmot pro budovy zděné v do 6 m</t>
  </si>
  <si>
    <t>1743962696</t>
  </si>
  <si>
    <t>711</t>
  </si>
  <si>
    <t>Izolace proti vodě, vlhkosti a plynům</t>
  </si>
  <si>
    <t>711111002</t>
  </si>
  <si>
    <t>Provedení izolace proti zemní vlhkosti vodorovné za studena lakem asfaltovým</t>
  </si>
  <si>
    <t>2086951771</t>
  </si>
  <si>
    <t>5*2,548</t>
  </si>
  <si>
    <t>91</t>
  </si>
  <si>
    <t>11163152</t>
  </si>
  <si>
    <t>lak hydroizolační asfaltový</t>
  </si>
  <si>
    <t>2009461900</t>
  </si>
  <si>
    <t>711112002</t>
  </si>
  <si>
    <t>Provedení izolace proti zemní vlhkosti svislé za studena lakem asfaltovým</t>
  </si>
  <si>
    <t>-280938094</t>
  </si>
  <si>
    <t>(14,325+14,325+21,302+21,302+5+5+2,548)*0,6</t>
  </si>
  <si>
    <t>93</t>
  </si>
  <si>
    <t>41084113</t>
  </si>
  <si>
    <t>711131111</t>
  </si>
  <si>
    <t>Provedení izolace proti zemní vlhkosti pásy na sucho samolepící vodovné</t>
  </si>
  <si>
    <t>579568112</t>
  </si>
  <si>
    <t>62866281</t>
  </si>
  <si>
    <t>pás asfaltový samolepicí modifikovaný SBS tl 3mm s vložkou ze skleněné tkaniny se spalitelnou fólií nebo jemnozrnným minerálním posypem nebo textilií na horním povrchu</t>
  </si>
  <si>
    <t>-1771464429</t>
  </si>
  <si>
    <t>317,891*1,1 'Přepočtené koeficientem množství</t>
  </si>
  <si>
    <t>711132111</t>
  </si>
  <si>
    <t>Provedení izolace proti zemní vlhkosti pásy na sucho samolepící svislé</t>
  </si>
  <si>
    <t>340069459</t>
  </si>
  <si>
    <t>97</t>
  </si>
  <si>
    <t>54160078</t>
  </si>
  <si>
    <t>50,281*1,1 'Přepočtené koeficientem množství</t>
  </si>
  <si>
    <t>711491273.1</t>
  </si>
  <si>
    <t>Provedení izolace proti tlakové vodě svislé z nopové folie včetně ukončovací lišty</t>
  </si>
  <si>
    <t>-391361225</t>
  </si>
  <si>
    <t>(14,325+14,325+21,302+21,302+5+5+2,548)*0,8</t>
  </si>
  <si>
    <t>99</t>
  </si>
  <si>
    <t>28323005</t>
  </si>
  <si>
    <t>fólie profilovaná (nopová) drenážní HDPE s výškou nopů 8mm</t>
  </si>
  <si>
    <t>-1389128443</t>
  </si>
  <si>
    <t>998711201</t>
  </si>
  <si>
    <t>Přesun hmot procentní pro izolace proti vodě, vlhkosti a plynům v objektech v do 6 m</t>
  </si>
  <si>
    <t>%</t>
  </si>
  <si>
    <t>-1789156241</t>
  </si>
  <si>
    <t>712</t>
  </si>
  <si>
    <t>Povlakové krytiny</t>
  </si>
  <si>
    <t>101</t>
  </si>
  <si>
    <t>712311101.R1</t>
  </si>
  <si>
    <t>Provedení penetrace střech do 10° za studena lakem penetračním nebo asfaltovým</t>
  </si>
  <si>
    <t>-1349902170</t>
  </si>
  <si>
    <t>21,502*14,325</t>
  </si>
  <si>
    <t>11163150</t>
  </si>
  <si>
    <t>lak penetrační asfaltový</t>
  </si>
  <si>
    <t>-1952757562</t>
  </si>
  <si>
    <t>((21,502*14,325)*0,4)*0,001</t>
  </si>
  <si>
    <t>103</t>
  </si>
  <si>
    <t>712331111</t>
  </si>
  <si>
    <t>Provedení povlakové krytiny střech do 10° podkladní vrstvy pásy na sucho samolepící</t>
  </si>
  <si>
    <t>1982993830</t>
  </si>
  <si>
    <t>62853000</t>
  </si>
  <si>
    <t>pás asfaltový samolepicí modifikovaný SBS tl 3,6mm s vložkou ze skleněné tkaniny se spalitelnou fólií nebo jemnozrnný minerálním posypem nebo textilií na horním povrchu</t>
  </si>
  <si>
    <t>762512394</t>
  </si>
  <si>
    <t>105</t>
  </si>
  <si>
    <t>712363606</t>
  </si>
  <si>
    <t>Provedení povlak krytiny mechanicky kotvenou do betonu TI tl přes 240 mm rohové pole, budova v do 18m</t>
  </si>
  <si>
    <t>351895032</t>
  </si>
  <si>
    <t>28322010</t>
  </si>
  <si>
    <t>fólie hydroizolační střešní mPVC mechanicky kotvená tl 1,8mm barevná</t>
  </si>
  <si>
    <t>-147347213</t>
  </si>
  <si>
    <t>107</t>
  </si>
  <si>
    <t>783523205.R1</t>
  </si>
  <si>
    <t>D+M separační textilie sklovláknitá netkaná - střecha</t>
  </si>
  <si>
    <t>1070355343</t>
  </si>
  <si>
    <t>998712101</t>
  </si>
  <si>
    <t>Přesun hmot tonážní tonážní pro krytiny povlakové v objektech v do 6 m</t>
  </si>
  <si>
    <t>2097547940</t>
  </si>
  <si>
    <t>713</t>
  </si>
  <si>
    <t>Izolace tepelné</t>
  </si>
  <si>
    <t>109</t>
  </si>
  <si>
    <t>713121111</t>
  </si>
  <si>
    <t>Montáž izolace tepelné podlah volně kladenými rohožemi, pásy, dílci, deskami 1 vrstva</t>
  </si>
  <si>
    <t>866763152</t>
  </si>
  <si>
    <t>28375019</t>
  </si>
  <si>
    <t>deska EPS 70 se zvýšenou pevností λ=0,039 tl 200mm</t>
  </si>
  <si>
    <t>721853536</t>
  </si>
  <si>
    <t>111</t>
  </si>
  <si>
    <t>713131141</t>
  </si>
  <si>
    <t>Montáž izolace tepelné stěn a základů lepením celoplošně rohoží, pásů, dílců, desek</t>
  </si>
  <si>
    <t>-39232615</t>
  </si>
  <si>
    <t>(14,325+14,325+21,302+21,302+5+5+2,548)*1,3</t>
  </si>
  <si>
    <t>28376449</t>
  </si>
  <si>
    <t>deska z polystyrénu XPS, hrana rovná a strukturovaný povrch 300kPa tl 200mm</t>
  </si>
  <si>
    <t>-1671834926</t>
  </si>
  <si>
    <t>113</t>
  </si>
  <si>
    <t>713141111</t>
  </si>
  <si>
    <t>Montáž izolace tepelné střech plochých lepené asfaltem plně 1 vrstva rohoží, pásů, dílců, desek</t>
  </si>
  <si>
    <t>618203984</t>
  </si>
  <si>
    <t>21,502+14,325</t>
  </si>
  <si>
    <t>28372209</t>
  </si>
  <si>
    <t>deska EPS 100 kašírovaná asfaltovým pásem V60 S35 tl 200mm</t>
  </si>
  <si>
    <t>-1319940545</t>
  </si>
  <si>
    <t>115</t>
  </si>
  <si>
    <t>713141263</t>
  </si>
  <si>
    <t>Přikotvení tepelné izolace šrouby do betonu pro izolaci tl přes 240 mm</t>
  </si>
  <si>
    <t>-1719800756</t>
  </si>
  <si>
    <t>998713101</t>
  </si>
  <si>
    <t>Přesun hmot tonážní pro izolace tepelné v objektech v do 6 m</t>
  </si>
  <si>
    <t>-1639192445</t>
  </si>
  <si>
    <t>714</t>
  </si>
  <si>
    <t>Akustická a protiotřesová opatření</t>
  </si>
  <si>
    <t>117</t>
  </si>
  <si>
    <t>714142131.R1</t>
  </si>
  <si>
    <t>Montáž zvukotěsného okna 600x900 a 600x1200 mm trojnásobné zasklení bezpečnostním sklem -Pb</t>
  </si>
  <si>
    <t>-1709879181</t>
  </si>
  <si>
    <t>55341001.R1</t>
  </si>
  <si>
    <t>okno Pb Al s fixním zasklením trojsklo do plochy 1m2</t>
  </si>
  <si>
    <t>-537199684</t>
  </si>
  <si>
    <t>119</t>
  </si>
  <si>
    <t>998714101</t>
  </si>
  <si>
    <t>Přesun hmot tonážní pro akustická a protiotřesová opatření v objektech v do 6 m</t>
  </si>
  <si>
    <t>941595685</t>
  </si>
  <si>
    <t>763</t>
  </si>
  <si>
    <t>Konstrukce suché výstavby</t>
  </si>
  <si>
    <t>763131331.1</t>
  </si>
  <si>
    <t>SDK podhled deska 1xDF 12,5 lepená na OK nosník</t>
  </si>
  <si>
    <t>1358735311</t>
  </si>
  <si>
    <t>121</t>
  </si>
  <si>
    <t>763131411</t>
  </si>
  <si>
    <t>SDK podhled desky 1xA 12,5 bez TI dvouvrstvá spodní kce profil CD+UD</t>
  </si>
  <si>
    <t>-1528378657</t>
  </si>
  <si>
    <t>2,1+2,1</t>
  </si>
  <si>
    <t>763131432</t>
  </si>
  <si>
    <t>SDK podhled deska 1xDF 15 bez TI dvouvrstvá spodní kce profil CD+UD</t>
  </si>
  <si>
    <t>-579435949</t>
  </si>
  <si>
    <t>123</t>
  </si>
  <si>
    <t>763131451</t>
  </si>
  <si>
    <t>SDK podhled deska 1xH2 12,5 bez TI dvouvrstvá spodní kce profil CD+UD</t>
  </si>
  <si>
    <t>-1482791386</t>
  </si>
  <si>
    <t>5,5+3,5+3,5+3,5</t>
  </si>
  <si>
    <t>763431001</t>
  </si>
  <si>
    <t>Montáž minerálního podhledu s vyjímatelnými panely vel. do 0,36 m2 na zavěšený viditelný rošt</t>
  </si>
  <si>
    <t>-1285646364</t>
  </si>
  <si>
    <t>32,7+4,7+3,8+12,4+33,6+9+7+6,7+44,2+29,6+8,9+8,4</t>
  </si>
  <si>
    <t>125</t>
  </si>
  <si>
    <t>59036517</t>
  </si>
  <si>
    <t>deska podhledová minerální rovná bílá jemně texturovaná bez perforace zvuková pohltivá tlumivá  19x600x600mm</t>
  </si>
  <si>
    <t>593288526</t>
  </si>
  <si>
    <t>998763301</t>
  </si>
  <si>
    <t>Přesun hmot tonážní pro sádrokartonové konstrukce v objektech v do 6 m</t>
  </si>
  <si>
    <t>-425051765</t>
  </si>
  <si>
    <t>764</t>
  </si>
  <si>
    <t>Konstrukce klempířské</t>
  </si>
  <si>
    <t>127</t>
  </si>
  <si>
    <t>7640001</t>
  </si>
  <si>
    <t>D+M záchytného a zádržného systému proti pádu z výšky - střecha - dle PD</t>
  </si>
  <si>
    <t>-1969347953</t>
  </si>
  <si>
    <t>764212662</t>
  </si>
  <si>
    <t xml:space="preserve">Oplechování střechy z Pz s povrchovou úpravou </t>
  </si>
  <si>
    <t>-630785756</t>
  </si>
  <si>
    <t>(21,502*2)+(14,325*2)</t>
  </si>
  <si>
    <t>129</t>
  </si>
  <si>
    <t>764226403</t>
  </si>
  <si>
    <t>Oplechování parapetů rovných mechanicky kotvené z Al plechu rš 250 mm</t>
  </si>
  <si>
    <t>-1433580698</t>
  </si>
  <si>
    <t>(1,5*5)+(0,75*6)</t>
  </si>
  <si>
    <t>764508131</t>
  </si>
  <si>
    <t>Montáž kruhového svodu</t>
  </si>
  <si>
    <t>-1123209539</t>
  </si>
  <si>
    <t>4,75*2</t>
  </si>
  <si>
    <t>131</t>
  </si>
  <si>
    <t>55344204</t>
  </si>
  <si>
    <t>svod kruhový Pz 100mm</t>
  </si>
  <si>
    <t>-321780306</t>
  </si>
  <si>
    <t>764508137</t>
  </si>
  <si>
    <t>Montáž vpusti vody kruhového svodu</t>
  </si>
  <si>
    <t>431919865</t>
  </si>
  <si>
    <t>133</t>
  </si>
  <si>
    <t>764548332</t>
  </si>
  <si>
    <t>Dešťová vpusť vyhřívaná kruhového svodu průměru 100 mm</t>
  </si>
  <si>
    <t>-775999388</t>
  </si>
  <si>
    <t>998764101</t>
  </si>
  <si>
    <t>Přesun hmot tonážní pro konstrukce klempířské v objektech v do 6 m</t>
  </si>
  <si>
    <t>-406066854</t>
  </si>
  <si>
    <t>766</t>
  </si>
  <si>
    <t>Konstrukce truhlářské</t>
  </si>
  <si>
    <t>135</t>
  </si>
  <si>
    <t>766660001.R1</t>
  </si>
  <si>
    <t>Montáž dveřních křídel otvíravých jednokřídlových š do 0,8 m do ocelové zárubně+kování</t>
  </si>
  <si>
    <t>2092135770</t>
  </si>
  <si>
    <t>766660041.1</t>
  </si>
  <si>
    <t>Montáž dveřních křídel otvíravých jednokřídlových š do 0,8 m s Pb vložkou do ocelové zárubně+ kování</t>
  </si>
  <si>
    <t>871764005</t>
  </si>
  <si>
    <t>137</t>
  </si>
  <si>
    <t>61160192.R</t>
  </si>
  <si>
    <t>dveře 800x1970mm T1</t>
  </si>
  <si>
    <t>1340322590</t>
  </si>
  <si>
    <t>61160192.R2</t>
  </si>
  <si>
    <t>dveře 800x1970mm T2</t>
  </si>
  <si>
    <t>1735790287</t>
  </si>
  <si>
    <t>139</t>
  </si>
  <si>
    <t>61160192.R3</t>
  </si>
  <si>
    <t>dveře 800x1970mm T3</t>
  </si>
  <si>
    <t>11912186</t>
  </si>
  <si>
    <t>61160192.R4</t>
  </si>
  <si>
    <t>dveře 800x1970mm T8</t>
  </si>
  <si>
    <t>6494600</t>
  </si>
  <si>
    <t>141</t>
  </si>
  <si>
    <t>61160192.R5</t>
  </si>
  <si>
    <t>dveře 800x1970mm T12</t>
  </si>
  <si>
    <t>497931139</t>
  </si>
  <si>
    <t>766660002.1</t>
  </si>
  <si>
    <t>Montáž dveřních křídel otvíravých jednokřídlových š přes 0,8 m do ocelové zárubně+ kování</t>
  </si>
  <si>
    <t>1313382716</t>
  </si>
  <si>
    <t>143</t>
  </si>
  <si>
    <t>61160216.R1</t>
  </si>
  <si>
    <t>dveře 950x1970mm T4</t>
  </si>
  <si>
    <t>-389779177</t>
  </si>
  <si>
    <t>61160216.R2</t>
  </si>
  <si>
    <t>dveře 950x1970mm T5</t>
  </si>
  <si>
    <t>2119891686</t>
  </si>
  <si>
    <t>145</t>
  </si>
  <si>
    <t>61160216.R3</t>
  </si>
  <si>
    <t>dveře 1200x1970mm T6</t>
  </si>
  <si>
    <t>1999105895</t>
  </si>
  <si>
    <t>61160216.R4</t>
  </si>
  <si>
    <t>dveře 900x1970mm T7</t>
  </si>
  <si>
    <t>1535725374</t>
  </si>
  <si>
    <t>147</t>
  </si>
  <si>
    <t>61160216.R51</t>
  </si>
  <si>
    <t>dveře 900x1970mm T9</t>
  </si>
  <si>
    <t>1157084107</t>
  </si>
  <si>
    <t>61160216.R6</t>
  </si>
  <si>
    <t>dveře 1200x1970mm T13</t>
  </si>
  <si>
    <t>-457735171</t>
  </si>
  <si>
    <t>149</t>
  </si>
  <si>
    <t>766694111</t>
  </si>
  <si>
    <t>Montáž parapetních desek dřevěných nebo plastových šířky do 30 cm délky do 1,0 m</t>
  </si>
  <si>
    <t>606278257</t>
  </si>
  <si>
    <t>61144401.1</t>
  </si>
  <si>
    <t>parapet plastový vnitřní komůrkový s nosem 250x20x1000mm</t>
  </si>
  <si>
    <t>-1071088446</t>
  </si>
  <si>
    <t>6*0,9</t>
  </si>
  <si>
    <t>151</t>
  </si>
  <si>
    <t>766694112</t>
  </si>
  <si>
    <t>Montáž parapetních desek dřevěných nebo plastových šířky do 30 cm délky do 1,6 m</t>
  </si>
  <si>
    <t>-1523700334</t>
  </si>
  <si>
    <t>372116566</t>
  </si>
  <si>
    <t>1,5*6</t>
  </si>
  <si>
    <t>153</t>
  </si>
  <si>
    <t>998766101</t>
  </si>
  <si>
    <t>Přesun hmot tonážní pro konstrukce truhlářské v objektech v do 6 m</t>
  </si>
  <si>
    <t>-1314410545</t>
  </si>
  <si>
    <t>767</t>
  </si>
  <si>
    <t>Konstrukce zámečnické</t>
  </si>
  <si>
    <t>767136135.R1</t>
  </si>
  <si>
    <t>D+M Hliníkový prosklený systém (spojovací krček)</t>
  </si>
  <si>
    <t>-1522899834</t>
  </si>
  <si>
    <t>155</t>
  </si>
  <si>
    <t>767136135.R2</t>
  </si>
  <si>
    <t>D+M Střecha pro spojovací krček</t>
  </si>
  <si>
    <t>1101882211</t>
  </si>
  <si>
    <t>767162811.R2</t>
  </si>
  <si>
    <t>D+M zábradlí Z9- rampa</t>
  </si>
  <si>
    <t>1386767145</t>
  </si>
  <si>
    <t>157</t>
  </si>
  <si>
    <t>767620113.R1</t>
  </si>
  <si>
    <t>Montáž oken hliníkových plochy do 2,5 m2</t>
  </si>
  <si>
    <t>-1199458992</t>
  </si>
  <si>
    <t>(1,5*1,5)*5</t>
  </si>
  <si>
    <t>(0,75*0,75)*6</t>
  </si>
  <si>
    <t>55341011</t>
  </si>
  <si>
    <t>okno Al otevíravé/sklopné trojsklo přes plochu 1m2 do v1,5m</t>
  </si>
  <si>
    <t>1815120816</t>
  </si>
  <si>
    <t>159</t>
  </si>
  <si>
    <t>767640223.R1</t>
  </si>
  <si>
    <t>D+M dveří AL3</t>
  </si>
  <si>
    <t>-1677851293</t>
  </si>
  <si>
    <t>767641211.R2</t>
  </si>
  <si>
    <t>D+M dveří AL4</t>
  </si>
  <si>
    <t>1883398761</t>
  </si>
  <si>
    <t>161</t>
  </si>
  <si>
    <t>767641211.R3</t>
  </si>
  <si>
    <t>D+M dveří AL5</t>
  </si>
  <si>
    <t>1689971043</t>
  </si>
  <si>
    <t>767832101</t>
  </si>
  <si>
    <t>Montáž venkovních požárních žebříků do zdiva</t>
  </si>
  <si>
    <t>1669061979</t>
  </si>
  <si>
    <t>163</t>
  </si>
  <si>
    <t>44983046</t>
  </si>
  <si>
    <t>žebřík venkovní s přímým výstupem a ochranným košem bez suchovodu z pozinkované oceli celkem do dl 6m</t>
  </si>
  <si>
    <t>1674775347</t>
  </si>
  <si>
    <t>767995R01</t>
  </si>
  <si>
    <t>D+M ocelové konstrukce pro podepření VZT jednotky vč. nátěru</t>
  </si>
  <si>
    <t>-1386172768</t>
  </si>
  <si>
    <t>1933,69+2376,30</t>
  </si>
  <si>
    <t>165</t>
  </si>
  <si>
    <t>767995R011</t>
  </si>
  <si>
    <t>D+M ocelové konstrukce pro podepření spojovacího krčku vč. nátěru</t>
  </si>
  <si>
    <t>-107590305</t>
  </si>
  <si>
    <t>216,25+180,55</t>
  </si>
  <si>
    <t>998767101</t>
  </si>
  <si>
    <t>Přesun hmot tonážní pro zámečnické konstrukce v objektech v do 6 m</t>
  </si>
  <si>
    <t>591807900</t>
  </si>
  <si>
    <t>771</t>
  </si>
  <si>
    <t>Podlahy z dlaždic</t>
  </si>
  <si>
    <t>167</t>
  </si>
  <si>
    <t>771574113</t>
  </si>
  <si>
    <t>Montáž podlah keramických hladkých lepených flexibilním lepidlem do 19 ks/m2</t>
  </si>
  <si>
    <t>-1091250992</t>
  </si>
  <si>
    <t>7+5,5+3,5+3,5+3,5+10,6</t>
  </si>
  <si>
    <t>59761433.1</t>
  </si>
  <si>
    <t xml:space="preserve">dlažba keramická slinutá hladká do interiéru i exteriéru pro vysoké mechanické namáhání přes do 19ks/m2 </t>
  </si>
  <si>
    <t>762865841</t>
  </si>
  <si>
    <t>169</t>
  </si>
  <si>
    <t>998771101</t>
  </si>
  <si>
    <t>Přesun hmot tonážní pro podlahy z dlaždic v objektech v do 6 m</t>
  </si>
  <si>
    <t>1688342872</t>
  </si>
  <si>
    <t>776</t>
  </si>
  <si>
    <t>Podlahy povlakové</t>
  </si>
  <si>
    <t>776221111</t>
  </si>
  <si>
    <t>Lepení pásů z PVC standardním lepidlem</t>
  </si>
  <si>
    <t>1815245758</t>
  </si>
  <si>
    <t>3,8+6,7+44,2+2,2+2,1+2,1</t>
  </si>
  <si>
    <t>171</t>
  </si>
  <si>
    <t>28411011</t>
  </si>
  <si>
    <t>PVC heterogenní zátěžová akustické antibakteriální, nášlapná vrstva 0,70 mm, R10, zátěž 34/43, otlak do 0,06 mm, útlum 15dB, Bfl S1</t>
  </si>
  <si>
    <t>1229046215</t>
  </si>
  <si>
    <t>776221221</t>
  </si>
  <si>
    <t>Lepení elektrostaticky vodivých čtverců z PVC standardním lepidlem, včetně propojení a uzemnění</t>
  </si>
  <si>
    <t>-205732408</t>
  </si>
  <si>
    <t>(32,7+4,7+12,4+34+33,6+9+29,6+8,9+8,4)*1,1</t>
  </si>
  <si>
    <t>173</t>
  </si>
  <si>
    <t>28411045</t>
  </si>
  <si>
    <t>PVC homogenní elektricky vodivá neválcovaná tl 2,00mm, čtverce 615x615mm, R 0,05-1MΩ, rozměrová stálost 0,05%, otlak do 0,035mm</t>
  </si>
  <si>
    <t>1466536522</t>
  </si>
  <si>
    <t>998776101</t>
  </si>
  <si>
    <t>Přesun hmot tonážní pro podlahy povlakové v objektech v do 6 m</t>
  </si>
  <si>
    <t>1539120659</t>
  </si>
  <si>
    <t>777</t>
  </si>
  <si>
    <t>Podlahy lité</t>
  </si>
  <si>
    <t>175</t>
  </si>
  <si>
    <t>777131105</t>
  </si>
  <si>
    <t>Epoxidový nátěr podlahy betonové</t>
  </si>
  <si>
    <t>995145549</t>
  </si>
  <si>
    <t>777511125.1</t>
  </si>
  <si>
    <t>Podlaha- betonový potěr</t>
  </si>
  <si>
    <t>-1494758862</t>
  </si>
  <si>
    <t>32,7+4,7+3,8+12,4+33,6+9+7+6,7+44,2+2,2+2,2+29,6+8,9+34+8,4+2,1+2,1+5,5+3,5+3,5+3,5+10,6+8,10</t>
  </si>
  <si>
    <t>177</t>
  </si>
  <si>
    <t>998777102</t>
  </si>
  <si>
    <t>Přesun hmot tonážní pro podlahy lité v objektech v do 12 m</t>
  </si>
  <si>
    <t>-915636367</t>
  </si>
  <si>
    <t>781</t>
  </si>
  <si>
    <t>Dokončovací práce - obklady</t>
  </si>
  <si>
    <t>781474114</t>
  </si>
  <si>
    <t>Montáž obkladů vnitřních keramických hladkých do 22 ks/m2 lepených flexibilním lepidlem</t>
  </si>
  <si>
    <t>-1733794142</t>
  </si>
  <si>
    <t>(11,2+8,10+8,10+8,10)*2,1</t>
  </si>
  <si>
    <t>(27,7+10,6+26,2)*1,8</t>
  </si>
  <si>
    <t>179</t>
  </si>
  <si>
    <t>59761040</t>
  </si>
  <si>
    <t>obklad keramický hladký přes 19 do 22ks/m2</t>
  </si>
  <si>
    <t>34621845</t>
  </si>
  <si>
    <t>998781101</t>
  </si>
  <si>
    <t>Přesun hmot tonážní pro obklady keramické v objektech v do 6 m</t>
  </si>
  <si>
    <t>-365468328</t>
  </si>
  <si>
    <t>783</t>
  </si>
  <si>
    <t>Dokončovací práce - nátěry</t>
  </si>
  <si>
    <t>181</t>
  </si>
  <si>
    <t>783000123</t>
  </si>
  <si>
    <t>Ochrana konstrukcí nebo prvků při provádění nátěrů položením fólie</t>
  </si>
  <si>
    <t>-297087287</t>
  </si>
  <si>
    <t>(1,7*2)*2</t>
  </si>
  <si>
    <t>58124844</t>
  </si>
  <si>
    <t>fólie pro malířské potřeby zakrývací tl 25µ 4x5m</t>
  </si>
  <si>
    <t>1029781554</t>
  </si>
  <si>
    <t>784</t>
  </si>
  <si>
    <t>Dokončovací práce - malby a tapety</t>
  </si>
  <si>
    <t>183</t>
  </si>
  <si>
    <t>784211101</t>
  </si>
  <si>
    <t>Dvojnásobné bílé malby ze směsí výborně otěruvzdorných v místnostech výšky do 3,80 m</t>
  </si>
  <si>
    <t>-1613000217</t>
  </si>
  <si>
    <t>(23,3+8,8+8,1+14,5+12+10,9+31+6,4+6,4+12+23,3+11,8+6,1+6,1+14,3)*3</t>
  </si>
  <si>
    <t>(20,7+10,6+26,2)*1,2</t>
  </si>
  <si>
    <t>2,2+2,2+2,1+2,1+5,5+3,5+3,5+3,5+10,6+8,1</t>
  </si>
  <si>
    <t>786</t>
  </si>
  <si>
    <t>Dokončovací práce - výrobky pro zdravot.zařízení</t>
  </si>
  <si>
    <t>786624121.1</t>
  </si>
  <si>
    <t>D+M mobiliář (Pb1, Pb2, WC1, KR1,KR2, KR3, KR4, i1, is, i2, i3, i4, i5, i6, i7, i8, i9, i10)</t>
  </si>
  <si>
    <t>198588082</t>
  </si>
  <si>
    <t>185</t>
  </si>
  <si>
    <t>998786101</t>
  </si>
  <si>
    <t>Přesun hmot tonážní pro čalounické úpravy v objektech v do 6 m</t>
  </si>
  <si>
    <t>-1735922849</t>
  </si>
  <si>
    <t>VRN1</t>
  </si>
  <si>
    <t>Průzkumné, geodetické a projektové práce</t>
  </si>
  <si>
    <t>012103000</t>
  </si>
  <si>
    <t>Geodetické práce před výstavbou- zaměření, vytýčení tras, atd.</t>
  </si>
  <si>
    <t>-78859335</t>
  </si>
  <si>
    <t>VRN3</t>
  </si>
  <si>
    <t>187</t>
  </si>
  <si>
    <t>030001000</t>
  </si>
  <si>
    <t>1174960049</t>
  </si>
  <si>
    <t>034103000</t>
  </si>
  <si>
    <t>Oplocení staveniště</t>
  </si>
  <si>
    <t>2069246295</t>
  </si>
  <si>
    <t>VRN6</t>
  </si>
  <si>
    <t>189</t>
  </si>
  <si>
    <t>065002000</t>
  </si>
  <si>
    <t>Mimostaveništní doprava materiálů</t>
  </si>
  <si>
    <t>217625817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</si>
</sst>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66" fontId="8" fillId="0" borderId="19" xfId="0" applyNumberFormat="1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/>
    </xf>
    <xf numFmtId="49" fontId="22" fillId="5" borderId="22" xfId="0" applyNumberFormat="1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left" vertical="center" wrapText="1"/>
      <protection/>
    </xf>
    <xf numFmtId="0" fontId="22" fillId="5" borderId="22" xfId="0" applyFont="1" applyFill="1" applyBorder="1" applyAlignment="1" applyProtection="1">
      <alignment horizontal="center" vertical="center" wrapText="1"/>
      <protection/>
    </xf>
    <xf numFmtId="167" fontId="22" fillId="5" borderId="22" xfId="0" applyNumberFormat="1" applyFont="1" applyFill="1" applyBorder="1" applyAlignment="1" applyProtection="1">
      <alignment vertical="center"/>
      <protection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/>
    </xf>
    <xf numFmtId="0" fontId="36" fillId="5" borderId="22" xfId="0" applyFont="1" applyFill="1" applyBorder="1" applyAlignment="1" applyProtection="1">
      <alignment horizontal="center" vertical="center"/>
      <protection/>
    </xf>
    <xf numFmtId="49" fontId="36" fillId="5" borderId="22" xfId="0" applyNumberFormat="1" applyFont="1" applyFill="1" applyBorder="1" applyAlignment="1" applyProtection="1">
      <alignment horizontal="left" vertical="center" wrapText="1"/>
      <protection/>
    </xf>
    <xf numFmtId="0" fontId="36" fillId="5" borderId="22" xfId="0" applyFont="1" applyFill="1" applyBorder="1" applyAlignment="1" applyProtection="1">
      <alignment horizontal="left" vertical="center" wrapText="1"/>
      <protection/>
    </xf>
    <xf numFmtId="0" fontId="36" fillId="5" borderId="22" xfId="0" applyFont="1" applyFill="1" applyBorder="1" applyAlignment="1" applyProtection="1">
      <alignment horizontal="center" vertical="center" wrapText="1"/>
      <protection/>
    </xf>
    <xf numFmtId="167" fontId="36" fillId="5" borderId="22" xfId="0" applyNumberFormat="1" applyFont="1" applyFill="1" applyBorder="1" applyAlignment="1" applyProtection="1">
      <alignment vertical="center"/>
      <protection/>
    </xf>
    <xf numFmtId="4" fontId="36" fillId="5" borderId="22" xfId="0" applyNumberFormat="1" applyFont="1" applyFill="1" applyBorder="1" applyAlignment="1" applyProtection="1">
      <alignment vertical="center"/>
      <protection locked="0"/>
    </xf>
    <xf numFmtId="4" fontId="36" fillId="5" borderId="22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9" t="s">
        <v>8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1"/>
      <c r="AQ5" s="21"/>
      <c r="AR5" s="19"/>
      <c r="BE5" s="317" t="s">
        <v>14</v>
      </c>
      <c r="BS5" s="16" t="s">
        <v>6</v>
      </c>
    </row>
    <row r="6" spans="2:71" s="1" customFormat="1" ht="36.9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11" t="s">
        <v>16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1"/>
      <c r="AQ6" s="21"/>
      <c r="AR6" s="19"/>
      <c r="BE6" s="318"/>
      <c r="BS6" s="16" t="s">
        <v>6</v>
      </c>
    </row>
    <row r="7" spans="2:71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1</v>
      </c>
      <c r="AO7" s="21"/>
      <c r="AP7" s="21"/>
      <c r="AQ7" s="21"/>
      <c r="AR7" s="19"/>
      <c r="BE7" s="318"/>
      <c r="BS7" s="16" t="s">
        <v>6</v>
      </c>
    </row>
    <row r="8" spans="2:71" s="1" customFormat="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9" t="s">
        <v>22</v>
      </c>
      <c r="AO8" s="21"/>
      <c r="AP8" s="21"/>
      <c r="AQ8" s="21"/>
      <c r="AR8" s="19"/>
      <c r="BE8" s="31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18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18"/>
      <c r="BS10" s="16" t="s">
        <v>6</v>
      </c>
    </row>
    <row r="11" spans="2:71" s="1" customFormat="1" ht="18.4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1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18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28</v>
      </c>
      <c r="AO13" s="21"/>
      <c r="AP13" s="21"/>
      <c r="AQ13" s="21"/>
      <c r="AR13" s="19"/>
      <c r="BE13" s="318"/>
      <c r="BS13" s="16" t="s">
        <v>6</v>
      </c>
    </row>
    <row r="14" spans="2:71" ht="12.75">
      <c r="B14" s="20"/>
      <c r="C14" s="21"/>
      <c r="D14" s="21"/>
      <c r="E14" s="312" t="s">
        <v>28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31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18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18"/>
      <c r="BS16" s="16" t="s">
        <v>4</v>
      </c>
    </row>
    <row r="17" spans="2:71" s="1" customFormat="1" ht="18.4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18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18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18"/>
      <c r="BS19" s="16" t="s">
        <v>6</v>
      </c>
    </row>
    <row r="20" spans="2:71" s="1" customFormat="1" ht="18.4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18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18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18"/>
    </row>
    <row r="23" spans="2:57" s="1" customFormat="1" ht="16.5" customHeight="1">
      <c r="B23" s="20"/>
      <c r="C23" s="21"/>
      <c r="D23" s="21"/>
      <c r="E23" s="314" t="s">
        <v>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1"/>
      <c r="AP23" s="21"/>
      <c r="AQ23" s="21"/>
      <c r="AR23" s="19"/>
      <c r="BE23" s="31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1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18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5">
        <f>ROUND(AG94,2)</f>
        <v>0</v>
      </c>
      <c r="AL26" s="296"/>
      <c r="AM26" s="296"/>
      <c r="AN26" s="296"/>
      <c r="AO26" s="296"/>
      <c r="AP26" s="35"/>
      <c r="AQ26" s="35"/>
      <c r="AR26" s="38"/>
      <c r="BE26" s="31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1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5" t="s">
        <v>34</v>
      </c>
      <c r="M28" s="315"/>
      <c r="N28" s="315"/>
      <c r="O28" s="315"/>
      <c r="P28" s="315"/>
      <c r="Q28" s="35"/>
      <c r="R28" s="35"/>
      <c r="S28" s="35"/>
      <c r="T28" s="35"/>
      <c r="U28" s="35"/>
      <c r="V28" s="35"/>
      <c r="W28" s="315" t="s">
        <v>35</v>
      </c>
      <c r="X28" s="315"/>
      <c r="Y28" s="315"/>
      <c r="Z28" s="315"/>
      <c r="AA28" s="315"/>
      <c r="AB28" s="315"/>
      <c r="AC28" s="315"/>
      <c r="AD28" s="315"/>
      <c r="AE28" s="315"/>
      <c r="AF28" s="35"/>
      <c r="AG28" s="35"/>
      <c r="AH28" s="35"/>
      <c r="AI28" s="35"/>
      <c r="AJ28" s="35"/>
      <c r="AK28" s="315" t="s">
        <v>36</v>
      </c>
      <c r="AL28" s="315"/>
      <c r="AM28" s="315"/>
      <c r="AN28" s="315"/>
      <c r="AO28" s="315"/>
      <c r="AP28" s="35"/>
      <c r="AQ28" s="35"/>
      <c r="AR28" s="38"/>
      <c r="BE28" s="318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316">
        <v>0.21</v>
      </c>
      <c r="M29" s="294"/>
      <c r="N29" s="294"/>
      <c r="O29" s="294"/>
      <c r="P29" s="294"/>
      <c r="Q29" s="40"/>
      <c r="R29" s="40"/>
      <c r="S29" s="40"/>
      <c r="T29" s="40"/>
      <c r="U29" s="40"/>
      <c r="V29" s="40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0"/>
      <c r="AG29" s="40"/>
      <c r="AH29" s="40"/>
      <c r="AI29" s="40"/>
      <c r="AJ29" s="40"/>
      <c r="AK29" s="293">
        <f>ROUND(AV94,2)</f>
        <v>0</v>
      </c>
      <c r="AL29" s="294"/>
      <c r="AM29" s="294"/>
      <c r="AN29" s="294"/>
      <c r="AO29" s="294"/>
      <c r="AP29" s="40"/>
      <c r="AQ29" s="40"/>
      <c r="AR29" s="41"/>
      <c r="BE29" s="319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316">
        <v>0.15</v>
      </c>
      <c r="M30" s="294"/>
      <c r="N30" s="294"/>
      <c r="O30" s="294"/>
      <c r="P30" s="294"/>
      <c r="Q30" s="40"/>
      <c r="R30" s="40"/>
      <c r="S30" s="40"/>
      <c r="T30" s="40"/>
      <c r="U30" s="40"/>
      <c r="V30" s="40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0"/>
      <c r="AG30" s="40"/>
      <c r="AH30" s="40"/>
      <c r="AI30" s="40"/>
      <c r="AJ30" s="40"/>
      <c r="AK30" s="293">
        <f>ROUND(AW94,2)</f>
        <v>0</v>
      </c>
      <c r="AL30" s="294"/>
      <c r="AM30" s="294"/>
      <c r="AN30" s="294"/>
      <c r="AO30" s="294"/>
      <c r="AP30" s="40"/>
      <c r="AQ30" s="40"/>
      <c r="AR30" s="41"/>
      <c r="BE30" s="319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316">
        <v>0.21</v>
      </c>
      <c r="M31" s="294"/>
      <c r="N31" s="294"/>
      <c r="O31" s="294"/>
      <c r="P31" s="294"/>
      <c r="Q31" s="40"/>
      <c r="R31" s="40"/>
      <c r="S31" s="40"/>
      <c r="T31" s="40"/>
      <c r="U31" s="40"/>
      <c r="V31" s="40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0"/>
      <c r="AG31" s="40"/>
      <c r="AH31" s="40"/>
      <c r="AI31" s="40"/>
      <c r="AJ31" s="40"/>
      <c r="AK31" s="293">
        <v>0</v>
      </c>
      <c r="AL31" s="294"/>
      <c r="AM31" s="294"/>
      <c r="AN31" s="294"/>
      <c r="AO31" s="294"/>
      <c r="AP31" s="40"/>
      <c r="AQ31" s="40"/>
      <c r="AR31" s="41"/>
      <c r="BE31" s="319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316">
        <v>0.15</v>
      </c>
      <c r="M32" s="294"/>
      <c r="N32" s="294"/>
      <c r="O32" s="294"/>
      <c r="P32" s="294"/>
      <c r="Q32" s="40"/>
      <c r="R32" s="40"/>
      <c r="S32" s="40"/>
      <c r="T32" s="40"/>
      <c r="U32" s="40"/>
      <c r="V32" s="40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0"/>
      <c r="AG32" s="40"/>
      <c r="AH32" s="40"/>
      <c r="AI32" s="40"/>
      <c r="AJ32" s="40"/>
      <c r="AK32" s="293">
        <v>0</v>
      </c>
      <c r="AL32" s="294"/>
      <c r="AM32" s="294"/>
      <c r="AN32" s="294"/>
      <c r="AO32" s="294"/>
      <c r="AP32" s="40"/>
      <c r="AQ32" s="40"/>
      <c r="AR32" s="41"/>
      <c r="BE32" s="319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316">
        <v>0</v>
      </c>
      <c r="M33" s="294"/>
      <c r="N33" s="294"/>
      <c r="O33" s="294"/>
      <c r="P33" s="294"/>
      <c r="Q33" s="40"/>
      <c r="R33" s="40"/>
      <c r="S33" s="40"/>
      <c r="T33" s="40"/>
      <c r="U33" s="40"/>
      <c r="V33" s="40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0"/>
      <c r="AG33" s="40"/>
      <c r="AH33" s="40"/>
      <c r="AI33" s="40"/>
      <c r="AJ33" s="40"/>
      <c r="AK33" s="293">
        <v>0</v>
      </c>
      <c r="AL33" s="294"/>
      <c r="AM33" s="294"/>
      <c r="AN33" s="294"/>
      <c r="AO33" s="294"/>
      <c r="AP33" s="40"/>
      <c r="AQ33" s="40"/>
      <c r="AR33" s="41"/>
      <c r="BE33" s="319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18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326" t="s">
        <v>45</v>
      </c>
      <c r="Y35" s="327"/>
      <c r="Z35" s="327"/>
      <c r="AA35" s="327"/>
      <c r="AB35" s="327"/>
      <c r="AC35" s="44"/>
      <c r="AD35" s="44"/>
      <c r="AE35" s="44"/>
      <c r="AF35" s="44"/>
      <c r="AG35" s="44"/>
      <c r="AH35" s="44"/>
      <c r="AI35" s="44"/>
      <c r="AJ35" s="44"/>
      <c r="AK35" s="328">
        <f>SUM(AK26:AK33)</f>
        <v>0</v>
      </c>
      <c r="AL35" s="327"/>
      <c r="AM35" s="327"/>
      <c r="AN35" s="327"/>
      <c r="AO35" s="32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15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15</v>
      </c>
      <c r="D85" s="62"/>
      <c r="E85" s="62"/>
      <c r="F85" s="62"/>
      <c r="G85" s="62"/>
      <c r="H85" s="62"/>
      <c r="I85" s="62"/>
      <c r="J85" s="62"/>
      <c r="K85" s="62"/>
      <c r="L85" s="306" t="str">
        <f>K6</f>
        <v>Nemocnice Havířov-magnetická rezonance</v>
      </c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Havířov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308" t="str">
        <f>IF(AN8="","",AN8)</f>
        <v>29. 4. 2020</v>
      </c>
      <c r="AN87" s="30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304" t="str">
        <f>IF(E17="","",E17)</f>
        <v xml:space="preserve"> </v>
      </c>
      <c r="AN89" s="305"/>
      <c r="AO89" s="305"/>
      <c r="AP89" s="305"/>
      <c r="AQ89" s="35"/>
      <c r="AR89" s="38"/>
      <c r="AS89" s="298" t="s">
        <v>53</v>
      </c>
      <c r="AT89" s="29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304" t="str">
        <f>IF(E20="","",E20)</f>
        <v xml:space="preserve"> </v>
      </c>
      <c r="AN90" s="305"/>
      <c r="AO90" s="305"/>
      <c r="AP90" s="305"/>
      <c r="AQ90" s="35"/>
      <c r="AR90" s="38"/>
      <c r="AS90" s="300"/>
      <c r="AT90" s="30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302"/>
      <c r="AT91" s="30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334" t="s">
        <v>54</v>
      </c>
      <c r="D92" s="321"/>
      <c r="E92" s="321"/>
      <c r="F92" s="321"/>
      <c r="G92" s="321"/>
      <c r="H92" s="72"/>
      <c r="I92" s="320" t="s">
        <v>55</v>
      </c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3" t="s">
        <v>56</v>
      </c>
      <c r="AH92" s="321"/>
      <c r="AI92" s="321"/>
      <c r="AJ92" s="321"/>
      <c r="AK92" s="321"/>
      <c r="AL92" s="321"/>
      <c r="AM92" s="321"/>
      <c r="AN92" s="320" t="s">
        <v>57</v>
      </c>
      <c r="AO92" s="321"/>
      <c r="AP92" s="322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37">
        <f>ROUND(AG95+AG96+AG101+AG106,2)</f>
        <v>0</v>
      </c>
      <c r="AH94" s="337"/>
      <c r="AI94" s="337"/>
      <c r="AJ94" s="337"/>
      <c r="AK94" s="337"/>
      <c r="AL94" s="337"/>
      <c r="AM94" s="337"/>
      <c r="AN94" s="335">
        <f aca="true" t="shared" si="0" ref="AN94:AN106">SUM(AG94,AT94)</f>
        <v>0</v>
      </c>
      <c r="AO94" s="335"/>
      <c r="AP94" s="335"/>
      <c r="AQ94" s="84" t="s">
        <v>1</v>
      </c>
      <c r="AR94" s="85"/>
      <c r="AS94" s="86">
        <f>ROUND(AS95+AS96+AS101+AS106,2)</f>
        <v>0</v>
      </c>
      <c r="AT94" s="87">
        <f aca="true" t="shared" si="1" ref="AT94:AT106">ROUND(SUM(AV94:AW94),2)</f>
        <v>0</v>
      </c>
      <c r="AU94" s="88">
        <f>ROUND(AU95+AU96+AU101+AU106,5)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ROUND(AZ95+AZ96+AZ101+AZ106,2)</f>
        <v>0</v>
      </c>
      <c r="BA94" s="87">
        <f>ROUND(BA95+BA96+BA101+BA106,2)</f>
        <v>0</v>
      </c>
      <c r="BB94" s="87">
        <f>ROUND(BB95+BB96+BB101+BB106,2)</f>
        <v>0</v>
      </c>
      <c r="BC94" s="87">
        <f>ROUND(BC95+BC96+BC101+BC106,2)</f>
        <v>0</v>
      </c>
      <c r="BD94" s="89">
        <f>ROUND(BD95+BD96+BD101+BD106,2)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333" t="s">
        <v>78</v>
      </c>
      <c r="E95" s="333"/>
      <c r="F95" s="333"/>
      <c r="G95" s="333"/>
      <c r="H95" s="333"/>
      <c r="I95" s="95"/>
      <c r="J95" s="333" t="s">
        <v>79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24">
        <f>'1 - VZT'!J32</f>
        <v>0</v>
      </c>
      <c r="AH95" s="325"/>
      <c r="AI95" s="325"/>
      <c r="AJ95" s="325"/>
      <c r="AK95" s="325"/>
      <c r="AL95" s="325"/>
      <c r="AM95" s="325"/>
      <c r="AN95" s="324">
        <f t="shared" si="0"/>
        <v>0</v>
      </c>
      <c r="AO95" s="325"/>
      <c r="AP95" s="325"/>
      <c r="AQ95" s="96" t="s">
        <v>80</v>
      </c>
      <c r="AR95" s="97"/>
      <c r="AS95" s="98">
        <v>0</v>
      </c>
      <c r="AT95" s="99">
        <f t="shared" si="1"/>
        <v>0</v>
      </c>
      <c r="AU95" s="100">
        <f>'1 - VZT'!P136</f>
        <v>0</v>
      </c>
      <c r="AV95" s="99">
        <f>'1 - VZT'!J35</f>
        <v>0</v>
      </c>
      <c r="AW95" s="99">
        <f>'1 - VZT'!J36</f>
        <v>0</v>
      </c>
      <c r="AX95" s="99">
        <f>'1 - VZT'!J37</f>
        <v>0</v>
      </c>
      <c r="AY95" s="99">
        <f>'1 - VZT'!J38</f>
        <v>0</v>
      </c>
      <c r="AZ95" s="99">
        <f>'1 - VZT'!F35</f>
        <v>0</v>
      </c>
      <c r="BA95" s="99">
        <f>'1 - VZT'!F36</f>
        <v>0</v>
      </c>
      <c r="BB95" s="99">
        <f>'1 - VZT'!F37</f>
        <v>0</v>
      </c>
      <c r="BC95" s="99">
        <f>'1 - VZT'!F38</f>
        <v>0</v>
      </c>
      <c r="BD95" s="101">
        <f>'1 - VZT'!F39</f>
        <v>0</v>
      </c>
      <c r="BT95" s="102" t="s">
        <v>78</v>
      </c>
      <c r="BV95" s="102" t="s">
        <v>75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2:91" s="7" customFormat="1" ht="16.5" customHeight="1">
      <c r="B96" s="93"/>
      <c r="C96" s="94"/>
      <c r="D96" s="333" t="s">
        <v>82</v>
      </c>
      <c r="E96" s="333"/>
      <c r="F96" s="333"/>
      <c r="G96" s="333"/>
      <c r="H96" s="333"/>
      <c r="I96" s="95"/>
      <c r="J96" s="333" t="s">
        <v>83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6">
        <f>ROUND(SUM(AG97:AG100),2)</f>
        <v>0</v>
      </c>
      <c r="AH96" s="325"/>
      <c r="AI96" s="325"/>
      <c r="AJ96" s="325"/>
      <c r="AK96" s="325"/>
      <c r="AL96" s="325"/>
      <c r="AM96" s="325"/>
      <c r="AN96" s="324">
        <f t="shared" si="0"/>
        <v>0</v>
      </c>
      <c r="AO96" s="325"/>
      <c r="AP96" s="325"/>
      <c r="AQ96" s="96" t="s">
        <v>80</v>
      </c>
      <c r="AR96" s="97"/>
      <c r="AS96" s="98">
        <f>ROUND(SUM(AS97:AS100),2)</f>
        <v>0</v>
      </c>
      <c r="AT96" s="99">
        <f t="shared" si="1"/>
        <v>0</v>
      </c>
      <c r="AU96" s="100">
        <f>ROUND(SUM(AU97:AU100),5)</f>
        <v>0</v>
      </c>
      <c r="AV96" s="99">
        <f>ROUND(AZ96*L29,2)</f>
        <v>0</v>
      </c>
      <c r="AW96" s="99">
        <f>ROUND(BA96*L30,2)</f>
        <v>0</v>
      </c>
      <c r="AX96" s="99">
        <f>ROUND(BB96*L29,2)</f>
        <v>0</v>
      </c>
      <c r="AY96" s="99">
        <f>ROUND(BC96*L30,2)</f>
        <v>0</v>
      </c>
      <c r="AZ96" s="99">
        <f>ROUND(SUM(AZ97:AZ100),2)</f>
        <v>0</v>
      </c>
      <c r="BA96" s="99">
        <f>ROUND(SUM(BA97:BA100),2)</f>
        <v>0</v>
      </c>
      <c r="BB96" s="99">
        <f>ROUND(SUM(BB97:BB100),2)</f>
        <v>0</v>
      </c>
      <c r="BC96" s="99">
        <f>ROUND(SUM(BC97:BC100),2)</f>
        <v>0</v>
      </c>
      <c r="BD96" s="101">
        <f>ROUND(SUM(BD97:BD100),2)</f>
        <v>0</v>
      </c>
      <c r="BS96" s="102" t="s">
        <v>72</v>
      </c>
      <c r="BT96" s="102" t="s">
        <v>78</v>
      </c>
      <c r="BU96" s="102" t="s">
        <v>74</v>
      </c>
      <c r="BV96" s="102" t="s">
        <v>75</v>
      </c>
      <c r="BW96" s="102" t="s">
        <v>84</v>
      </c>
      <c r="BX96" s="102" t="s">
        <v>5</v>
      </c>
      <c r="CL96" s="102" t="s">
        <v>1</v>
      </c>
      <c r="CM96" s="102" t="s">
        <v>82</v>
      </c>
    </row>
    <row r="97" spans="1:90" s="4" customFormat="1" ht="16.5" customHeight="1">
      <c r="A97" s="92" t="s">
        <v>77</v>
      </c>
      <c r="B97" s="57"/>
      <c r="C97" s="103"/>
      <c r="D97" s="103"/>
      <c r="E97" s="332" t="s">
        <v>78</v>
      </c>
      <c r="F97" s="332"/>
      <c r="G97" s="332"/>
      <c r="H97" s="332"/>
      <c r="I97" s="332"/>
      <c r="J97" s="103"/>
      <c r="K97" s="332" t="s">
        <v>85</v>
      </c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0">
        <f>'1 - ELE'!J34</f>
        <v>0</v>
      </c>
      <c r="AH97" s="331"/>
      <c r="AI97" s="331"/>
      <c r="AJ97" s="331"/>
      <c r="AK97" s="331"/>
      <c r="AL97" s="331"/>
      <c r="AM97" s="331"/>
      <c r="AN97" s="330">
        <f t="shared" si="0"/>
        <v>0</v>
      </c>
      <c r="AO97" s="331"/>
      <c r="AP97" s="331"/>
      <c r="AQ97" s="104" t="s">
        <v>86</v>
      </c>
      <c r="AR97" s="59"/>
      <c r="AS97" s="105">
        <v>0</v>
      </c>
      <c r="AT97" s="106">
        <f t="shared" si="1"/>
        <v>0</v>
      </c>
      <c r="AU97" s="107">
        <f>'1 - ELE'!P137</f>
        <v>0</v>
      </c>
      <c r="AV97" s="106">
        <f>'1 - ELE'!J37</f>
        <v>0</v>
      </c>
      <c r="AW97" s="106">
        <f>'1 - ELE'!J38</f>
        <v>0</v>
      </c>
      <c r="AX97" s="106">
        <f>'1 - ELE'!J39</f>
        <v>0</v>
      </c>
      <c r="AY97" s="106">
        <f>'1 - ELE'!J40</f>
        <v>0</v>
      </c>
      <c r="AZ97" s="106">
        <f>'1 - ELE'!F37</f>
        <v>0</v>
      </c>
      <c r="BA97" s="106">
        <f>'1 - ELE'!F38</f>
        <v>0</v>
      </c>
      <c r="BB97" s="106">
        <f>'1 - ELE'!F39</f>
        <v>0</v>
      </c>
      <c r="BC97" s="106">
        <f>'1 - ELE'!F40</f>
        <v>0</v>
      </c>
      <c r="BD97" s="108">
        <f>'1 - ELE'!F41</f>
        <v>0</v>
      </c>
      <c r="BT97" s="109" t="s">
        <v>82</v>
      </c>
      <c r="BV97" s="109" t="s">
        <v>75</v>
      </c>
      <c r="BW97" s="109" t="s">
        <v>87</v>
      </c>
      <c r="BX97" s="109" t="s">
        <v>84</v>
      </c>
      <c r="CL97" s="109" t="s">
        <v>1</v>
      </c>
    </row>
    <row r="98" spans="1:90" s="4" customFormat="1" ht="16.5" customHeight="1">
      <c r="A98" s="92" t="s">
        <v>77</v>
      </c>
      <c r="B98" s="57"/>
      <c r="C98" s="103"/>
      <c r="D98" s="103"/>
      <c r="E98" s="332" t="s">
        <v>82</v>
      </c>
      <c r="F98" s="332"/>
      <c r="G98" s="332"/>
      <c r="H98" s="332"/>
      <c r="I98" s="332"/>
      <c r="J98" s="103"/>
      <c r="K98" s="332" t="s">
        <v>88</v>
      </c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0">
        <f>'2 - NN'!J34</f>
        <v>0</v>
      </c>
      <c r="AH98" s="331"/>
      <c r="AI98" s="331"/>
      <c r="AJ98" s="331"/>
      <c r="AK98" s="331"/>
      <c r="AL98" s="331"/>
      <c r="AM98" s="331"/>
      <c r="AN98" s="330">
        <f t="shared" si="0"/>
        <v>0</v>
      </c>
      <c r="AO98" s="331"/>
      <c r="AP98" s="331"/>
      <c r="AQ98" s="104" t="s">
        <v>86</v>
      </c>
      <c r="AR98" s="59"/>
      <c r="AS98" s="105">
        <v>0</v>
      </c>
      <c r="AT98" s="106">
        <f t="shared" si="1"/>
        <v>0</v>
      </c>
      <c r="AU98" s="107">
        <f>'2 - NN'!P135</f>
        <v>0</v>
      </c>
      <c r="AV98" s="106">
        <f>'2 - NN'!J37</f>
        <v>0</v>
      </c>
      <c r="AW98" s="106">
        <f>'2 - NN'!J38</f>
        <v>0</v>
      </c>
      <c r="AX98" s="106">
        <f>'2 - NN'!J39</f>
        <v>0</v>
      </c>
      <c r="AY98" s="106">
        <f>'2 - NN'!J40</f>
        <v>0</v>
      </c>
      <c r="AZ98" s="106">
        <f>'2 - NN'!F37</f>
        <v>0</v>
      </c>
      <c r="BA98" s="106">
        <f>'2 - NN'!F38</f>
        <v>0</v>
      </c>
      <c r="BB98" s="106">
        <f>'2 - NN'!F39</f>
        <v>0</v>
      </c>
      <c r="BC98" s="106">
        <f>'2 - NN'!F40</f>
        <v>0</v>
      </c>
      <c r="BD98" s="108">
        <f>'2 - NN'!F41</f>
        <v>0</v>
      </c>
      <c r="BT98" s="109" t="s">
        <v>82</v>
      </c>
      <c r="BV98" s="109" t="s">
        <v>75</v>
      </c>
      <c r="BW98" s="109" t="s">
        <v>89</v>
      </c>
      <c r="BX98" s="109" t="s">
        <v>84</v>
      </c>
      <c r="CL98" s="109" t="s">
        <v>1</v>
      </c>
    </row>
    <row r="99" spans="1:90" s="4" customFormat="1" ht="16.5" customHeight="1">
      <c r="A99" s="92" t="s">
        <v>77</v>
      </c>
      <c r="B99" s="57"/>
      <c r="C99" s="103"/>
      <c r="D99" s="103"/>
      <c r="E99" s="332" t="s">
        <v>90</v>
      </c>
      <c r="F99" s="332"/>
      <c r="G99" s="332"/>
      <c r="H99" s="332"/>
      <c r="I99" s="332"/>
      <c r="J99" s="103"/>
      <c r="K99" s="332" t="s">
        <v>91</v>
      </c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0">
        <f>'3 - RH'!J34</f>
        <v>0</v>
      </c>
      <c r="AH99" s="331"/>
      <c r="AI99" s="331"/>
      <c r="AJ99" s="331"/>
      <c r="AK99" s="331"/>
      <c r="AL99" s="331"/>
      <c r="AM99" s="331"/>
      <c r="AN99" s="330">
        <f t="shared" si="0"/>
        <v>0</v>
      </c>
      <c r="AO99" s="331"/>
      <c r="AP99" s="331"/>
      <c r="AQ99" s="104" t="s">
        <v>86</v>
      </c>
      <c r="AR99" s="59"/>
      <c r="AS99" s="105">
        <v>0</v>
      </c>
      <c r="AT99" s="106">
        <f t="shared" si="1"/>
        <v>0</v>
      </c>
      <c r="AU99" s="107">
        <f>'3 - RH'!P136</f>
        <v>0</v>
      </c>
      <c r="AV99" s="106">
        <f>'3 - RH'!J37</f>
        <v>0</v>
      </c>
      <c r="AW99" s="106">
        <f>'3 - RH'!J38</f>
        <v>0</v>
      </c>
      <c r="AX99" s="106">
        <f>'3 - RH'!J39</f>
        <v>0</v>
      </c>
      <c r="AY99" s="106">
        <f>'3 - RH'!J40</f>
        <v>0</v>
      </c>
      <c r="AZ99" s="106">
        <f>'3 - RH'!F37</f>
        <v>0</v>
      </c>
      <c r="BA99" s="106">
        <f>'3 - RH'!F38</f>
        <v>0</v>
      </c>
      <c r="BB99" s="106">
        <f>'3 - RH'!F39</f>
        <v>0</v>
      </c>
      <c r="BC99" s="106">
        <f>'3 - RH'!F40</f>
        <v>0</v>
      </c>
      <c r="BD99" s="108">
        <f>'3 - RH'!F41</f>
        <v>0</v>
      </c>
      <c r="BT99" s="109" t="s">
        <v>82</v>
      </c>
      <c r="BV99" s="109" t="s">
        <v>75</v>
      </c>
      <c r="BW99" s="109" t="s">
        <v>92</v>
      </c>
      <c r="BX99" s="109" t="s">
        <v>84</v>
      </c>
      <c r="CL99" s="109" t="s">
        <v>1</v>
      </c>
    </row>
    <row r="100" spans="1:90" s="4" customFormat="1" ht="16.5" customHeight="1">
      <c r="A100" s="92" t="s">
        <v>77</v>
      </c>
      <c r="B100" s="57"/>
      <c r="C100" s="103"/>
      <c r="D100" s="103"/>
      <c r="E100" s="332" t="s">
        <v>93</v>
      </c>
      <c r="F100" s="332"/>
      <c r="G100" s="332"/>
      <c r="H100" s="332"/>
      <c r="I100" s="332"/>
      <c r="J100" s="103"/>
      <c r="K100" s="332" t="s">
        <v>94</v>
      </c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0">
        <f>'4 - UZM'!J34</f>
        <v>0</v>
      </c>
      <c r="AH100" s="331"/>
      <c r="AI100" s="331"/>
      <c r="AJ100" s="331"/>
      <c r="AK100" s="331"/>
      <c r="AL100" s="331"/>
      <c r="AM100" s="331"/>
      <c r="AN100" s="330">
        <f t="shared" si="0"/>
        <v>0</v>
      </c>
      <c r="AO100" s="331"/>
      <c r="AP100" s="331"/>
      <c r="AQ100" s="104" t="s">
        <v>86</v>
      </c>
      <c r="AR100" s="59"/>
      <c r="AS100" s="105">
        <v>0</v>
      </c>
      <c r="AT100" s="106">
        <f t="shared" si="1"/>
        <v>0</v>
      </c>
      <c r="AU100" s="107">
        <f>'4 - UZM'!P136</f>
        <v>0</v>
      </c>
      <c r="AV100" s="106">
        <f>'4 - UZM'!J37</f>
        <v>0</v>
      </c>
      <c r="AW100" s="106">
        <f>'4 - UZM'!J38</f>
        <v>0</v>
      </c>
      <c r="AX100" s="106">
        <f>'4 - UZM'!J39</f>
        <v>0</v>
      </c>
      <c r="AY100" s="106">
        <f>'4 - UZM'!J40</f>
        <v>0</v>
      </c>
      <c r="AZ100" s="106">
        <f>'4 - UZM'!F37</f>
        <v>0</v>
      </c>
      <c r="BA100" s="106">
        <f>'4 - UZM'!F38</f>
        <v>0</v>
      </c>
      <c r="BB100" s="106">
        <f>'4 - UZM'!F39</f>
        <v>0</v>
      </c>
      <c r="BC100" s="106">
        <f>'4 - UZM'!F40</f>
        <v>0</v>
      </c>
      <c r="BD100" s="108">
        <f>'4 - UZM'!F41</f>
        <v>0</v>
      </c>
      <c r="BT100" s="109" t="s">
        <v>82</v>
      </c>
      <c r="BV100" s="109" t="s">
        <v>75</v>
      </c>
      <c r="BW100" s="109" t="s">
        <v>95</v>
      </c>
      <c r="BX100" s="109" t="s">
        <v>84</v>
      </c>
      <c r="CL100" s="109" t="s">
        <v>1</v>
      </c>
    </row>
    <row r="101" spans="2:91" s="7" customFormat="1" ht="16.5" customHeight="1">
      <c r="B101" s="93"/>
      <c r="C101" s="94"/>
      <c r="D101" s="333" t="s">
        <v>90</v>
      </c>
      <c r="E101" s="333"/>
      <c r="F101" s="333"/>
      <c r="G101" s="333"/>
      <c r="H101" s="333"/>
      <c r="I101" s="95"/>
      <c r="J101" s="333" t="s">
        <v>96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6">
        <f>ROUND(SUM(AG102:AG105),2)</f>
        <v>0</v>
      </c>
      <c r="AH101" s="325"/>
      <c r="AI101" s="325"/>
      <c r="AJ101" s="325"/>
      <c r="AK101" s="325"/>
      <c r="AL101" s="325"/>
      <c r="AM101" s="325"/>
      <c r="AN101" s="324">
        <f t="shared" si="0"/>
        <v>0</v>
      </c>
      <c r="AO101" s="325"/>
      <c r="AP101" s="325"/>
      <c r="AQ101" s="96" t="s">
        <v>80</v>
      </c>
      <c r="AR101" s="97"/>
      <c r="AS101" s="98">
        <f>ROUND(SUM(AS102:AS105),2)</f>
        <v>0</v>
      </c>
      <c r="AT101" s="99">
        <f t="shared" si="1"/>
        <v>0</v>
      </c>
      <c r="AU101" s="100">
        <f>ROUND(SUM(AU102:AU105),5)</f>
        <v>0</v>
      </c>
      <c r="AV101" s="99">
        <f>ROUND(AZ101*L29,2)</f>
        <v>0</v>
      </c>
      <c r="AW101" s="99">
        <f>ROUND(BA101*L30,2)</f>
        <v>0</v>
      </c>
      <c r="AX101" s="99">
        <f>ROUND(BB101*L29,2)</f>
        <v>0</v>
      </c>
      <c r="AY101" s="99">
        <f>ROUND(BC101*L30,2)</f>
        <v>0</v>
      </c>
      <c r="AZ101" s="99">
        <f>ROUND(SUM(AZ102:AZ105),2)</f>
        <v>0</v>
      </c>
      <c r="BA101" s="99">
        <f>ROUND(SUM(BA102:BA105),2)</f>
        <v>0</v>
      </c>
      <c r="BB101" s="99">
        <f>ROUND(SUM(BB102:BB105),2)</f>
        <v>0</v>
      </c>
      <c r="BC101" s="99">
        <f>ROUND(SUM(BC102:BC105),2)</f>
        <v>0</v>
      </c>
      <c r="BD101" s="101">
        <f>ROUND(SUM(BD102:BD105),2)</f>
        <v>0</v>
      </c>
      <c r="BS101" s="102" t="s">
        <v>72</v>
      </c>
      <c r="BT101" s="102" t="s">
        <v>78</v>
      </c>
      <c r="BU101" s="102" t="s">
        <v>74</v>
      </c>
      <c r="BV101" s="102" t="s">
        <v>75</v>
      </c>
      <c r="BW101" s="102" t="s">
        <v>97</v>
      </c>
      <c r="BX101" s="102" t="s">
        <v>5</v>
      </c>
      <c r="CL101" s="102" t="s">
        <v>1</v>
      </c>
      <c r="CM101" s="102" t="s">
        <v>82</v>
      </c>
    </row>
    <row r="102" spans="1:90" s="4" customFormat="1" ht="16.5" customHeight="1">
      <c r="A102" s="92" t="s">
        <v>77</v>
      </c>
      <c r="B102" s="57"/>
      <c r="C102" s="103"/>
      <c r="D102" s="103"/>
      <c r="E102" s="332" t="s">
        <v>78</v>
      </c>
      <c r="F102" s="332"/>
      <c r="G102" s="332"/>
      <c r="H102" s="332"/>
      <c r="I102" s="332"/>
      <c r="J102" s="103"/>
      <c r="K102" s="332" t="s">
        <v>98</v>
      </c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0">
        <f>'1 - ZTI-vnitřní'!J34</f>
        <v>0</v>
      </c>
      <c r="AH102" s="331"/>
      <c r="AI102" s="331"/>
      <c r="AJ102" s="331"/>
      <c r="AK102" s="331"/>
      <c r="AL102" s="331"/>
      <c r="AM102" s="331"/>
      <c r="AN102" s="330">
        <f t="shared" si="0"/>
        <v>0</v>
      </c>
      <c r="AO102" s="331"/>
      <c r="AP102" s="331"/>
      <c r="AQ102" s="104" t="s">
        <v>86</v>
      </c>
      <c r="AR102" s="59"/>
      <c r="AS102" s="105">
        <v>0</v>
      </c>
      <c r="AT102" s="106">
        <f t="shared" si="1"/>
        <v>0</v>
      </c>
      <c r="AU102" s="107">
        <f>'1 - ZTI-vnitřní'!P144</f>
        <v>0</v>
      </c>
      <c r="AV102" s="106">
        <f>'1 - ZTI-vnitřní'!J37</f>
        <v>0</v>
      </c>
      <c r="AW102" s="106">
        <f>'1 - ZTI-vnitřní'!J38</f>
        <v>0</v>
      </c>
      <c r="AX102" s="106">
        <f>'1 - ZTI-vnitřní'!J39</f>
        <v>0</v>
      </c>
      <c r="AY102" s="106">
        <f>'1 - ZTI-vnitřní'!J40</f>
        <v>0</v>
      </c>
      <c r="AZ102" s="106">
        <f>'1 - ZTI-vnitřní'!F37</f>
        <v>0</v>
      </c>
      <c r="BA102" s="106">
        <f>'1 - ZTI-vnitřní'!F38</f>
        <v>0</v>
      </c>
      <c r="BB102" s="106">
        <f>'1 - ZTI-vnitřní'!F39</f>
        <v>0</v>
      </c>
      <c r="BC102" s="106">
        <f>'1 - ZTI-vnitřní'!F40</f>
        <v>0</v>
      </c>
      <c r="BD102" s="108">
        <f>'1 - ZTI-vnitřní'!F41</f>
        <v>0</v>
      </c>
      <c r="BT102" s="109" t="s">
        <v>82</v>
      </c>
      <c r="BV102" s="109" t="s">
        <v>75</v>
      </c>
      <c r="BW102" s="109" t="s">
        <v>99</v>
      </c>
      <c r="BX102" s="109" t="s">
        <v>97</v>
      </c>
      <c r="CL102" s="109" t="s">
        <v>1</v>
      </c>
    </row>
    <row r="103" spans="1:90" s="4" customFormat="1" ht="16.5" customHeight="1">
      <c r="A103" s="92" t="s">
        <v>77</v>
      </c>
      <c r="B103" s="57"/>
      <c r="C103" s="103"/>
      <c r="D103" s="103"/>
      <c r="E103" s="332" t="s">
        <v>82</v>
      </c>
      <c r="F103" s="332"/>
      <c r="G103" s="332"/>
      <c r="H103" s="332"/>
      <c r="I103" s="332"/>
      <c r="J103" s="103"/>
      <c r="K103" s="332" t="s">
        <v>100</v>
      </c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0">
        <f>'2 - ZTI-vodovodní přípojka'!J34</f>
        <v>0</v>
      </c>
      <c r="AH103" s="331"/>
      <c r="AI103" s="331"/>
      <c r="AJ103" s="331"/>
      <c r="AK103" s="331"/>
      <c r="AL103" s="331"/>
      <c r="AM103" s="331"/>
      <c r="AN103" s="330">
        <f t="shared" si="0"/>
        <v>0</v>
      </c>
      <c r="AO103" s="331"/>
      <c r="AP103" s="331"/>
      <c r="AQ103" s="104" t="s">
        <v>86</v>
      </c>
      <c r="AR103" s="59"/>
      <c r="AS103" s="105">
        <v>0</v>
      </c>
      <c r="AT103" s="106">
        <f t="shared" si="1"/>
        <v>0</v>
      </c>
      <c r="AU103" s="107">
        <f>'2 - ZTI-vodovodní přípojka'!P136</f>
        <v>0</v>
      </c>
      <c r="AV103" s="106">
        <f>'2 - ZTI-vodovodní přípojka'!J37</f>
        <v>0</v>
      </c>
      <c r="AW103" s="106">
        <f>'2 - ZTI-vodovodní přípojka'!J38</f>
        <v>0</v>
      </c>
      <c r="AX103" s="106">
        <f>'2 - ZTI-vodovodní přípojka'!J39</f>
        <v>0</v>
      </c>
      <c r="AY103" s="106">
        <f>'2 - ZTI-vodovodní přípojka'!J40</f>
        <v>0</v>
      </c>
      <c r="AZ103" s="106">
        <f>'2 - ZTI-vodovodní přípojka'!F37</f>
        <v>0</v>
      </c>
      <c r="BA103" s="106">
        <f>'2 - ZTI-vodovodní přípojka'!F38</f>
        <v>0</v>
      </c>
      <c r="BB103" s="106">
        <f>'2 - ZTI-vodovodní přípojka'!F39</f>
        <v>0</v>
      </c>
      <c r="BC103" s="106">
        <f>'2 - ZTI-vodovodní přípojka'!F40</f>
        <v>0</v>
      </c>
      <c r="BD103" s="108">
        <f>'2 - ZTI-vodovodní přípojka'!F41</f>
        <v>0</v>
      </c>
      <c r="BT103" s="109" t="s">
        <v>82</v>
      </c>
      <c r="BV103" s="109" t="s">
        <v>75</v>
      </c>
      <c r="BW103" s="109" t="s">
        <v>101</v>
      </c>
      <c r="BX103" s="109" t="s">
        <v>97</v>
      </c>
      <c r="CL103" s="109" t="s">
        <v>1</v>
      </c>
    </row>
    <row r="104" spans="1:90" s="4" customFormat="1" ht="16.5" customHeight="1">
      <c r="A104" s="92" t="s">
        <v>77</v>
      </c>
      <c r="B104" s="57"/>
      <c r="C104" s="103"/>
      <c r="D104" s="103"/>
      <c r="E104" s="332" t="s">
        <v>90</v>
      </c>
      <c r="F104" s="332"/>
      <c r="G104" s="332"/>
      <c r="H104" s="332"/>
      <c r="I104" s="332"/>
      <c r="J104" s="103"/>
      <c r="K104" s="332" t="s">
        <v>102</v>
      </c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0">
        <f>'3 - ZTI-přípojka splaškov...'!J34</f>
        <v>0</v>
      </c>
      <c r="AH104" s="331"/>
      <c r="AI104" s="331"/>
      <c r="AJ104" s="331"/>
      <c r="AK104" s="331"/>
      <c r="AL104" s="331"/>
      <c r="AM104" s="331"/>
      <c r="AN104" s="330">
        <f t="shared" si="0"/>
        <v>0</v>
      </c>
      <c r="AO104" s="331"/>
      <c r="AP104" s="331"/>
      <c r="AQ104" s="104" t="s">
        <v>86</v>
      </c>
      <c r="AR104" s="59"/>
      <c r="AS104" s="105">
        <v>0</v>
      </c>
      <c r="AT104" s="106">
        <f t="shared" si="1"/>
        <v>0</v>
      </c>
      <c r="AU104" s="107">
        <f>'3 - ZTI-přípojka splaškov...'!P137</f>
        <v>0</v>
      </c>
      <c r="AV104" s="106">
        <f>'3 - ZTI-přípojka splaškov...'!J37</f>
        <v>0</v>
      </c>
      <c r="AW104" s="106">
        <f>'3 - ZTI-přípojka splaškov...'!J38</f>
        <v>0</v>
      </c>
      <c r="AX104" s="106">
        <f>'3 - ZTI-přípojka splaškov...'!J39</f>
        <v>0</v>
      </c>
      <c r="AY104" s="106">
        <f>'3 - ZTI-přípojka splaškov...'!J40</f>
        <v>0</v>
      </c>
      <c r="AZ104" s="106">
        <f>'3 - ZTI-přípojka splaškov...'!F37</f>
        <v>0</v>
      </c>
      <c r="BA104" s="106">
        <f>'3 - ZTI-přípojka splaškov...'!F38</f>
        <v>0</v>
      </c>
      <c r="BB104" s="106">
        <f>'3 - ZTI-přípojka splaškov...'!F39</f>
        <v>0</v>
      </c>
      <c r="BC104" s="106">
        <f>'3 - ZTI-přípojka splaškov...'!F40</f>
        <v>0</v>
      </c>
      <c r="BD104" s="108">
        <f>'3 - ZTI-přípojka splaškov...'!F41</f>
        <v>0</v>
      </c>
      <c r="BT104" s="109" t="s">
        <v>82</v>
      </c>
      <c r="BV104" s="109" t="s">
        <v>75</v>
      </c>
      <c r="BW104" s="109" t="s">
        <v>103</v>
      </c>
      <c r="BX104" s="109" t="s">
        <v>97</v>
      </c>
      <c r="CL104" s="109" t="s">
        <v>1</v>
      </c>
    </row>
    <row r="105" spans="1:90" s="4" customFormat="1" ht="16.5" customHeight="1">
      <c r="A105" s="92" t="s">
        <v>77</v>
      </c>
      <c r="B105" s="57"/>
      <c r="C105" s="103"/>
      <c r="D105" s="103"/>
      <c r="E105" s="332" t="s">
        <v>93</v>
      </c>
      <c r="F105" s="332"/>
      <c r="G105" s="332"/>
      <c r="H105" s="332"/>
      <c r="I105" s="332"/>
      <c r="J105" s="103"/>
      <c r="K105" s="332" t="s">
        <v>104</v>
      </c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0">
        <f>'4 - ZTI-přípojka dešťové ...'!J34</f>
        <v>0</v>
      </c>
      <c r="AH105" s="331"/>
      <c r="AI105" s="331"/>
      <c r="AJ105" s="331"/>
      <c r="AK105" s="331"/>
      <c r="AL105" s="331"/>
      <c r="AM105" s="331"/>
      <c r="AN105" s="330">
        <f t="shared" si="0"/>
        <v>0</v>
      </c>
      <c r="AO105" s="331"/>
      <c r="AP105" s="331"/>
      <c r="AQ105" s="104" t="s">
        <v>86</v>
      </c>
      <c r="AR105" s="59"/>
      <c r="AS105" s="105">
        <v>0</v>
      </c>
      <c r="AT105" s="106">
        <f t="shared" si="1"/>
        <v>0</v>
      </c>
      <c r="AU105" s="107">
        <f>'4 - ZTI-přípojka dešťové ...'!P136</f>
        <v>0</v>
      </c>
      <c r="AV105" s="106">
        <f>'4 - ZTI-přípojka dešťové ...'!J37</f>
        <v>0</v>
      </c>
      <c r="AW105" s="106">
        <f>'4 - ZTI-přípojka dešťové ...'!J38</f>
        <v>0</v>
      </c>
      <c r="AX105" s="106">
        <f>'4 - ZTI-přípojka dešťové ...'!J39</f>
        <v>0</v>
      </c>
      <c r="AY105" s="106">
        <f>'4 - ZTI-přípojka dešťové ...'!J40</f>
        <v>0</v>
      </c>
      <c r="AZ105" s="106">
        <f>'4 - ZTI-přípojka dešťové ...'!F37</f>
        <v>0</v>
      </c>
      <c r="BA105" s="106">
        <f>'4 - ZTI-přípojka dešťové ...'!F38</f>
        <v>0</v>
      </c>
      <c r="BB105" s="106">
        <f>'4 - ZTI-přípojka dešťové ...'!F39</f>
        <v>0</v>
      </c>
      <c r="BC105" s="106">
        <f>'4 - ZTI-přípojka dešťové ...'!F40</f>
        <v>0</v>
      </c>
      <c r="BD105" s="108">
        <f>'4 - ZTI-přípojka dešťové ...'!F41</f>
        <v>0</v>
      </c>
      <c r="BT105" s="109" t="s">
        <v>82</v>
      </c>
      <c r="BV105" s="109" t="s">
        <v>75</v>
      </c>
      <c r="BW105" s="109" t="s">
        <v>105</v>
      </c>
      <c r="BX105" s="109" t="s">
        <v>97</v>
      </c>
      <c r="CL105" s="109" t="s">
        <v>1</v>
      </c>
    </row>
    <row r="106" spans="1:91" s="7" customFormat="1" ht="27" customHeight="1">
      <c r="A106" s="92" t="s">
        <v>77</v>
      </c>
      <c r="B106" s="93"/>
      <c r="C106" s="94"/>
      <c r="D106" s="333" t="s">
        <v>106</v>
      </c>
      <c r="E106" s="333"/>
      <c r="F106" s="333"/>
      <c r="G106" s="333"/>
      <c r="H106" s="333"/>
      <c r="I106" s="95"/>
      <c r="J106" s="333" t="s">
        <v>107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24">
        <f>'4-(4-2020) - Architektoni...'!J32</f>
        <v>0</v>
      </c>
      <c r="AH106" s="325"/>
      <c r="AI106" s="325"/>
      <c r="AJ106" s="325"/>
      <c r="AK106" s="325"/>
      <c r="AL106" s="325"/>
      <c r="AM106" s="325"/>
      <c r="AN106" s="324">
        <f t="shared" si="0"/>
        <v>0</v>
      </c>
      <c r="AO106" s="325"/>
      <c r="AP106" s="325"/>
      <c r="AQ106" s="96" t="s">
        <v>80</v>
      </c>
      <c r="AR106" s="97"/>
      <c r="AS106" s="110">
        <v>0</v>
      </c>
      <c r="AT106" s="111">
        <f t="shared" si="1"/>
        <v>0</v>
      </c>
      <c r="AU106" s="112">
        <f>'4-(4-2020) - Architektoni...'!P156</f>
        <v>0</v>
      </c>
      <c r="AV106" s="111">
        <f>'4-(4-2020) - Architektoni...'!J35</f>
        <v>0</v>
      </c>
      <c r="AW106" s="111">
        <f>'4-(4-2020) - Architektoni...'!J36</f>
        <v>0</v>
      </c>
      <c r="AX106" s="111">
        <f>'4-(4-2020) - Architektoni...'!J37</f>
        <v>0</v>
      </c>
      <c r="AY106" s="111">
        <f>'4-(4-2020) - Architektoni...'!J38</f>
        <v>0</v>
      </c>
      <c r="AZ106" s="111">
        <f>'4-(4-2020) - Architektoni...'!F35</f>
        <v>0</v>
      </c>
      <c r="BA106" s="111">
        <f>'4-(4-2020) - Architektoni...'!F36</f>
        <v>0</v>
      </c>
      <c r="BB106" s="111">
        <f>'4-(4-2020) - Architektoni...'!F37</f>
        <v>0</v>
      </c>
      <c r="BC106" s="111">
        <f>'4-(4-2020) - Architektoni...'!F38</f>
        <v>0</v>
      </c>
      <c r="BD106" s="113">
        <f>'4-(4-2020) - Architektoni...'!F39</f>
        <v>0</v>
      </c>
      <c r="BT106" s="102" t="s">
        <v>78</v>
      </c>
      <c r="BV106" s="102" t="s">
        <v>75</v>
      </c>
      <c r="BW106" s="102" t="s">
        <v>108</v>
      </c>
      <c r="BX106" s="102" t="s">
        <v>5</v>
      </c>
      <c r="CL106" s="102" t="s">
        <v>1</v>
      </c>
      <c r="CM106" s="102" t="s">
        <v>82</v>
      </c>
    </row>
    <row r="107" spans="1:57" s="2" customFormat="1" ht="30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8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38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sheetProtection algorithmName="SHA-512" hashValue="YZeeXOYLt0r2T2G8s7aMIwIV4wYUJwAAGLJ0tB1sjqByfm2YhmHAtB7Y+2PhF6WjzdOtEa9hIY/y9B5g51fiuw==" saltValue="qM0h1bTArggNlBp5QjeELoeeJCxptMNA12YXdkgKFyn+AbhMwtsvLT/knARfeJT7Be03COjEw+p/RZK4Z8Nw/Q==" spinCount="100000" sheet="1" objects="1" scenarios="1" formatColumns="0" formatRows="0"/>
  <mergeCells count="86">
    <mergeCell ref="AN102:AP102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K102:AF102"/>
    <mergeCell ref="K103:AF103"/>
    <mergeCell ref="K104:AF104"/>
    <mergeCell ref="K105:AF105"/>
    <mergeCell ref="J106:AF106"/>
    <mergeCell ref="C92:G92"/>
    <mergeCell ref="I92:AF92"/>
    <mergeCell ref="J95:AF95"/>
    <mergeCell ref="J96:AF96"/>
    <mergeCell ref="K97:AF97"/>
    <mergeCell ref="E103:I103"/>
    <mergeCell ref="E104:I104"/>
    <mergeCell ref="E105:I105"/>
    <mergeCell ref="D106:H106"/>
    <mergeCell ref="AG104:AM104"/>
    <mergeCell ref="AG103:AM103"/>
    <mergeCell ref="AG105:AM105"/>
    <mergeCell ref="AG106:AM106"/>
    <mergeCell ref="E102:I102"/>
    <mergeCell ref="D95:H95"/>
    <mergeCell ref="D96:H96"/>
    <mergeCell ref="E97:I97"/>
    <mergeCell ref="E98:I98"/>
    <mergeCell ref="E99:I99"/>
    <mergeCell ref="E100:I100"/>
    <mergeCell ref="D101:H101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K98:AF98"/>
    <mergeCell ref="K99:AF99"/>
    <mergeCell ref="K100:AF100"/>
    <mergeCell ref="J101:AF101"/>
    <mergeCell ref="AN92:AP92"/>
    <mergeCell ref="AG92:AM92"/>
    <mergeCell ref="AN95:AP95"/>
    <mergeCell ref="AG95:AM95"/>
    <mergeCell ref="X35:AB35"/>
    <mergeCell ref="AK35:AO35"/>
    <mergeCell ref="AN94:AP94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VZT'!C2" display="/"/>
    <hyperlink ref="A97" location="'1 - ELE'!C2" display="/"/>
    <hyperlink ref="A98" location="'2 - NN'!C2" display="/"/>
    <hyperlink ref="A99" location="'3 - RH'!C2" display="/"/>
    <hyperlink ref="A100" location="'4 - UZM'!C2" display="/"/>
    <hyperlink ref="A102" location="'1 - ZTI-vnitřní'!C2" display="/"/>
    <hyperlink ref="A103" location="'2 - ZTI-vodovodní přípojka'!C2" display="/"/>
    <hyperlink ref="A104" location="'3 - ZTI-přípojka splaškov...'!C2" display="/"/>
    <hyperlink ref="A105" location="'4 - ZTI-přípojka dešťové ...'!C2" display="/"/>
    <hyperlink ref="A106" location="'4-(4-2020) - Architekto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105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936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1424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ROUND((SUM(BE107:BE114)+SUM(BE136:BE171)),2)</f>
        <v>0</v>
      </c>
      <c r="G37" s="33"/>
      <c r="H37" s="33"/>
      <c r="I37" s="138">
        <v>0.21</v>
      </c>
      <c r="J37" s="137">
        <f>ROUND(((SUM(BE107:BE114)+SUM(BE136:BE171))*I37),2)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ROUND((SUM(BF107:BF114)+SUM(BF136:BF171)),2)</f>
        <v>0</v>
      </c>
      <c r="G38" s="33"/>
      <c r="H38" s="33"/>
      <c r="I38" s="138">
        <v>0.15</v>
      </c>
      <c r="J38" s="137">
        <f>ROUND(((SUM(BF107:BF114)+SUM(BF136:BF171))*I38),2)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ROUND((SUM(BG107:BG114)+SUM(BG136:BG171)),2)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ROUND((SUM(BH107:BH114)+SUM(BH136:BH171)),2)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ROUND((SUM(BI107:BI114)+SUM(BI136:BI171)),2)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936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4 - ZTI-přípojka dešťové kanalizace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938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1296</v>
      </c>
      <c r="E100" s="234"/>
      <c r="F100" s="234"/>
      <c r="G100" s="234"/>
      <c r="H100" s="234"/>
      <c r="I100" s="235"/>
      <c r="J100" s="236">
        <f>J138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1297</v>
      </c>
      <c r="E101" s="234"/>
      <c r="F101" s="234"/>
      <c r="G101" s="234"/>
      <c r="H101" s="234"/>
      <c r="I101" s="235"/>
      <c r="J101" s="236">
        <f>J154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1425</v>
      </c>
      <c r="E102" s="234"/>
      <c r="F102" s="234"/>
      <c r="G102" s="234"/>
      <c r="H102" s="234"/>
      <c r="I102" s="235"/>
      <c r="J102" s="236">
        <f>J157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939</v>
      </c>
      <c r="E103" s="234"/>
      <c r="F103" s="234"/>
      <c r="G103" s="234"/>
      <c r="H103" s="234"/>
      <c r="I103" s="235"/>
      <c r="J103" s="236">
        <f>J160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940</v>
      </c>
      <c r="E104" s="234"/>
      <c r="F104" s="234"/>
      <c r="G104" s="234"/>
      <c r="H104" s="234"/>
      <c r="I104" s="235"/>
      <c r="J104" s="236">
        <f>J169</f>
        <v>0</v>
      </c>
      <c r="K104" s="103"/>
      <c r="L104" s="23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129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37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8" t="s">
        <v>130</v>
      </c>
      <c r="E108" s="339"/>
      <c r="F108" s="339"/>
      <c r="G108" s="35"/>
      <c r="H108" s="35"/>
      <c r="I108" s="121"/>
      <c r="J108" s="178">
        <v>0</v>
      </c>
      <c r="K108" s="35"/>
      <c r="L108" s="179"/>
      <c r="M108" s="180"/>
      <c r="N108" s="181" t="s">
        <v>38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131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78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8" t="s">
        <v>132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133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134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135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136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137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138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139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40" t="str">
        <f>E7</f>
        <v>Nemocnice Havířov-magnetická rezonance</v>
      </c>
      <c r="F124" s="341"/>
      <c r="G124" s="341"/>
      <c r="H124" s="341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110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40" t="s">
        <v>936</v>
      </c>
      <c r="F126" s="342"/>
      <c r="G126" s="342"/>
      <c r="H126" s="342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543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306" t="str">
        <f>E11</f>
        <v>4 - ZTI-přípojka dešťové kanalizace</v>
      </c>
      <c r="F128" s="342"/>
      <c r="G128" s="342"/>
      <c r="H128" s="342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5"/>
      <c r="E130" s="35"/>
      <c r="F130" s="26" t="str">
        <f>F14</f>
        <v>Havířov</v>
      </c>
      <c r="G130" s="35"/>
      <c r="H130" s="35"/>
      <c r="I130" s="122" t="s">
        <v>21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23</v>
      </c>
      <c r="D132" s="35"/>
      <c r="E132" s="35"/>
      <c r="F132" s="26" t="str">
        <f>E17</f>
        <v xml:space="preserve"> </v>
      </c>
      <c r="G132" s="35"/>
      <c r="H132" s="35"/>
      <c r="I132" s="122" t="s">
        <v>29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5"/>
      <c r="E133" s="35"/>
      <c r="F133" s="26" t="str">
        <f>IF(E20="","",E20)</f>
        <v>Vyplň údaj</v>
      </c>
      <c r="G133" s="35"/>
      <c r="H133" s="35"/>
      <c r="I133" s="122" t="s">
        <v>31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140</v>
      </c>
      <c r="D135" s="189" t="s">
        <v>58</v>
      </c>
      <c r="E135" s="189" t="s">
        <v>54</v>
      </c>
      <c r="F135" s="189" t="s">
        <v>55</v>
      </c>
      <c r="G135" s="189" t="s">
        <v>141</v>
      </c>
      <c r="H135" s="189" t="s">
        <v>142</v>
      </c>
      <c r="I135" s="190" t="s">
        <v>143</v>
      </c>
      <c r="J135" s="191" t="s">
        <v>116</v>
      </c>
      <c r="K135" s="192" t="s">
        <v>144</v>
      </c>
      <c r="L135" s="193"/>
      <c r="M135" s="74" t="s">
        <v>1</v>
      </c>
      <c r="N135" s="75" t="s">
        <v>37</v>
      </c>
      <c r="O135" s="75" t="s">
        <v>145</v>
      </c>
      <c r="P135" s="75" t="s">
        <v>146</v>
      </c>
      <c r="Q135" s="75" t="s">
        <v>147</v>
      </c>
      <c r="R135" s="75" t="s">
        <v>148</v>
      </c>
      <c r="S135" s="75" t="s">
        <v>149</v>
      </c>
      <c r="T135" s="76" t="s">
        <v>150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151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</f>
        <v>0</v>
      </c>
      <c r="Q136" s="78"/>
      <c r="R136" s="196">
        <f>R137</f>
        <v>8.1664373</v>
      </c>
      <c r="S136" s="78"/>
      <c r="T136" s="197">
        <f>T137</f>
        <v>0.101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72</v>
      </c>
      <c r="AU136" s="16" t="s">
        <v>118</v>
      </c>
      <c r="BK136" s="198">
        <f>BK137</f>
        <v>0</v>
      </c>
    </row>
    <row r="137" spans="2:63" s="11" customFormat="1" ht="25.9" customHeight="1">
      <c r="B137" s="199"/>
      <c r="C137" s="200"/>
      <c r="D137" s="201" t="s">
        <v>72</v>
      </c>
      <c r="E137" s="202" t="s">
        <v>951</v>
      </c>
      <c r="F137" s="202" t="s">
        <v>952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P138+P154+P157+P160+P169</f>
        <v>0</v>
      </c>
      <c r="Q137" s="207"/>
      <c r="R137" s="208">
        <f>R138+R154+R157+R160+R169</f>
        <v>8.1664373</v>
      </c>
      <c r="S137" s="207"/>
      <c r="T137" s="209">
        <f>T138+T154+T157+T160+T169</f>
        <v>0.101</v>
      </c>
      <c r="AR137" s="210" t="s">
        <v>78</v>
      </c>
      <c r="AT137" s="211" t="s">
        <v>72</v>
      </c>
      <c r="AU137" s="211" t="s">
        <v>73</v>
      </c>
      <c r="AY137" s="210" t="s">
        <v>154</v>
      </c>
      <c r="BK137" s="212">
        <f>BK138+BK154+BK157+BK160+BK169</f>
        <v>0</v>
      </c>
    </row>
    <row r="138" spans="2:63" s="11" customFormat="1" ht="22.9" customHeight="1">
      <c r="B138" s="199"/>
      <c r="C138" s="200"/>
      <c r="D138" s="201" t="s">
        <v>72</v>
      </c>
      <c r="E138" s="238" t="s">
        <v>78</v>
      </c>
      <c r="F138" s="238" t="s">
        <v>1298</v>
      </c>
      <c r="G138" s="200"/>
      <c r="H138" s="200"/>
      <c r="I138" s="203"/>
      <c r="J138" s="239">
        <f>BK138</f>
        <v>0</v>
      </c>
      <c r="K138" s="200"/>
      <c r="L138" s="205"/>
      <c r="M138" s="206"/>
      <c r="N138" s="207"/>
      <c r="O138" s="207"/>
      <c r="P138" s="208">
        <f>SUM(P139:P153)</f>
        <v>0</v>
      </c>
      <c r="Q138" s="207"/>
      <c r="R138" s="208">
        <f>SUM(R139:R153)</f>
        <v>6.0072875</v>
      </c>
      <c r="S138" s="207"/>
      <c r="T138" s="209">
        <f>SUM(T139:T153)</f>
        <v>0</v>
      </c>
      <c r="AR138" s="210" t="s">
        <v>78</v>
      </c>
      <c r="AT138" s="211" t="s">
        <v>72</v>
      </c>
      <c r="AU138" s="211" t="s">
        <v>78</v>
      </c>
      <c r="AY138" s="210" t="s">
        <v>154</v>
      </c>
      <c r="BK138" s="212">
        <f>SUM(BK139:BK153)</f>
        <v>0</v>
      </c>
    </row>
    <row r="139" spans="1:65" s="2" customFormat="1" ht="16.5" customHeight="1">
      <c r="A139" s="33"/>
      <c r="B139" s="34"/>
      <c r="C139" s="213" t="s">
        <v>78</v>
      </c>
      <c r="D139" s="213" t="s">
        <v>155</v>
      </c>
      <c r="E139" s="214" t="s">
        <v>1307</v>
      </c>
      <c r="F139" s="215" t="s">
        <v>1308</v>
      </c>
      <c r="G139" s="216" t="s">
        <v>1301</v>
      </c>
      <c r="H139" s="217">
        <v>160.425</v>
      </c>
      <c r="I139" s="218"/>
      <c r="J139" s="219">
        <f>ROUND(I139*H139,2)</f>
        <v>0</v>
      </c>
      <c r="K139" s="220"/>
      <c r="L139" s="38"/>
      <c r="M139" s="221" t="s">
        <v>1</v>
      </c>
      <c r="N139" s="222" t="s">
        <v>38</v>
      </c>
      <c r="O139" s="70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82</v>
      </c>
      <c r="AY139" s="16" t="s">
        <v>154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78</v>
      </c>
      <c r="BK139" s="226">
        <f>ROUND(I139*H139,2)</f>
        <v>0</v>
      </c>
      <c r="BL139" s="16" t="s">
        <v>93</v>
      </c>
      <c r="BM139" s="225" t="s">
        <v>1426</v>
      </c>
    </row>
    <row r="140" spans="2:51" s="13" customFormat="1" ht="12">
      <c r="B140" s="251"/>
      <c r="C140" s="252"/>
      <c r="D140" s="253" t="s">
        <v>1030</v>
      </c>
      <c r="E140" s="254" t="s">
        <v>1</v>
      </c>
      <c r="F140" s="255" t="s">
        <v>1427</v>
      </c>
      <c r="G140" s="252"/>
      <c r="H140" s="256">
        <v>160.425</v>
      </c>
      <c r="I140" s="257"/>
      <c r="J140" s="252"/>
      <c r="K140" s="252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1030</v>
      </c>
      <c r="AU140" s="262" t="s">
        <v>82</v>
      </c>
      <c r="AV140" s="13" t="s">
        <v>82</v>
      </c>
      <c r="AW140" s="13" t="s">
        <v>30</v>
      </c>
      <c r="AX140" s="13" t="s">
        <v>78</v>
      </c>
      <c r="AY140" s="262" t="s">
        <v>154</v>
      </c>
    </row>
    <row r="141" spans="1:65" s="2" customFormat="1" ht="24" customHeight="1">
      <c r="A141" s="33"/>
      <c r="B141" s="34"/>
      <c r="C141" s="213" t="s">
        <v>82</v>
      </c>
      <c r="D141" s="213" t="s">
        <v>155</v>
      </c>
      <c r="E141" s="214" t="s">
        <v>1313</v>
      </c>
      <c r="F141" s="215" t="s">
        <v>1314</v>
      </c>
      <c r="G141" s="216" t="s">
        <v>1301</v>
      </c>
      <c r="H141" s="217">
        <v>160.425</v>
      </c>
      <c r="I141" s="218"/>
      <c r="J141" s="219">
        <f>ROUND(I141*H141,2)</f>
        <v>0</v>
      </c>
      <c r="K141" s="220"/>
      <c r="L141" s="38"/>
      <c r="M141" s="221" t="s">
        <v>1</v>
      </c>
      <c r="N141" s="222" t="s">
        <v>38</v>
      </c>
      <c r="O141" s="70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82</v>
      </c>
      <c r="AY141" s="16" t="s">
        <v>154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78</v>
      </c>
      <c r="BK141" s="226">
        <f>ROUND(I141*H141,2)</f>
        <v>0</v>
      </c>
      <c r="BL141" s="16" t="s">
        <v>93</v>
      </c>
      <c r="BM141" s="225" t="s">
        <v>1428</v>
      </c>
    </row>
    <row r="142" spans="2:51" s="13" customFormat="1" ht="12">
      <c r="B142" s="251"/>
      <c r="C142" s="252"/>
      <c r="D142" s="253" t="s">
        <v>1030</v>
      </c>
      <c r="E142" s="254" t="s">
        <v>1</v>
      </c>
      <c r="F142" s="255" t="s">
        <v>1427</v>
      </c>
      <c r="G142" s="252"/>
      <c r="H142" s="256">
        <v>160.425</v>
      </c>
      <c r="I142" s="257"/>
      <c r="J142" s="252"/>
      <c r="K142" s="252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1030</v>
      </c>
      <c r="AU142" s="262" t="s">
        <v>82</v>
      </c>
      <c r="AV142" s="13" t="s">
        <v>82</v>
      </c>
      <c r="AW142" s="13" t="s">
        <v>30</v>
      </c>
      <c r="AX142" s="13" t="s">
        <v>78</v>
      </c>
      <c r="AY142" s="262" t="s">
        <v>154</v>
      </c>
    </row>
    <row r="143" spans="1:65" s="2" customFormat="1" ht="16.5" customHeight="1">
      <c r="A143" s="33"/>
      <c r="B143" s="34"/>
      <c r="C143" s="213" t="s">
        <v>90</v>
      </c>
      <c r="D143" s="213" t="s">
        <v>155</v>
      </c>
      <c r="E143" s="214" t="s">
        <v>1316</v>
      </c>
      <c r="F143" s="215" t="s">
        <v>1317</v>
      </c>
      <c r="G143" s="216" t="s">
        <v>193</v>
      </c>
      <c r="H143" s="217">
        <v>69.75</v>
      </c>
      <c r="I143" s="218"/>
      <c r="J143" s="219">
        <f>ROUND(I143*H143,2)</f>
        <v>0</v>
      </c>
      <c r="K143" s="220"/>
      <c r="L143" s="38"/>
      <c r="M143" s="221" t="s">
        <v>1</v>
      </c>
      <c r="N143" s="222" t="s">
        <v>38</v>
      </c>
      <c r="O143" s="70"/>
      <c r="P143" s="223">
        <f>O143*H143</f>
        <v>0</v>
      </c>
      <c r="Q143" s="223">
        <v>0.00085</v>
      </c>
      <c r="R143" s="223">
        <f>Q143*H143</f>
        <v>0.0592875</v>
      </c>
      <c r="S143" s="223">
        <v>0</v>
      </c>
      <c r="T143" s="22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82</v>
      </c>
      <c r="AY143" s="16" t="s">
        <v>154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78</v>
      </c>
      <c r="BK143" s="226">
        <f>ROUND(I143*H143,2)</f>
        <v>0</v>
      </c>
      <c r="BL143" s="16" t="s">
        <v>93</v>
      </c>
      <c r="BM143" s="225" t="s">
        <v>1429</v>
      </c>
    </row>
    <row r="144" spans="1:65" s="2" customFormat="1" ht="24" customHeight="1">
      <c r="A144" s="33"/>
      <c r="B144" s="34"/>
      <c r="C144" s="213" t="s">
        <v>93</v>
      </c>
      <c r="D144" s="213" t="s">
        <v>155</v>
      </c>
      <c r="E144" s="214" t="s">
        <v>1319</v>
      </c>
      <c r="F144" s="215" t="s">
        <v>1320</v>
      </c>
      <c r="G144" s="216" t="s">
        <v>1301</v>
      </c>
      <c r="H144" s="217">
        <v>160.425</v>
      </c>
      <c r="I144" s="218"/>
      <c r="J144" s="219">
        <f>ROUND(I144*H144,2)</f>
        <v>0</v>
      </c>
      <c r="K144" s="220"/>
      <c r="L144" s="38"/>
      <c r="M144" s="221" t="s">
        <v>1</v>
      </c>
      <c r="N144" s="222" t="s">
        <v>38</v>
      </c>
      <c r="O144" s="70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82</v>
      </c>
      <c r="AY144" s="16" t="s">
        <v>154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78</v>
      </c>
      <c r="BK144" s="226">
        <f>ROUND(I144*H144,2)</f>
        <v>0</v>
      </c>
      <c r="BL144" s="16" t="s">
        <v>93</v>
      </c>
      <c r="BM144" s="225" t="s">
        <v>1430</v>
      </c>
    </row>
    <row r="145" spans="2:51" s="13" customFormat="1" ht="12">
      <c r="B145" s="251"/>
      <c r="C145" s="252"/>
      <c r="D145" s="253" t="s">
        <v>1030</v>
      </c>
      <c r="E145" s="254" t="s">
        <v>1</v>
      </c>
      <c r="F145" s="255" t="s">
        <v>1427</v>
      </c>
      <c r="G145" s="252"/>
      <c r="H145" s="256">
        <v>160.425</v>
      </c>
      <c r="I145" s="257"/>
      <c r="J145" s="252"/>
      <c r="K145" s="252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1030</v>
      </c>
      <c r="AU145" s="262" t="s">
        <v>82</v>
      </c>
      <c r="AV145" s="13" t="s">
        <v>82</v>
      </c>
      <c r="AW145" s="13" t="s">
        <v>30</v>
      </c>
      <c r="AX145" s="13" t="s">
        <v>78</v>
      </c>
      <c r="AY145" s="262" t="s">
        <v>154</v>
      </c>
    </row>
    <row r="146" spans="1:65" s="2" customFormat="1" ht="16.5" customHeight="1">
      <c r="A146" s="33"/>
      <c r="B146" s="34"/>
      <c r="C146" s="213" t="s">
        <v>737</v>
      </c>
      <c r="D146" s="213" t="s">
        <v>155</v>
      </c>
      <c r="E146" s="214" t="s">
        <v>1322</v>
      </c>
      <c r="F146" s="215" t="s">
        <v>1323</v>
      </c>
      <c r="G146" s="216" t="s">
        <v>1301</v>
      </c>
      <c r="H146" s="217">
        <v>160.425</v>
      </c>
      <c r="I146" s="218"/>
      <c r="J146" s="219">
        <f>ROUND(I146*H146,2)</f>
        <v>0</v>
      </c>
      <c r="K146" s="220"/>
      <c r="L146" s="38"/>
      <c r="M146" s="221" t="s">
        <v>1</v>
      </c>
      <c r="N146" s="222" t="s">
        <v>38</v>
      </c>
      <c r="O146" s="70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82</v>
      </c>
      <c r="AY146" s="16" t="s">
        <v>154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78</v>
      </c>
      <c r="BK146" s="226">
        <f>ROUND(I146*H146,2)</f>
        <v>0</v>
      </c>
      <c r="BL146" s="16" t="s">
        <v>93</v>
      </c>
      <c r="BM146" s="225" t="s">
        <v>1431</v>
      </c>
    </row>
    <row r="147" spans="2:51" s="13" customFormat="1" ht="12">
      <c r="B147" s="251"/>
      <c r="C147" s="252"/>
      <c r="D147" s="253" t="s">
        <v>1030</v>
      </c>
      <c r="E147" s="254" t="s">
        <v>1</v>
      </c>
      <c r="F147" s="255" t="s">
        <v>1427</v>
      </c>
      <c r="G147" s="252"/>
      <c r="H147" s="256">
        <v>160.425</v>
      </c>
      <c r="I147" s="257"/>
      <c r="J147" s="252"/>
      <c r="K147" s="252"/>
      <c r="L147" s="258"/>
      <c r="M147" s="259"/>
      <c r="N147" s="260"/>
      <c r="O147" s="260"/>
      <c r="P147" s="260"/>
      <c r="Q147" s="260"/>
      <c r="R147" s="260"/>
      <c r="S147" s="260"/>
      <c r="T147" s="261"/>
      <c r="AT147" s="262" t="s">
        <v>1030</v>
      </c>
      <c r="AU147" s="262" t="s">
        <v>82</v>
      </c>
      <c r="AV147" s="13" t="s">
        <v>82</v>
      </c>
      <c r="AW147" s="13" t="s">
        <v>30</v>
      </c>
      <c r="AX147" s="13" t="s">
        <v>78</v>
      </c>
      <c r="AY147" s="262" t="s">
        <v>154</v>
      </c>
    </row>
    <row r="148" spans="1:65" s="2" customFormat="1" ht="24" customHeight="1">
      <c r="A148" s="33"/>
      <c r="B148" s="34"/>
      <c r="C148" s="213" t="s">
        <v>164</v>
      </c>
      <c r="D148" s="213" t="s">
        <v>155</v>
      </c>
      <c r="E148" s="214" t="s">
        <v>1325</v>
      </c>
      <c r="F148" s="215" t="s">
        <v>1326</v>
      </c>
      <c r="G148" s="216" t="s">
        <v>1301</v>
      </c>
      <c r="H148" s="217">
        <v>160.425</v>
      </c>
      <c r="I148" s="218"/>
      <c r="J148" s="219">
        <f>ROUND(I148*H148,2)</f>
        <v>0</v>
      </c>
      <c r="K148" s="220"/>
      <c r="L148" s="38"/>
      <c r="M148" s="221" t="s">
        <v>1</v>
      </c>
      <c r="N148" s="222" t="s">
        <v>38</v>
      </c>
      <c r="O148" s="70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93</v>
      </c>
      <c r="AT148" s="225" t="s">
        <v>155</v>
      </c>
      <c r="AU148" s="225" t="s">
        <v>82</v>
      </c>
      <c r="AY148" s="16" t="s">
        <v>154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78</v>
      </c>
      <c r="BK148" s="226">
        <f>ROUND(I148*H148,2)</f>
        <v>0</v>
      </c>
      <c r="BL148" s="16" t="s">
        <v>93</v>
      </c>
      <c r="BM148" s="225" t="s">
        <v>1432</v>
      </c>
    </row>
    <row r="149" spans="2:51" s="13" customFormat="1" ht="12">
      <c r="B149" s="251"/>
      <c r="C149" s="252"/>
      <c r="D149" s="253" t="s">
        <v>1030</v>
      </c>
      <c r="E149" s="254" t="s">
        <v>1</v>
      </c>
      <c r="F149" s="255" t="s">
        <v>1427</v>
      </c>
      <c r="G149" s="252"/>
      <c r="H149" s="256">
        <v>160.425</v>
      </c>
      <c r="I149" s="257"/>
      <c r="J149" s="252"/>
      <c r="K149" s="252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1030</v>
      </c>
      <c r="AU149" s="262" t="s">
        <v>82</v>
      </c>
      <c r="AV149" s="13" t="s">
        <v>82</v>
      </c>
      <c r="AW149" s="13" t="s">
        <v>30</v>
      </c>
      <c r="AX149" s="13" t="s">
        <v>78</v>
      </c>
      <c r="AY149" s="262" t="s">
        <v>154</v>
      </c>
    </row>
    <row r="150" spans="1:65" s="2" customFormat="1" ht="24" customHeight="1">
      <c r="A150" s="33"/>
      <c r="B150" s="34"/>
      <c r="C150" s="213" t="s">
        <v>974</v>
      </c>
      <c r="D150" s="213" t="s">
        <v>155</v>
      </c>
      <c r="E150" s="214" t="s">
        <v>1329</v>
      </c>
      <c r="F150" s="215" t="s">
        <v>1330</v>
      </c>
      <c r="G150" s="216" t="s">
        <v>1301</v>
      </c>
      <c r="H150" s="217">
        <v>3.605</v>
      </c>
      <c r="I150" s="218"/>
      <c r="J150" s="219">
        <f>ROUND(I150*H150,2)</f>
        <v>0</v>
      </c>
      <c r="K150" s="220"/>
      <c r="L150" s="38"/>
      <c r="M150" s="221" t="s">
        <v>1</v>
      </c>
      <c r="N150" s="222" t="s">
        <v>38</v>
      </c>
      <c r="O150" s="70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82</v>
      </c>
      <c r="AY150" s="16" t="s">
        <v>154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78</v>
      </c>
      <c r="BK150" s="226">
        <f>ROUND(I150*H150,2)</f>
        <v>0</v>
      </c>
      <c r="BL150" s="16" t="s">
        <v>93</v>
      </c>
      <c r="BM150" s="225" t="s">
        <v>1433</v>
      </c>
    </row>
    <row r="151" spans="2:51" s="13" customFormat="1" ht="12">
      <c r="B151" s="251"/>
      <c r="C151" s="252"/>
      <c r="D151" s="253" t="s">
        <v>1030</v>
      </c>
      <c r="E151" s="254" t="s">
        <v>1</v>
      </c>
      <c r="F151" s="255" t="s">
        <v>1434</v>
      </c>
      <c r="G151" s="252"/>
      <c r="H151" s="256">
        <v>3.605</v>
      </c>
      <c r="I151" s="257"/>
      <c r="J151" s="252"/>
      <c r="K151" s="252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1030</v>
      </c>
      <c r="AU151" s="262" t="s">
        <v>82</v>
      </c>
      <c r="AV151" s="13" t="s">
        <v>82</v>
      </c>
      <c r="AW151" s="13" t="s">
        <v>30</v>
      </c>
      <c r="AX151" s="13" t="s">
        <v>78</v>
      </c>
      <c r="AY151" s="262" t="s">
        <v>154</v>
      </c>
    </row>
    <row r="152" spans="1:65" s="2" customFormat="1" ht="16.5" customHeight="1">
      <c r="A152" s="33"/>
      <c r="B152" s="34"/>
      <c r="C152" s="240" t="s">
        <v>168</v>
      </c>
      <c r="D152" s="240" t="s">
        <v>958</v>
      </c>
      <c r="E152" s="241" t="s">
        <v>1334</v>
      </c>
      <c r="F152" s="242" t="s">
        <v>1335</v>
      </c>
      <c r="G152" s="243" t="s">
        <v>1077</v>
      </c>
      <c r="H152" s="244">
        <v>5.948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70"/>
      <c r="P152" s="223">
        <f>O152*H152</f>
        <v>0</v>
      </c>
      <c r="Q152" s="223">
        <v>1</v>
      </c>
      <c r="R152" s="223">
        <f>Q152*H152</f>
        <v>5.948</v>
      </c>
      <c r="S152" s="223">
        <v>0</v>
      </c>
      <c r="T152" s="22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168</v>
      </c>
      <c r="AT152" s="225" t="s">
        <v>958</v>
      </c>
      <c r="AU152" s="225" t="s">
        <v>82</v>
      </c>
      <c r="AY152" s="16" t="s">
        <v>154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78</v>
      </c>
      <c r="BK152" s="226">
        <f>ROUND(I152*H152,2)</f>
        <v>0</v>
      </c>
      <c r="BL152" s="16" t="s">
        <v>93</v>
      </c>
      <c r="BM152" s="225" t="s">
        <v>1435</v>
      </c>
    </row>
    <row r="153" spans="2:51" s="13" customFormat="1" ht="12">
      <c r="B153" s="251"/>
      <c r="C153" s="252"/>
      <c r="D153" s="253" t="s">
        <v>1030</v>
      </c>
      <c r="E153" s="254" t="s">
        <v>1</v>
      </c>
      <c r="F153" s="255" t="s">
        <v>1436</v>
      </c>
      <c r="G153" s="252"/>
      <c r="H153" s="256">
        <v>5.948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1030</v>
      </c>
      <c r="AU153" s="262" t="s">
        <v>82</v>
      </c>
      <c r="AV153" s="13" t="s">
        <v>82</v>
      </c>
      <c r="AW153" s="13" t="s">
        <v>30</v>
      </c>
      <c r="AX153" s="13" t="s">
        <v>78</v>
      </c>
      <c r="AY153" s="262" t="s">
        <v>154</v>
      </c>
    </row>
    <row r="154" spans="2:63" s="11" customFormat="1" ht="22.9" customHeight="1">
      <c r="B154" s="199"/>
      <c r="C154" s="200"/>
      <c r="D154" s="201" t="s">
        <v>72</v>
      </c>
      <c r="E154" s="238" t="s">
        <v>93</v>
      </c>
      <c r="F154" s="238" t="s">
        <v>1340</v>
      </c>
      <c r="G154" s="200"/>
      <c r="H154" s="200"/>
      <c r="I154" s="203"/>
      <c r="J154" s="239">
        <f>BK154</f>
        <v>0</v>
      </c>
      <c r="K154" s="200"/>
      <c r="L154" s="205"/>
      <c r="M154" s="206"/>
      <c r="N154" s="207"/>
      <c r="O154" s="207"/>
      <c r="P154" s="208">
        <f>SUM(P155:P156)</f>
        <v>0</v>
      </c>
      <c r="Q154" s="207"/>
      <c r="R154" s="208">
        <f>SUM(R155:R156)</f>
        <v>0</v>
      </c>
      <c r="S154" s="207"/>
      <c r="T154" s="209">
        <f>SUM(T155:T156)</f>
        <v>0</v>
      </c>
      <c r="AR154" s="210" t="s">
        <v>78</v>
      </c>
      <c r="AT154" s="211" t="s">
        <v>72</v>
      </c>
      <c r="AU154" s="211" t="s">
        <v>78</v>
      </c>
      <c r="AY154" s="210" t="s">
        <v>154</v>
      </c>
      <c r="BK154" s="212">
        <f>SUM(BK155:BK156)</f>
        <v>0</v>
      </c>
    </row>
    <row r="155" spans="1:65" s="2" customFormat="1" ht="24" customHeight="1">
      <c r="A155" s="33"/>
      <c r="B155" s="34"/>
      <c r="C155" s="213" t="s">
        <v>981</v>
      </c>
      <c r="D155" s="213" t="s">
        <v>155</v>
      </c>
      <c r="E155" s="214" t="s">
        <v>1341</v>
      </c>
      <c r="F155" s="215" t="s">
        <v>1342</v>
      </c>
      <c r="G155" s="216" t="s">
        <v>1301</v>
      </c>
      <c r="H155" s="217">
        <v>1.8</v>
      </c>
      <c r="I155" s="218"/>
      <c r="J155" s="219">
        <f>ROUND(I155*H155,2)</f>
        <v>0</v>
      </c>
      <c r="K155" s="220"/>
      <c r="L155" s="38"/>
      <c r="M155" s="221" t="s">
        <v>1</v>
      </c>
      <c r="N155" s="222" t="s">
        <v>38</v>
      </c>
      <c r="O155" s="70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93</v>
      </c>
      <c r="AT155" s="225" t="s">
        <v>155</v>
      </c>
      <c r="AU155" s="225" t="s">
        <v>82</v>
      </c>
      <c r="AY155" s="16" t="s">
        <v>154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78</v>
      </c>
      <c r="BK155" s="226">
        <f>ROUND(I155*H155,2)</f>
        <v>0</v>
      </c>
      <c r="BL155" s="16" t="s">
        <v>93</v>
      </c>
      <c r="BM155" s="225" t="s">
        <v>1437</v>
      </c>
    </row>
    <row r="156" spans="2:51" s="13" customFormat="1" ht="12">
      <c r="B156" s="251"/>
      <c r="C156" s="252"/>
      <c r="D156" s="253" t="s">
        <v>1030</v>
      </c>
      <c r="E156" s="254" t="s">
        <v>1</v>
      </c>
      <c r="F156" s="255" t="s">
        <v>1438</v>
      </c>
      <c r="G156" s="252"/>
      <c r="H156" s="256">
        <v>1.8</v>
      </c>
      <c r="I156" s="257"/>
      <c r="J156" s="252"/>
      <c r="K156" s="252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1030</v>
      </c>
      <c r="AU156" s="262" t="s">
        <v>82</v>
      </c>
      <c r="AV156" s="13" t="s">
        <v>82</v>
      </c>
      <c r="AW156" s="13" t="s">
        <v>30</v>
      </c>
      <c r="AX156" s="13" t="s">
        <v>78</v>
      </c>
      <c r="AY156" s="262" t="s">
        <v>154</v>
      </c>
    </row>
    <row r="157" spans="2:63" s="11" customFormat="1" ht="22.9" customHeight="1">
      <c r="B157" s="199"/>
      <c r="C157" s="200"/>
      <c r="D157" s="201" t="s">
        <v>72</v>
      </c>
      <c r="E157" s="238" t="s">
        <v>737</v>
      </c>
      <c r="F157" s="238" t="s">
        <v>1439</v>
      </c>
      <c r="G157" s="200"/>
      <c r="H157" s="200"/>
      <c r="I157" s="203"/>
      <c r="J157" s="239">
        <f>BK157</f>
        <v>0</v>
      </c>
      <c r="K157" s="200"/>
      <c r="L157" s="205"/>
      <c r="M157" s="206"/>
      <c r="N157" s="207"/>
      <c r="O157" s="207"/>
      <c r="P157" s="208">
        <f>SUM(P158:P159)</f>
        <v>0</v>
      </c>
      <c r="Q157" s="207"/>
      <c r="R157" s="208">
        <f>SUM(R158:R159)</f>
        <v>0.39</v>
      </c>
      <c r="S157" s="207"/>
      <c r="T157" s="209">
        <f>SUM(T158:T159)</f>
        <v>0</v>
      </c>
      <c r="AR157" s="210" t="s">
        <v>78</v>
      </c>
      <c r="AT157" s="211" t="s">
        <v>72</v>
      </c>
      <c r="AU157" s="211" t="s">
        <v>78</v>
      </c>
      <c r="AY157" s="210" t="s">
        <v>154</v>
      </c>
      <c r="BK157" s="212">
        <f>SUM(BK158:BK159)</f>
        <v>0</v>
      </c>
    </row>
    <row r="158" spans="1:65" s="2" customFormat="1" ht="24" customHeight="1">
      <c r="A158" s="33"/>
      <c r="B158" s="34"/>
      <c r="C158" s="213" t="s">
        <v>171</v>
      </c>
      <c r="D158" s="213" t="s">
        <v>155</v>
      </c>
      <c r="E158" s="214" t="s">
        <v>1440</v>
      </c>
      <c r="F158" s="215" t="s">
        <v>1441</v>
      </c>
      <c r="G158" s="216" t="s">
        <v>193</v>
      </c>
      <c r="H158" s="217">
        <v>3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38</v>
      </c>
      <c r="O158" s="70"/>
      <c r="P158" s="223">
        <f>O158*H158</f>
        <v>0</v>
      </c>
      <c r="Q158" s="223">
        <v>0.13</v>
      </c>
      <c r="R158" s="223">
        <f>Q158*H158</f>
        <v>0.39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82</v>
      </c>
      <c r="AY158" s="16" t="s">
        <v>154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78</v>
      </c>
      <c r="BK158" s="226">
        <f>ROUND(I158*H158,2)</f>
        <v>0</v>
      </c>
      <c r="BL158" s="16" t="s">
        <v>93</v>
      </c>
      <c r="BM158" s="225" t="s">
        <v>1442</v>
      </c>
    </row>
    <row r="159" spans="2:51" s="13" customFormat="1" ht="12">
      <c r="B159" s="251"/>
      <c r="C159" s="252"/>
      <c r="D159" s="253" t="s">
        <v>1030</v>
      </c>
      <c r="E159" s="254" t="s">
        <v>1</v>
      </c>
      <c r="F159" s="255" t="s">
        <v>1443</v>
      </c>
      <c r="G159" s="252"/>
      <c r="H159" s="256">
        <v>3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1030</v>
      </c>
      <c r="AU159" s="262" t="s">
        <v>82</v>
      </c>
      <c r="AV159" s="13" t="s">
        <v>82</v>
      </c>
      <c r="AW159" s="13" t="s">
        <v>30</v>
      </c>
      <c r="AX159" s="13" t="s">
        <v>78</v>
      </c>
      <c r="AY159" s="262" t="s">
        <v>154</v>
      </c>
    </row>
    <row r="160" spans="2:63" s="11" customFormat="1" ht="22.9" customHeight="1">
      <c r="B160" s="199"/>
      <c r="C160" s="200"/>
      <c r="D160" s="201" t="s">
        <v>72</v>
      </c>
      <c r="E160" s="238" t="s">
        <v>168</v>
      </c>
      <c r="F160" s="238" t="s">
        <v>953</v>
      </c>
      <c r="G160" s="200"/>
      <c r="H160" s="200"/>
      <c r="I160" s="203"/>
      <c r="J160" s="239">
        <f>BK160</f>
        <v>0</v>
      </c>
      <c r="K160" s="200"/>
      <c r="L160" s="205"/>
      <c r="M160" s="206"/>
      <c r="N160" s="207"/>
      <c r="O160" s="207"/>
      <c r="P160" s="208">
        <f>SUM(P161:P168)</f>
        <v>0</v>
      </c>
      <c r="Q160" s="207"/>
      <c r="R160" s="208">
        <f>SUM(R161:R168)</f>
        <v>1.7663297999999998</v>
      </c>
      <c r="S160" s="207"/>
      <c r="T160" s="209">
        <f>SUM(T161:T168)</f>
        <v>0</v>
      </c>
      <c r="AR160" s="210" t="s">
        <v>78</v>
      </c>
      <c r="AT160" s="211" t="s">
        <v>72</v>
      </c>
      <c r="AU160" s="211" t="s">
        <v>78</v>
      </c>
      <c r="AY160" s="210" t="s">
        <v>154</v>
      </c>
      <c r="BK160" s="212">
        <f>SUM(BK161:BK168)</f>
        <v>0</v>
      </c>
    </row>
    <row r="161" spans="1:65" s="2" customFormat="1" ht="16.5" customHeight="1">
      <c r="A161" s="33"/>
      <c r="B161" s="34"/>
      <c r="C161" s="213" t="s">
        <v>988</v>
      </c>
      <c r="D161" s="213" t="s">
        <v>155</v>
      </c>
      <c r="E161" s="214" t="s">
        <v>1062</v>
      </c>
      <c r="F161" s="215" t="s">
        <v>1063</v>
      </c>
      <c r="G161" s="216" t="s">
        <v>574</v>
      </c>
      <c r="H161" s="217">
        <v>28.41</v>
      </c>
      <c r="I161" s="218"/>
      <c r="J161" s="219">
        <f aca="true" t="shared" si="5" ref="J161:J168">ROUND(I161*H161,2)</f>
        <v>0</v>
      </c>
      <c r="K161" s="220"/>
      <c r="L161" s="38"/>
      <c r="M161" s="221" t="s">
        <v>1</v>
      </c>
      <c r="N161" s="222" t="s">
        <v>38</v>
      </c>
      <c r="O161" s="70"/>
      <c r="P161" s="223">
        <f aca="true" t="shared" si="6" ref="P161:P168">O161*H161</f>
        <v>0</v>
      </c>
      <c r="Q161" s="223">
        <v>0</v>
      </c>
      <c r="R161" s="223">
        <f aca="true" t="shared" si="7" ref="R161:R168">Q161*H161</f>
        <v>0</v>
      </c>
      <c r="S161" s="223">
        <v>0</v>
      </c>
      <c r="T161" s="224">
        <f aca="true" t="shared" si="8" ref="T161:T168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180</v>
      </c>
      <c r="AT161" s="225" t="s">
        <v>155</v>
      </c>
      <c r="AU161" s="225" t="s">
        <v>82</v>
      </c>
      <c r="AY161" s="16" t="s">
        <v>154</v>
      </c>
      <c r="BE161" s="226">
        <f aca="true" t="shared" si="9" ref="BE161:BE168">IF(N161="základní",J161,0)</f>
        <v>0</v>
      </c>
      <c r="BF161" s="226">
        <f aca="true" t="shared" si="10" ref="BF161:BF168">IF(N161="snížená",J161,0)</f>
        <v>0</v>
      </c>
      <c r="BG161" s="226">
        <f aca="true" t="shared" si="11" ref="BG161:BG168">IF(N161="zákl. přenesená",J161,0)</f>
        <v>0</v>
      </c>
      <c r="BH161" s="226">
        <f aca="true" t="shared" si="12" ref="BH161:BH168">IF(N161="sníž. přenesená",J161,0)</f>
        <v>0</v>
      </c>
      <c r="BI161" s="226">
        <f aca="true" t="shared" si="13" ref="BI161:BI168">IF(N161="nulová",J161,0)</f>
        <v>0</v>
      </c>
      <c r="BJ161" s="16" t="s">
        <v>78</v>
      </c>
      <c r="BK161" s="226">
        <f aca="true" t="shared" si="14" ref="BK161:BK168">ROUND(I161*H161,2)</f>
        <v>0</v>
      </c>
      <c r="BL161" s="16" t="s">
        <v>180</v>
      </c>
      <c r="BM161" s="225" t="s">
        <v>1444</v>
      </c>
    </row>
    <row r="162" spans="1:65" s="2" customFormat="1" ht="24" customHeight="1">
      <c r="A162" s="33"/>
      <c r="B162" s="34"/>
      <c r="C162" s="213" t="s">
        <v>174</v>
      </c>
      <c r="D162" s="213" t="s">
        <v>155</v>
      </c>
      <c r="E162" s="214" t="s">
        <v>1445</v>
      </c>
      <c r="F162" s="215" t="s">
        <v>1446</v>
      </c>
      <c r="G162" s="216" t="s">
        <v>574</v>
      </c>
      <c r="H162" s="217">
        <v>10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38</v>
      </c>
      <c r="O162" s="70"/>
      <c r="P162" s="223">
        <f t="shared" si="6"/>
        <v>0</v>
      </c>
      <c r="Q162" s="223">
        <v>1E-05</v>
      </c>
      <c r="R162" s="223">
        <f t="shared" si="7"/>
        <v>0.0001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93</v>
      </c>
      <c r="AT162" s="225" t="s">
        <v>155</v>
      </c>
      <c r="AU162" s="225" t="s">
        <v>82</v>
      </c>
      <c r="AY162" s="16" t="s">
        <v>154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78</v>
      </c>
      <c r="BK162" s="226">
        <f t="shared" si="14"/>
        <v>0</v>
      </c>
      <c r="BL162" s="16" t="s">
        <v>93</v>
      </c>
      <c r="BM162" s="225" t="s">
        <v>1447</v>
      </c>
    </row>
    <row r="163" spans="1:65" s="2" customFormat="1" ht="16.5" customHeight="1">
      <c r="A163" s="33"/>
      <c r="B163" s="34"/>
      <c r="C163" s="240" t="s">
        <v>995</v>
      </c>
      <c r="D163" s="240" t="s">
        <v>958</v>
      </c>
      <c r="E163" s="241" t="s">
        <v>1448</v>
      </c>
      <c r="F163" s="242" t="s">
        <v>1449</v>
      </c>
      <c r="G163" s="243" t="s">
        <v>574</v>
      </c>
      <c r="H163" s="244">
        <v>10</v>
      </c>
      <c r="I163" s="245"/>
      <c r="J163" s="246">
        <f t="shared" si="5"/>
        <v>0</v>
      </c>
      <c r="K163" s="247"/>
      <c r="L163" s="248"/>
      <c r="M163" s="249" t="s">
        <v>1</v>
      </c>
      <c r="N163" s="250" t="s">
        <v>38</v>
      </c>
      <c r="O163" s="70"/>
      <c r="P163" s="223">
        <f t="shared" si="6"/>
        <v>0</v>
      </c>
      <c r="Q163" s="223">
        <v>0.00178</v>
      </c>
      <c r="R163" s="223">
        <f t="shared" si="7"/>
        <v>0.0178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168</v>
      </c>
      <c r="AT163" s="225" t="s">
        <v>958</v>
      </c>
      <c r="AU163" s="225" t="s">
        <v>82</v>
      </c>
      <c r="AY163" s="16" t="s">
        <v>154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78</v>
      </c>
      <c r="BK163" s="226">
        <f t="shared" si="14"/>
        <v>0</v>
      </c>
      <c r="BL163" s="16" t="s">
        <v>93</v>
      </c>
      <c r="BM163" s="225" t="s">
        <v>1450</v>
      </c>
    </row>
    <row r="164" spans="1:65" s="2" customFormat="1" ht="24" customHeight="1">
      <c r="A164" s="33"/>
      <c r="B164" s="34"/>
      <c r="C164" s="213" t="s">
        <v>177</v>
      </c>
      <c r="D164" s="213" t="s">
        <v>155</v>
      </c>
      <c r="E164" s="214" t="s">
        <v>1408</v>
      </c>
      <c r="F164" s="215" t="s">
        <v>1409</v>
      </c>
      <c r="G164" s="216" t="s">
        <v>574</v>
      </c>
      <c r="H164" s="217">
        <v>18.41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38</v>
      </c>
      <c r="O164" s="70"/>
      <c r="P164" s="223">
        <f t="shared" si="6"/>
        <v>0</v>
      </c>
      <c r="Q164" s="223">
        <v>1E-05</v>
      </c>
      <c r="R164" s="223">
        <f t="shared" si="7"/>
        <v>0.00018410000000000003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93</v>
      </c>
      <c r="AT164" s="225" t="s">
        <v>155</v>
      </c>
      <c r="AU164" s="225" t="s">
        <v>82</v>
      </c>
      <c r="AY164" s="16" t="s">
        <v>154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78</v>
      </c>
      <c r="BK164" s="226">
        <f t="shared" si="14"/>
        <v>0</v>
      </c>
      <c r="BL164" s="16" t="s">
        <v>93</v>
      </c>
      <c r="BM164" s="225" t="s">
        <v>1451</v>
      </c>
    </row>
    <row r="165" spans="1:65" s="2" customFormat="1" ht="16.5" customHeight="1">
      <c r="A165" s="33"/>
      <c r="B165" s="34"/>
      <c r="C165" s="240" t="s">
        <v>8</v>
      </c>
      <c r="D165" s="240" t="s">
        <v>958</v>
      </c>
      <c r="E165" s="241" t="s">
        <v>1411</v>
      </c>
      <c r="F165" s="242" t="s">
        <v>1412</v>
      </c>
      <c r="G165" s="243" t="s">
        <v>574</v>
      </c>
      <c r="H165" s="244">
        <v>18.41</v>
      </c>
      <c r="I165" s="245"/>
      <c r="J165" s="246">
        <f t="shared" si="5"/>
        <v>0</v>
      </c>
      <c r="K165" s="247"/>
      <c r="L165" s="248"/>
      <c r="M165" s="249" t="s">
        <v>1</v>
      </c>
      <c r="N165" s="250" t="s">
        <v>38</v>
      </c>
      <c r="O165" s="70"/>
      <c r="P165" s="223">
        <f t="shared" si="6"/>
        <v>0</v>
      </c>
      <c r="Q165" s="223">
        <v>0.00277</v>
      </c>
      <c r="R165" s="223">
        <f t="shared" si="7"/>
        <v>0.0509957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168</v>
      </c>
      <c r="AT165" s="225" t="s">
        <v>958</v>
      </c>
      <c r="AU165" s="225" t="s">
        <v>82</v>
      </c>
      <c r="AY165" s="16" t="s">
        <v>154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78</v>
      </c>
      <c r="BK165" s="226">
        <f t="shared" si="14"/>
        <v>0</v>
      </c>
      <c r="BL165" s="16" t="s">
        <v>93</v>
      </c>
      <c r="BM165" s="225" t="s">
        <v>1452</v>
      </c>
    </row>
    <row r="166" spans="1:65" s="2" customFormat="1" ht="24" customHeight="1">
      <c r="A166" s="33"/>
      <c r="B166" s="34"/>
      <c r="C166" s="213" t="s">
        <v>180</v>
      </c>
      <c r="D166" s="213" t="s">
        <v>155</v>
      </c>
      <c r="E166" s="214" t="s">
        <v>975</v>
      </c>
      <c r="F166" s="215" t="s">
        <v>976</v>
      </c>
      <c r="G166" s="216" t="s">
        <v>956</v>
      </c>
      <c r="H166" s="217">
        <v>1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38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82</v>
      </c>
      <c r="AY166" s="16" t="s">
        <v>154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78</v>
      </c>
      <c r="BK166" s="226">
        <f t="shared" si="14"/>
        <v>0</v>
      </c>
      <c r="BL166" s="16" t="s">
        <v>93</v>
      </c>
      <c r="BM166" s="225" t="s">
        <v>1453</v>
      </c>
    </row>
    <row r="167" spans="1:65" s="2" customFormat="1" ht="16.5" customHeight="1">
      <c r="A167" s="33"/>
      <c r="B167" s="34"/>
      <c r="C167" s="240" t="s">
        <v>1008</v>
      </c>
      <c r="D167" s="240" t="s">
        <v>958</v>
      </c>
      <c r="E167" s="241" t="s">
        <v>1002</v>
      </c>
      <c r="F167" s="242" t="s">
        <v>1003</v>
      </c>
      <c r="G167" s="243" t="s">
        <v>956</v>
      </c>
      <c r="H167" s="244">
        <v>1</v>
      </c>
      <c r="I167" s="245"/>
      <c r="J167" s="246">
        <f t="shared" si="5"/>
        <v>0</v>
      </c>
      <c r="K167" s="247"/>
      <c r="L167" s="248"/>
      <c r="M167" s="249" t="s">
        <v>1</v>
      </c>
      <c r="N167" s="250" t="s">
        <v>38</v>
      </c>
      <c r="O167" s="70"/>
      <c r="P167" s="223">
        <f t="shared" si="6"/>
        <v>0</v>
      </c>
      <c r="Q167" s="223">
        <v>0.00041</v>
      </c>
      <c r="R167" s="223">
        <f t="shared" si="7"/>
        <v>0.00041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168</v>
      </c>
      <c r="AT167" s="225" t="s">
        <v>958</v>
      </c>
      <c r="AU167" s="225" t="s">
        <v>82</v>
      </c>
      <c r="AY167" s="16" t="s">
        <v>154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78</v>
      </c>
      <c r="BK167" s="226">
        <f t="shared" si="14"/>
        <v>0</v>
      </c>
      <c r="BL167" s="16" t="s">
        <v>93</v>
      </c>
      <c r="BM167" s="225" t="s">
        <v>1454</v>
      </c>
    </row>
    <row r="168" spans="1:65" s="2" customFormat="1" ht="36" customHeight="1">
      <c r="A168" s="33"/>
      <c r="B168" s="34"/>
      <c r="C168" s="213" t="s">
        <v>184</v>
      </c>
      <c r="D168" s="213" t="s">
        <v>155</v>
      </c>
      <c r="E168" s="214" t="s">
        <v>1455</v>
      </c>
      <c r="F168" s="215" t="s">
        <v>1456</v>
      </c>
      <c r="G168" s="216" t="s">
        <v>183</v>
      </c>
      <c r="H168" s="217">
        <v>1</v>
      </c>
      <c r="I168" s="218"/>
      <c r="J168" s="219">
        <f t="shared" si="5"/>
        <v>0</v>
      </c>
      <c r="K168" s="220"/>
      <c r="L168" s="38"/>
      <c r="M168" s="221" t="s">
        <v>1</v>
      </c>
      <c r="N168" s="222" t="s">
        <v>38</v>
      </c>
      <c r="O168" s="70"/>
      <c r="P168" s="223">
        <f t="shared" si="6"/>
        <v>0</v>
      </c>
      <c r="Q168" s="223">
        <v>1.69684</v>
      </c>
      <c r="R168" s="223">
        <f t="shared" si="7"/>
        <v>1.69684</v>
      </c>
      <c r="S168" s="223">
        <v>0</v>
      </c>
      <c r="T168" s="224">
        <f t="shared" si="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93</v>
      </c>
      <c r="AT168" s="225" t="s">
        <v>155</v>
      </c>
      <c r="AU168" s="225" t="s">
        <v>82</v>
      </c>
      <c r="AY168" s="16" t="s">
        <v>154</v>
      </c>
      <c r="BE168" s="226">
        <f t="shared" si="9"/>
        <v>0</v>
      </c>
      <c r="BF168" s="226">
        <f t="shared" si="10"/>
        <v>0</v>
      </c>
      <c r="BG168" s="226">
        <f t="shared" si="11"/>
        <v>0</v>
      </c>
      <c r="BH168" s="226">
        <f t="shared" si="12"/>
        <v>0</v>
      </c>
      <c r="BI168" s="226">
        <f t="shared" si="13"/>
        <v>0</v>
      </c>
      <c r="BJ168" s="16" t="s">
        <v>78</v>
      </c>
      <c r="BK168" s="226">
        <f t="shared" si="14"/>
        <v>0</v>
      </c>
      <c r="BL168" s="16" t="s">
        <v>93</v>
      </c>
      <c r="BM168" s="225" t="s">
        <v>1457</v>
      </c>
    </row>
    <row r="169" spans="2:63" s="11" customFormat="1" ht="22.9" customHeight="1">
      <c r="B169" s="199"/>
      <c r="C169" s="200"/>
      <c r="D169" s="201" t="s">
        <v>72</v>
      </c>
      <c r="E169" s="238" t="s">
        <v>981</v>
      </c>
      <c r="F169" s="238" t="s">
        <v>1015</v>
      </c>
      <c r="G169" s="200"/>
      <c r="H169" s="200"/>
      <c r="I169" s="203"/>
      <c r="J169" s="239">
        <f>BK169</f>
        <v>0</v>
      </c>
      <c r="K169" s="200"/>
      <c r="L169" s="205"/>
      <c r="M169" s="206"/>
      <c r="N169" s="207"/>
      <c r="O169" s="207"/>
      <c r="P169" s="208">
        <f>SUM(P170:P171)</f>
        <v>0</v>
      </c>
      <c r="Q169" s="207"/>
      <c r="R169" s="208">
        <f>SUM(R170:R171)</f>
        <v>0.00282</v>
      </c>
      <c r="S169" s="207"/>
      <c r="T169" s="209">
        <f>SUM(T170:T171)</f>
        <v>0.101</v>
      </c>
      <c r="AR169" s="210" t="s">
        <v>78</v>
      </c>
      <c r="AT169" s="211" t="s">
        <v>72</v>
      </c>
      <c r="AU169" s="211" t="s">
        <v>78</v>
      </c>
      <c r="AY169" s="210" t="s">
        <v>154</v>
      </c>
      <c r="BK169" s="212">
        <f>SUM(BK170:BK171)</f>
        <v>0</v>
      </c>
    </row>
    <row r="170" spans="1:65" s="2" customFormat="1" ht="16.5" customHeight="1">
      <c r="A170" s="33"/>
      <c r="B170" s="34"/>
      <c r="C170" s="213" t="s">
        <v>1016</v>
      </c>
      <c r="D170" s="213" t="s">
        <v>155</v>
      </c>
      <c r="E170" s="214" t="s">
        <v>1458</v>
      </c>
      <c r="F170" s="215" t="s">
        <v>1459</v>
      </c>
      <c r="G170" s="216" t="s">
        <v>574</v>
      </c>
      <c r="H170" s="217">
        <v>7</v>
      </c>
      <c r="I170" s="218"/>
      <c r="J170" s="219">
        <f>ROUND(I170*H170,2)</f>
        <v>0</v>
      </c>
      <c r="K170" s="220"/>
      <c r="L170" s="38"/>
      <c r="M170" s="221" t="s">
        <v>1</v>
      </c>
      <c r="N170" s="222" t="s">
        <v>38</v>
      </c>
      <c r="O170" s="70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93</v>
      </c>
      <c r="AT170" s="225" t="s">
        <v>155</v>
      </c>
      <c r="AU170" s="225" t="s">
        <v>82</v>
      </c>
      <c r="AY170" s="16" t="s">
        <v>154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78</v>
      </c>
      <c r="BK170" s="226">
        <f>ROUND(I170*H170,2)</f>
        <v>0</v>
      </c>
      <c r="BL170" s="16" t="s">
        <v>93</v>
      </c>
      <c r="BM170" s="225" t="s">
        <v>1460</v>
      </c>
    </row>
    <row r="171" spans="1:65" s="2" customFormat="1" ht="16.5" customHeight="1">
      <c r="A171" s="33"/>
      <c r="B171" s="34"/>
      <c r="C171" s="213" t="s">
        <v>187</v>
      </c>
      <c r="D171" s="213" t="s">
        <v>155</v>
      </c>
      <c r="E171" s="214" t="s">
        <v>1421</v>
      </c>
      <c r="F171" s="215" t="s">
        <v>1461</v>
      </c>
      <c r="G171" s="216" t="s">
        <v>183</v>
      </c>
      <c r="H171" s="217">
        <v>1</v>
      </c>
      <c r="I171" s="218"/>
      <c r="J171" s="219">
        <f>ROUND(I171*H171,2)</f>
        <v>0</v>
      </c>
      <c r="K171" s="220"/>
      <c r="L171" s="38"/>
      <c r="M171" s="227" t="s">
        <v>1</v>
      </c>
      <c r="N171" s="228" t="s">
        <v>38</v>
      </c>
      <c r="O171" s="229"/>
      <c r="P171" s="230">
        <f>O171*H171</f>
        <v>0</v>
      </c>
      <c r="Q171" s="230">
        <v>0.00282</v>
      </c>
      <c r="R171" s="230">
        <f>Q171*H171</f>
        <v>0.00282</v>
      </c>
      <c r="S171" s="230">
        <v>0.101</v>
      </c>
      <c r="T171" s="231">
        <f>S171*H171</f>
        <v>0.101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93</v>
      </c>
      <c r="AT171" s="225" t="s">
        <v>155</v>
      </c>
      <c r="AU171" s="225" t="s">
        <v>82</v>
      </c>
      <c r="AY171" s="16" t="s">
        <v>154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78</v>
      </c>
      <c r="BK171" s="226">
        <f>ROUND(I171*H171,2)</f>
        <v>0</v>
      </c>
      <c r="BL171" s="16" t="s">
        <v>93</v>
      </c>
      <c r="BM171" s="225" t="s">
        <v>1462</v>
      </c>
    </row>
    <row r="172" spans="1:31" s="2" customFormat="1" ht="6.95" customHeight="1">
      <c r="A172" s="33"/>
      <c r="B172" s="53"/>
      <c r="C172" s="54"/>
      <c r="D172" s="54"/>
      <c r="E172" s="54"/>
      <c r="F172" s="54"/>
      <c r="G172" s="54"/>
      <c r="H172" s="54"/>
      <c r="I172" s="159"/>
      <c r="J172" s="54"/>
      <c r="K172" s="54"/>
      <c r="L172" s="38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sheetProtection algorithmName="SHA-512" hashValue="4T30l69eR565t/MCjE4flYqlKqgPeZ62xkRRoeF74w0xmnmnar81LCVXI3XB8KYcoaqtw1PJb4hsdgq/aK5qqw==" saltValue="eoy3zfjhi3LozC/uYlFxyijQ9G2np1aIzAQDumblrz45vcEjZSb5ya8FQD1QWN/n8jHDGbmVTOBCmRKh4icwJw==" spinCount="100000" sheet="1" objects="1" scenarios="1" formatColumns="0" formatRows="0" autoFilter="0"/>
  <autoFilter ref="C135:K171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65"/>
  <sheetViews>
    <sheetView showGridLines="0" tabSelected="1" workbookViewId="0" topLeftCell="A280">
      <selection activeCell="F609" sqref="F60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108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1:31" s="2" customFormat="1" ht="12" customHeight="1">
      <c r="A8" s="33"/>
      <c r="B8" s="38"/>
      <c r="C8" s="33"/>
      <c r="D8" s="120" t="s">
        <v>110</v>
      </c>
      <c r="E8" s="33"/>
      <c r="F8" s="33"/>
      <c r="G8" s="33"/>
      <c r="H8" s="33"/>
      <c r="I8" s="121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1463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20" t="s">
        <v>17</v>
      </c>
      <c r="E11" s="33"/>
      <c r="F11" s="109" t="s">
        <v>1</v>
      </c>
      <c r="G11" s="33"/>
      <c r="H11" s="33"/>
      <c r="I11" s="122" t="s">
        <v>18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20" t="s">
        <v>19</v>
      </c>
      <c r="E12" s="33"/>
      <c r="F12" s="109" t="s">
        <v>20</v>
      </c>
      <c r="G12" s="33"/>
      <c r="H12" s="33"/>
      <c r="I12" s="122" t="s">
        <v>21</v>
      </c>
      <c r="J12" s="123" t="str">
        <f>'Rekapitulace stavby'!AN8</f>
        <v>29. 4. 2020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21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23</v>
      </c>
      <c r="E14" s="33"/>
      <c r="F14" s="33"/>
      <c r="G14" s="33"/>
      <c r="H14" s="33"/>
      <c r="I14" s="122" t="s">
        <v>24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22" t="s">
        <v>26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21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0" t="s">
        <v>27</v>
      </c>
      <c r="E17" s="33"/>
      <c r="F17" s="33"/>
      <c r="G17" s="33"/>
      <c r="H17" s="33"/>
      <c r="I17" s="122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22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21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0" t="s">
        <v>29</v>
      </c>
      <c r="E20" s="33"/>
      <c r="F20" s="33"/>
      <c r="G20" s="33"/>
      <c r="H20" s="33"/>
      <c r="I20" s="122" t="s">
        <v>24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26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21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0" t="s">
        <v>31</v>
      </c>
      <c r="E23" s="33"/>
      <c r="F23" s="33"/>
      <c r="G23" s="33"/>
      <c r="H23" s="33"/>
      <c r="I23" s="122" t="s">
        <v>24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22" t="s">
        <v>26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21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0" t="s">
        <v>32</v>
      </c>
      <c r="E26" s="33"/>
      <c r="F26" s="33"/>
      <c r="G26" s="33"/>
      <c r="H26" s="33"/>
      <c r="I26" s="121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49" t="s">
        <v>1</v>
      </c>
      <c r="F27" s="349"/>
      <c r="G27" s="349"/>
      <c r="H27" s="349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8"/>
      <c r="E29" s="128"/>
      <c r="F29" s="128"/>
      <c r="G29" s="128"/>
      <c r="H29" s="128"/>
      <c r="I29" s="129"/>
      <c r="J29" s="128"/>
      <c r="K29" s="12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09" t="s">
        <v>112</v>
      </c>
      <c r="E30" s="33"/>
      <c r="F30" s="33"/>
      <c r="G30" s="33"/>
      <c r="H30" s="33"/>
      <c r="I30" s="121"/>
      <c r="J30" s="130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31" t="s">
        <v>113</v>
      </c>
      <c r="E31" s="33"/>
      <c r="F31" s="33"/>
      <c r="G31" s="33"/>
      <c r="H31" s="33"/>
      <c r="I31" s="121"/>
      <c r="J31" s="130">
        <f>J129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2" t="s">
        <v>33</v>
      </c>
      <c r="E32" s="33"/>
      <c r="F32" s="33"/>
      <c r="G32" s="33"/>
      <c r="H32" s="33"/>
      <c r="I32" s="121"/>
      <c r="J32" s="133">
        <f>ROUND(J30+J31,2)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8"/>
      <c r="E33" s="128"/>
      <c r="F33" s="128"/>
      <c r="G33" s="128"/>
      <c r="H33" s="128"/>
      <c r="I33" s="129"/>
      <c r="J33" s="128"/>
      <c r="K33" s="128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4" t="s">
        <v>35</v>
      </c>
      <c r="G34" s="33"/>
      <c r="H34" s="33"/>
      <c r="I34" s="135" t="s">
        <v>34</v>
      </c>
      <c r="J34" s="134" t="s">
        <v>36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6" t="s">
        <v>37</v>
      </c>
      <c r="E35" s="120" t="s">
        <v>38</v>
      </c>
      <c r="F35" s="137">
        <f>ROUND((SUM(BE129:BE136)+SUM(BE156:BE664)),2)</f>
        <v>0</v>
      </c>
      <c r="G35" s="33"/>
      <c r="H35" s="33"/>
      <c r="I35" s="138">
        <v>0.21</v>
      </c>
      <c r="J35" s="137">
        <f>ROUND(((SUM(BE129:BE136)+SUM(BE156:BE664))*I35),2)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20" t="s">
        <v>39</v>
      </c>
      <c r="F36" s="137">
        <f>ROUND((SUM(BF129:BF136)+SUM(BF156:BF664)),2)</f>
        <v>0</v>
      </c>
      <c r="G36" s="33"/>
      <c r="H36" s="33"/>
      <c r="I36" s="138">
        <v>0.15</v>
      </c>
      <c r="J36" s="137">
        <f>ROUND(((SUM(BF129:BF136)+SUM(BF156:BF664))*I36),2)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20" t="s">
        <v>40</v>
      </c>
      <c r="F37" s="137">
        <f>ROUND((SUM(BG129:BG136)+SUM(BG156:BG664)),2)</f>
        <v>0</v>
      </c>
      <c r="G37" s="33"/>
      <c r="H37" s="33"/>
      <c r="I37" s="138">
        <v>0.21</v>
      </c>
      <c r="J37" s="137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20" t="s">
        <v>41</v>
      </c>
      <c r="F38" s="137">
        <f>ROUND((SUM(BH129:BH136)+SUM(BH156:BH664)),2)</f>
        <v>0</v>
      </c>
      <c r="G38" s="33"/>
      <c r="H38" s="33"/>
      <c r="I38" s="138">
        <v>0.15</v>
      </c>
      <c r="J38" s="137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42</v>
      </c>
      <c r="F39" s="137">
        <f>ROUND((SUM(BI129:BI136)+SUM(BI156:BI664)),2)</f>
        <v>0</v>
      </c>
      <c r="G39" s="33"/>
      <c r="H39" s="33"/>
      <c r="I39" s="138">
        <v>0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21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9"/>
      <c r="D41" s="140" t="s">
        <v>43</v>
      </c>
      <c r="E41" s="141"/>
      <c r="F41" s="141"/>
      <c r="G41" s="142" t="s">
        <v>44</v>
      </c>
      <c r="H41" s="143" t="s">
        <v>45</v>
      </c>
      <c r="I41" s="144"/>
      <c r="J41" s="145">
        <f>SUM(J32:J39)</f>
        <v>0</v>
      </c>
      <c r="K41" s="14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I43" s="114"/>
      <c r="L43" s="19"/>
    </row>
    <row r="44" spans="2:12" s="1" customFormat="1" ht="14.45" customHeight="1">
      <c r="B44" s="19"/>
      <c r="I44" s="114"/>
      <c r="L44" s="19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110</v>
      </c>
      <c r="D86" s="35"/>
      <c r="E86" s="35"/>
      <c r="F86" s="35"/>
      <c r="G86" s="35"/>
      <c r="H86" s="35"/>
      <c r="I86" s="121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306" t="str">
        <f>E9</f>
        <v>4-(4-2020) - Architektonicko-stavební část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5"/>
      <c r="E89" s="35"/>
      <c r="F89" s="26" t="str">
        <f>F12</f>
        <v>Havířov</v>
      </c>
      <c r="G89" s="35"/>
      <c r="H89" s="35"/>
      <c r="I89" s="122" t="s">
        <v>21</v>
      </c>
      <c r="J89" s="65" t="str">
        <f>IF(J12="","",J12)</f>
        <v>29. 4. 2020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122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122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21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63" t="s">
        <v>115</v>
      </c>
      <c r="D94" s="164"/>
      <c r="E94" s="164"/>
      <c r="F94" s="164"/>
      <c r="G94" s="164"/>
      <c r="H94" s="164"/>
      <c r="I94" s="165"/>
      <c r="J94" s="166" t="s">
        <v>116</v>
      </c>
      <c r="K94" s="16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7" t="s">
        <v>117</v>
      </c>
      <c r="D96" s="35"/>
      <c r="E96" s="35"/>
      <c r="F96" s="35"/>
      <c r="G96" s="35"/>
      <c r="H96" s="35"/>
      <c r="I96" s="121"/>
      <c r="J96" s="83">
        <f>J156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8"/>
      <c r="C97" s="169"/>
      <c r="D97" s="170" t="s">
        <v>938</v>
      </c>
      <c r="E97" s="171"/>
      <c r="F97" s="171"/>
      <c r="G97" s="171"/>
      <c r="H97" s="171"/>
      <c r="I97" s="172"/>
      <c r="J97" s="173">
        <f>J157</f>
        <v>0</v>
      </c>
      <c r="K97" s="169"/>
      <c r="L97" s="174"/>
    </row>
    <row r="98" spans="2:12" s="12" customFormat="1" ht="19.9" customHeight="1">
      <c r="B98" s="232"/>
      <c r="C98" s="103"/>
      <c r="D98" s="233" t="s">
        <v>1296</v>
      </c>
      <c r="E98" s="234"/>
      <c r="F98" s="234"/>
      <c r="G98" s="234"/>
      <c r="H98" s="234"/>
      <c r="I98" s="235"/>
      <c r="J98" s="236">
        <f>J158</f>
        <v>0</v>
      </c>
      <c r="K98" s="103"/>
      <c r="L98" s="237"/>
    </row>
    <row r="99" spans="2:12" s="12" customFormat="1" ht="19.9" customHeight="1">
      <c r="B99" s="232"/>
      <c r="C99" s="103"/>
      <c r="D99" s="233" t="s">
        <v>1464</v>
      </c>
      <c r="E99" s="234"/>
      <c r="F99" s="234"/>
      <c r="G99" s="234"/>
      <c r="H99" s="234"/>
      <c r="I99" s="235"/>
      <c r="J99" s="236">
        <f>J203</f>
        <v>0</v>
      </c>
      <c r="K99" s="103"/>
      <c r="L99" s="237"/>
    </row>
    <row r="100" spans="2:12" s="12" customFormat="1" ht="19.9" customHeight="1">
      <c r="B100" s="232"/>
      <c r="C100" s="103"/>
      <c r="D100" s="233" t="s">
        <v>1465</v>
      </c>
      <c r="E100" s="234"/>
      <c r="F100" s="234"/>
      <c r="G100" s="234"/>
      <c r="H100" s="234"/>
      <c r="I100" s="235"/>
      <c r="J100" s="236">
        <f>J257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1297</v>
      </c>
      <c r="E101" s="234"/>
      <c r="F101" s="234"/>
      <c r="G101" s="234"/>
      <c r="H101" s="234"/>
      <c r="I101" s="235"/>
      <c r="J101" s="236">
        <f>J312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1425</v>
      </c>
      <c r="E102" s="234"/>
      <c r="F102" s="234"/>
      <c r="G102" s="234"/>
      <c r="H102" s="234"/>
      <c r="I102" s="235"/>
      <c r="J102" s="236">
        <f>J368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1466</v>
      </c>
      <c r="E103" s="234"/>
      <c r="F103" s="234"/>
      <c r="G103" s="234"/>
      <c r="H103" s="234"/>
      <c r="I103" s="235"/>
      <c r="J103" s="236">
        <f>J372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940</v>
      </c>
      <c r="E104" s="234"/>
      <c r="F104" s="234"/>
      <c r="G104" s="234"/>
      <c r="H104" s="234"/>
      <c r="I104" s="235"/>
      <c r="J104" s="236">
        <f>J455</f>
        <v>0</v>
      </c>
      <c r="K104" s="103"/>
      <c r="L104" s="237"/>
    </row>
    <row r="105" spans="2:12" s="12" customFormat="1" ht="14.85" customHeight="1">
      <c r="B105" s="232"/>
      <c r="C105" s="103"/>
      <c r="D105" s="233" t="s">
        <v>1467</v>
      </c>
      <c r="E105" s="234"/>
      <c r="F105" s="234"/>
      <c r="G105" s="234"/>
      <c r="H105" s="234"/>
      <c r="I105" s="235"/>
      <c r="J105" s="236">
        <f>J465</f>
        <v>0</v>
      </c>
      <c r="K105" s="103"/>
      <c r="L105" s="237"/>
    </row>
    <row r="106" spans="2:12" s="12" customFormat="1" ht="19.9" customHeight="1">
      <c r="B106" s="232"/>
      <c r="C106" s="103"/>
      <c r="D106" s="233" t="s">
        <v>1468</v>
      </c>
      <c r="E106" s="234"/>
      <c r="F106" s="234"/>
      <c r="G106" s="234"/>
      <c r="H106" s="234"/>
      <c r="I106" s="235"/>
      <c r="J106" s="236">
        <f>J468</f>
        <v>0</v>
      </c>
      <c r="K106" s="103"/>
      <c r="L106" s="237"/>
    </row>
    <row r="107" spans="2:12" s="9" customFormat="1" ht="24.95" customHeight="1">
      <c r="B107" s="168"/>
      <c r="C107" s="169"/>
      <c r="D107" s="170" t="s">
        <v>941</v>
      </c>
      <c r="E107" s="171"/>
      <c r="F107" s="171"/>
      <c r="G107" s="171"/>
      <c r="H107" s="171"/>
      <c r="I107" s="172"/>
      <c r="J107" s="173">
        <f>J470</f>
        <v>0</v>
      </c>
      <c r="K107" s="169"/>
      <c r="L107" s="174"/>
    </row>
    <row r="108" spans="2:12" s="12" customFormat="1" ht="19.9" customHeight="1">
      <c r="B108" s="232"/>
      <c r="C108" s="103"/>
      <c r="D108" s="233" t="s">
        <v>1469</v>
      </c>
      <c r="E108" s="234"/>
      <c r="F108" s="234"/>
      <c r="G108" s="234"/>
      <c r="H108" s="234"/>
      <c r="I108" s="235"/>
      <c r="J108" s="236">
        <f>J471</f>
        <v>0</v>
      </c>
      <c r="K108" s="103"/>
      <c r="L108" s="237"/>
    </row>
    <row r="109" spans="2:12" s="12" customFormat="1" ht="19.9" customHeight="1">
      <c r="B109" s="232"/>
      <c r="C109" s="103"/>
      <c r="D109" s="233" t="s">
        <v>1470</v>
      </c>
      <c r="E109" s="234"/>
      <c r="F109" s="234"/>
      <c r="G109" s="234"/>
      <c r="H109" s="234"/>
      <c r="I109" s="235"/>
      <c r="J109" s="236">
        <f>J499</f>
        <v>0</v>
      </c>
      <c r="K109" s="103"/>
      <c r="L109" s="237"/>
    </row>
    <row r="110" spans="2:12" s="12" customFormat="1" ht="19.9" customHeight="1">
      <c r="B110" s="232"/>
      <c r="C110" s="103"/>
      <c r="D110" s="233" t="s">
        <v>1471</v>
      </c>
      <c r="E110" s="234"/>
      <c r="F110" s="234"/>
      <c r="G110" s="234"/>
      <c r="H110" s="234"/>
      <c r="I110" s="235"/>
      <c r="J110" s="236">
        <f>J515</f>
        <v>0</v>
      </c>
      <c r="K110" s="103"/>
      <c r="L110" s="237"/>
    </row>
    <row r="111" spans="2:12" s="12" customFormat="1" ht="19.9" customHeight="1">
      <c r="B111" s="232"/>
      <c r="C111" s="103"/>
      <c r="D111" s="233" t="s">
        <v>1472</v>
      </c>
      <c r="E111" s="234"/>
      <c r="F111" s="234"/>
      <c r="G111" s="234"/>
      <c r="H111" s="234"/>
      <c r="I111" s="235"/>
      <c r="J111" s="236">
        <f>J533</f>
        <v>0</v>
      </c>
      <c r="K111" s="103"/>
      <c r="L111" s="237"/>
    </row>
    <row r="112" spans="2:12" s="12" customFormat="1" ht="19.9" customHeight="1">
      <c r="B112" s="232"/>
      <c r="C112" s="103"/>
      <c r="D112" s="233" t="s">
        <v>1473</v>
      </c>
      <c r="E112" s="234"/>
      <c r="F112" s="234"/>
      <c r="G112" s="234"/>
      <c r="H112" s="234"/>
      <c r="I112" s="235"/>
      <c r="J112" s="236">
        <f>J537</f>
        <v>0</v>
      </c>
      <c r="K112" s="103"/>
      <c r="L112" s="237"/>
    </row>
    <row r="113" spans="2:12" s="12" customFormat="1" ht="19.9" customHeight="1">
      <c r="B113" s="232"/>
      <c r="C113" s="103"/>
      <c r="D113" s="233" t="s">
        <v>1474</v>
      </c>
      <c r="E113" s="234"/>
      <c r="F113" s="234"/>
      <c r="G113" s="234"/>
      <c r="H113" s="234"/>
      <c r="I113" s="235"/>
      <c r="J113" s="236">
        <f>J549</f>
        <v>0</v>
      </c>
      <c r="K113" s="103"/>
      <c r="L113" s="237"/>
    </row>
    <row r="114" spans="2:12" s="12" customFormat="1" ht="19.9" customHeight="1">
      <c r="B114" s="232"/>
      <c r="C114" s="103"/>
      <c r="D114" s="233" t="s">
        <v>1475</v>
      </c>
      <c r="E114" s="234"/>
      <c r="F114" s="234"/>
      <c r="G114" s="234"/>
      <c r="H114" s="234"/>
      <c r="I114" s="235"/>
      <c r="J114" s="236">
        <f>J562</f>
        <v>0</v>
      </c>
      <c r="K114" s="103"/>
      <c r="L114" s="237"/>
    </row>
    <row r="115" spans="2:12" s="12" customFormat="1" ht="19.9" customHeight="1">
      <c r="B115" s="232"/>
      <c r="C115" s="103"/>
      <c r="D115" s="233" t="s">
        <v>1476</v>
      </c>
      <c r="E115" s="234"/>
      <c r="F115" s="234"/>
      <c r="G115" s="234"/>
      <c r="H115" s="234"/>
      <c r="I115" s="235"/>
      <c r="J115" s="236">
        <f>J584</f>
        <v>0</v>
      </c>
      <c r="K115" s="103"/>
      <c r="L115" s="237"/>
    </row>
    <row r="116" spans="2:12" s="12" customFormat="1" ht="19.9" customHeight="1">
      <c r="B116" s="232"/>
      <c r="C116" s="103"/>
      <c r="D116" s="233" t="s">
        <v>1477</v>
      </c>
      <c r="E116" s="234"/>
      <c r="F116" s="234"/>
      <c r="G116" s="234"/>
      <c r="H116" s="234"/>
      <c r="I116" s="235"/>
      <c r="J116" s="236">
        <f>J606</f>
        <v>0</v>
      </c>
      <c r="K116" s="103"/>
      <c r="L116" s="237"/>
    </row>
    <row r="117" spans="2:12" s="12" customFormat="1" ht="19.9" customHeight="1">
      <c r="B117" s="232"/>
      <c r="C117" s="103"/>
      <c r="D117" s="233" t="s">
        <v>1478</v>
      </c>
      <c r="E117" s="234"/>
      <c r="F117" s="234"/>
      <c r="G117" s="234"/>
      <c r="H117" s="234"/>
      <c r="I117" s="235"/>
      <c r="J117" s="236">
        <f>J612</f>
        <v>0</v>
      </c>
      <c r="K117" s="103"/>
      <c r="L117" s="237"/>
    </row>
    <row r="118" spans="2:12" s="12" customFormat="1" ht="19.9" customHeight="1">
      <c r="B118" s="232"/>
      <c r="C118" s="103"/>
      <c r="D118" s="233" t="s">
        <v>1479</v>
      </c>
      <c r="E118" s="234"/>
      <c r="F118" s="234"/>
      <c r="G118" s="234"/>
      <c r="H118" s="234"/>
      <c r="I118" s="235"/>
      <c r="J118" s="236">
        <f>J621</f>
        <v>0</v>
      </c>
      <c r="K118" s="103"/>
      <c r="L118" s="237"/>
    </row>
    <row r="119" spans="2:12" s="12" customFormat="1" ht="19.9" customHeight="1">
      <c r="B119" s="232"/>
      <c r="C119" s="103"/>
      <c r="D119" s="233" t="s">
        <v>1480</v>
      </c>
      <c r="E119" s="234"/>
      <c r="F119" s="234"/>
      <c r="G119" s="234"/>
      <c r="H119" s="234"/>
      <c r="I119" s="235"/>
      <c r="J119" s="236">
        <f>J627</f>
        <v>0</v>
      </c>
      <c r="K119" s="103"/>
      <c r="L119" s="237"/>
    </row>
    <row r="120" spans="2:12" s="12" customFormat="1" ht="19.9" customHeight="1">
      <c r="B120" s="232"/>
      <c r="C120" s="103"/>
      <c r="D120" s="233" t="s">
        <v>1481</v>
      </c>
      <c r="E120" s="234"/>
      <c r="F120" s="234"/>
      <c r="G120" s="234"/>
      <c r="H120" s="234"/>
      <c r="I120" s="235"/>
      <c r="J120" s="236">
        <f>J637</f>
        <v>0</v>
      </c>
      <c r="K120" s="103"/>
      <c r="L120" s="237"/>
    </row>
    <row r="121" spans="2:12" s="12" customFormat="1" ht="19.9" customHeight="1">
      <c r="B121" s="232"/>
      <c r="C121" s="103"/>
      <c r="D121" s="233" t="s">
        <v>1482</v>
      </c>
      <c r="E121" s="234"/>
      <c r="F121" s="234"/>
      <c r="G121" s="234"/>
      <c r="H121" s="234"/>
      <c r="I121" s="235"/>
      <c r="J121" s="236">
        <f>J648</f>
        <v>0</v>
      </c>
      <c r="K121" s="103"/>
      <c r="L121" s="237"/>
    </row>
    <row r="122" spans="2:12" s="12" customFormat="1" ht="19.9" customHeight="1">
      <c r="B122" s="232"/>
      <c r="C122" s="103"/>
      <c r="D122" s="233" t="s">
        <v>1483</v>
      </c>
      <c r="E122" s="234"/>
      <c r="F122" s="234"/>
      <c r="G122" s="234"/>
      <c r="H122" s="234"/>
      <c r="I122" s="235"/>
      <c r="J122" s="236">
        <f>J654</f>
        <v>0</v>
      </c>
      <c r="K122" s="103"/>
      <c r="L122" s="237"/>
    </row>
    <row r="123" spans="2:12" s="9" customFormat="1" ht="24.95" customHeight="1">
      <c r="B123" s="168"/>
      <c r="C123" s="169"/>
      <c r="D123" s="170" t="s">
        <v>550</v>
      </c>
      <c r="E123" s="171"/>
      <c r="F123" s="171"/>
      <c r="G123" s="171"/>
      <c r="H123" s="171"/>
      <c r="I123" s="172"/>
      <c r="J123" s="173">
        <f>J657</f>
        <v>0</v>
      </c>
      <c r="K123" s="169"/>
      <c r="L123" s="174"/>
    </row>
    <row r="124" spans="2:12" s="12" customFormat="1" ht="19.9" customHeight="1">
      <c r="B124" s="232"/>
      <c r="C124" s="103"/>
      <c r="D124" s="233" t="s">
        <v>1484</v>
      </c>
      <c r="E124" s="234"/>
      <c r="F124" s="234"/>
      <c r="G124" s="234"/>
      <c r="H124" s="234"/>
      <c r="I124" s="235"/>
      <c r="J124" s="236">
        <f>J658</f>
        <v>0</v>
      </c>
      <c r="K124" s="103"/>
      <c r="L124" s="237"/>
    </row>
    <row r="125" spans="2:12" s="12" customFormat="1" ht="19.9" customHeight="1">
      <c r="B125" s="232"/>
      <c r="C125" s="103"/>
      <c r="D125" s="233" t="s">
        <v>1485</v>
      </c>
      <c r="E125" s="234"/>
      <c r="F125" s="234"/>
      <c r="G125" s="234"/>
      <c r="H125" s="234"/>
      <c r="I125" s="235"/>
      <c r="J125" s="236">
        <f>J660</f>
        <v>0</v>
      </c>
      <c r="K125" s="103"/>
      <c r="L125" s="237"/>
    </row>
    <row r="126" spans="2:12" s="12" customFormat="1" ht="19.9" customHeight="1">
      <c r="B126" s="232"/>
      <c r="C126" s="103"/>
      <c r="D126" s="233" t="s">
        <v>1486</v>
      </c>
      <c r="E126" s="234"/>
      <c r="F126" s="234"/>
      <c r="G126" s="234"/>
      <c r="H126" s="234"/>
      <c r="I126" s="235"/>
      <c r="J126" s="236">
        <f>J663</f>
        <v>0</v>
      </c>
      <c r="K126" s="103"/>
      <c r="L126" s="237"/>
    </row>
    <row r="127" spans="1:31" s="2" customFormat="1" ht="21.75" customHeight="1">
      <c r="A127" s="33"/>
      <c r="B127" s="34"/>
      <c r="C127" s="35"/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9.25" customHeight="1">
      <c r="A129" s="33"/>
      <c r="B129" s="34"/>
      <c r="C129" s="167" t="s">
        <v>129</v>
      </c>
      <c r="D129" s="35"/>
      <c r="E129" s="35"/>
      <c r="F129" s="35"/>
      <c r="G129" s="35"/>
      <c r="H129" s="35"/>
      <c r="I129" s="121"/>
      <c r="J129" s="175">
        <f>ROUND(J130+J131+J132+J133+J134+J135,2)</f>
        <v>0</v>
      </c>
      <c r="K129" s="35"/>
      <c r="L129" s="50"/>
      <c r="N129" s="176" t="s">
        <v>37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8" customHeight="1">
      <c r="A130" s="33"/>
      <c r="B130" s="34"/>
      <c r="C130" s="35"/>
      <c r="D130" s="338" t="s">
        <v>130</v>
      </c>
      <c r="E130" s="339"/>
      <c r="F130" s="339"/>
      <c r="G130" s="35"/>
      <c r="H130" s="35"/>
      <c r="I130" s="121"/>
      <c r="J130" s="178">
        <v>0</v>
      </c>
      <c r="K130" s="35"/>
      <c r="L130" s="179"/>
      <c r="M130" s="180"/>
      <c r="N130" s="181" t="s">
        <v>38</v>
      </c>
      <c r="O130" s="180"/>
      <c r="P130" s="180"/>
      <c r="Q130" s="180"/>
      <c r="R130" s="180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2" t="s">
        <v>131</v>
      </c>
      <c r="AZ130" s="180"/>
      <c r="BA130" s="180"/>
      <c r="BB130" s="180"/>
      <c r="BC130" s="180"/>
      <c r="BD130" s="180"/>
      <c r="BE130" s="183">
        <f aca="true" t="shared" si="0" ref="BE130:BE135">IF(N130="základní",J130,0)</f>
        <v>0</v>
      </c>
      <c r="BF130" s="183">
        <f aca="true" t="shared" si="1" ref="BF130:BF135">IF(N130="snížená",J130,0)</f>
        <v>0</v>
      </c>
      <c r="BG130" s="183">
        <f aca="true" t="shared" si="2" ref="BG130:BG135">IF(N130="zákl. přenesená",J130,0)</f>
        <v>0</v>
      </c>
      <c r="BH130" s="183">
        <f aca="true" t="shared" si="3" ref="BH130:BH135">IF(N130="sníž. přenesená",J130,0)</f>
        <v>0</v>
      </c>
      <c r="BI130" s="183">
        <f aca="true" t="shared" si="4" ref="BI130:BI135">IF(N130="nulová",J130,0)</f>
        <v>0</v>
      </c>
      <c r="BJ130" s="182" t="s">
        <v>78</v>
      </c>
      <c r="BK130" s="180"/>
      <c r="BL130" s="180"/>
      <c r="BM130" s="180"/>
    </row>
    <row r="131" spans="1:65" s="2" customFormat="1" ht="18" customHeight="1">
      <c r="A131" s="33"/>
      <c r="B131" s="34"/>
      <c r="C131" s="35"/>
      <c r="D131" s="338" t="s">
        <v>132</v>
      </c>
      <c r="E131" s="339"/>
      <c r="F131" s="339"/>
      <c r="G131" s="35"/>
      <c r="H131" s="35"/>
      <c r="I131" s="121"/>
      <c r="J131" s="178">
        <v>0</v>
      </c>
      <c r="K131" s="35"/>
      <c r="L131" s="179"/>
      <c r="M131" s="180"/>
      <c r="N131" s="181" t="s">
        <v>38</v>
      </c>
      <c r="O131" s="180"/>
      <c r="P131" s="180"/>
      <c r="Q131" s="180"/>
      <c r="R131" s="180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2" t="s">
        <v>131</v>
      </c>
      <c r="AZ131" s="180"/>
      <c r="BA131" s="180"/>
      <c r="BB131" s="180"/>
      <c r="BC131" s="180"/>
      <c r="BD131" s="180"/>
      <c r="BE131" s="183">
        <f t="shared" si="0"/>
        <v>0</v>
      </c>
      <c r="BF131" s="183">
        <f t="shared" si="1"/>
        <v>0</v>
      </c>
      <c r="BG131" s="183">
        <f t="shared" si="2"/>
        <v>0</v>
      </c>
      <c r="BH131" s="183">
        <f t="shared" si="3"/>
        <v>0</v>
      </c>
      <c r="BI131" s="183">
        <f t="shared" si="4"/>
        <v>0</v>
      </c>
      <c r="BJ131" s="182" t="s">
        <v>78</v>
      </c>
      <c r="BK131" s="180"/>
      <c r="BL131" s="180"/>
      <c r="BM131" s="180"/>
    </row>
    <row r="132" spans="1:65" s="2" customFormat="1" ht="18" customHeight="1">
      <c r="A132" s="33"/>
      <c r="B132" s="34"/>
      <c r="C132" s="35"/>
      <c r="D132" s="338" t="s">
        <v>133</v>
      </c>
      <c r="E132" s="339"/>
      <c r="F132" s="339"/>
      <c r="G132" s="35"/>
      <c r="H132" s="35"/>
      <c r="I132" s="121"/>
      <c r="J132" s="178">
        <v>0</v>
      </c>
      <c r="K132" s="35"/>
      <c r="L132" s="179"/>
      <c r="M132" s="180"/>
      <c r="N132" s="181" t="s">
        <v>38</v>
      </c>
      <c r="O132" s="180"/>
      <c r="P132" s="180"/>
      <c r="Q132" s="180"/>
      <c r="R132" s="180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2" t="s">
        <v>131</v>
      </c>
      <c r="AZ132" s="180"/>
      <c r="BA132" s="180"/>
      <c r="BB132" s="180"/>
      <c r="BC132" s="180"/>
      <c r="BD132" s="180"/>
      <c r="BE132" s="183">
        <f t="shared" si="0"/>
        <v>0</v>
      </c>
      <c r="BF132" s="183">
        <f t="shared" si="1"/>
        <v>0</v>
      </c>
      <c r="BG132" s="183">
        <f t="shared" si="2"/>
        <v>0</v>
      </c>
      <c r="BH132" s="183">
        <f t="shared" si="3"/>
        <v>0</v>
      </c>
      <c r="BI132" s="183">
        <f t="shared" si="4"/>
        <v>0</v>
      </c>
      <c r="BJ132" s="182" t="s">
        <v>78</v>
      </c>
      <c r="BK132" s="180"/>
      <c r="BL132" s="180"/>
      <c r="BM132" s="180"/>
    </row>
    <row r="133" spans="1:65" s="2" customFormat="1" ht="18" customHeight="1">
      <c r="A133" s="33"/>
      <c r="B133" s="34"/>
      <c r="C133" s="35"/>
      <c r="D133" s="338" t="s">
        <v>134</v>
      </c>
      <c r="E133" s="339"/>
      <c r="F133" s="339"/>
      <c r="G133" s="35"/>
      <c r="H133" s="35"/>
      <c r="I133" s="121"/>
      <c r="J133" s="178">
        <v>0</v>
      </c>
      <c r="K133" s="35"/>
      <c r="L133" s="179"/>
      <c r="M133" s="180"/>
      <c r="N133" s="181" t="s">
        <v>38</v>
      </c>
      <c r="O133" s="180"/>
      <c r="P133" s="180"/>
      <c r="Q133" s="180"/>
      <c r="R133" s="180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2" t="s">
        <v>131</v>
      </c>
      <c r="AZ133" s="180"/>
      <c r="BA133" s="180"/>
      <c r="BB133" s="180"/>
      <c r="BC133" s="180"/>
      <c r="BD133" s="180"/>
      <c r="BE133" s="183">
        <f t="shared" si="0"/>
        <v>0</v>
      </c>
      <c r="BF133" s="183">
        <f t="shared" si="1"/>
        <v>0</v>
      </c>
      <c r="BG133" s="183">
        <f t="shared" si="2"/>
        <v>0</v>
      </c>
      <c r="BH133" s="183">
        <f t="shared" si="3"/>
        <v>0</v>
      </c>
      <c r="BI133" s="183">
        <f t="shared" si="4"/>
        <v>0</v>
      </c>
      <c r="BJ133" s="182" t="s">
        <v>78</v>
      </c>
      <c r="BK133" s="180"/>
      <c r="BL133" s="180"/>
      <c r="BM133" s="180"/>
    </row>
    <row r="134" spans="1:65" s="2" customFormat="1" ht="18" customHeight="1">
      <c r="A134" s="33"/>
      <c r="B134" s="34"/>
      <c r="C134" s="35"/>
      <c r="D134" s="338" t="s">
        <v>135</v>
      </c>
      <c r="E134" s="339"/>
      <c r="F134" s="339"/>
      <c r="G134" s="35"/>
      <c r="H134" s="35"/>
      <c r="I134" s="121"/>
      <c r="J134" s="178">
        <v>0</v>
      </c>
      <c r="K134" s="35"/>
      <c r="L134" s="179"/>
      <c r="M134" s="180"/>
      <c r="N134" s="181" t="s">
        <v>38</v>
      </c>
      <c r="O134" s="180"/>
      <c r="P134" s="180"/>
      <c r="Q134" s="180"/>
      <c r="R134" s="180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2" t="s">
        <v>131</v>
      </c>
      <c r="AZ134" s="180"/>
      <c r="BA134" s="180"/>
      <c r="BB134" s="180"/>
      <c r="BC134" s="180"/>
      <c r="BD134" s="180"/>
      <c r="BE134" s="183">
        <f t="shared" si="0"/>
        <v>0</v>
      </c>
      <c r="BF134" s="183">
        <f t="shared" si="1"/>
        <v>0</v>
      </c>
      <c r="BG134" s="183">
        <f t="shared" si="2"/>
        <v>0</v>
      </c>
      <c r="BH134" s="183">
        <f t="shared" si="3"/>
        <v>0</v>
      </c>
      <c r="BI134" s="183">
        <f t="shared" si="4"/>
        <v>0</v>
      </c>
      <c r="BJ134" s="182" t="s">
        <v>78</v>
      </c>
      <c r="BK134" s="180"/>
      <c r="BL134" s="180"/>
      <c r="BM134" s="180"/>
    </row>
    <row r="135" spans="1:65" s="2" customFormat="1" ht="18" customHeight="1">
      <c r="A135" s="33"/>
      <c r="B135" s="34"/>
      <c r="C135" s="35"/>
      <c r="D135" s="177" t="s">
        <v>136</v>
      </c>
      <c r="E135" s="35"/>
      <c r="F135" s="35"/>
      <c r="G135" s="35"/>
      <c r="H135" s="35"/>
      <c r="I135" s="121"/>
      <c r="J135" s="178">
        <f>ROUND(J30*T135,2)</f>
        <v>0</v>
      </c>
      <c r="K135" s="35"/>
      <c r="L135" s="179"/>
      <c r="M135" s="180"/>
      <c r="N135" s="181" t="s">
        <v>38</v>
      </c>
      <c r="O135" s="180"/>
      <c r="P135" s="180"/>
      <c r="Q135" s="180"/>
      <c r="R135" s="180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2" t="s">
        <v>137</v>
      </c>
      <c r="AZ135" s="180"/>
      <c r="BA135" s="180"/>
      <c r="BB135" s="180"/>
      <c r="BC135" s="180"/>
      <c r="BD135" s="180"/>
      <c r="BE135" s="183">
        <f t="shared" si="0"/>
        <v>0</v>
      </c>
      <c r="BF135" s="183">
        <f t="shared" si="1"/>
        <v>0</v>
      </c>
      <c r="BG135" s="183">
        <f t="shared" si="2"/>
        <v>0</v>
      </c>
      <c r="BH135" s="183">
        <f t="shared" si="3"/>
        <v>0</v>
      </c>
      <c r="BI135" s="183">
        <f t="shared" si="4"/>
        <v>0</v>
      </c>
      <c r="BJ135" s="182" t="s">
        <v>78</v>
      </c>
      <c r="BK135" s="180"/>
      <c r="BL135" s="180"/>
      <c r="BM135" s="180"/>
    </row>
    <row r="136" spans="1:31" s="2" customFormat="1" ht="12">
      <c r="A136" s="33"/>
      <c r="B136" s="34"/>
      <c r="C136" s="35"/>
      <c r="D136" s="35"/>
      <c r="E136" s="35"/>
      <c r="F136" s="35"/>
      <c r="G136" s="35"/>
      <c r="H136" s="35"/>
      <c r="I136" s="121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29.25" customHeight="1">
      <c r="A137" s="33"/>
      <c r="B137" s="34"/>
      <c r="C137" s="184" t="s">
        <v>138</v>
      </c>
      <c r="D137" s="164"/>
      <c r="E137" s="164"/>
      <c r="F137" s="164"/>
      <c r="G137" s="164"/>
      <c r="H137" s="164"/>
      <c r="I137" s="165"/>
      <c r="J137" s="185">
        <f>ROUND(J96+J129,2)</f>
        <v>0</v>
      </c>
      <c r="K137" s="164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5" customHeight="1">
      <c r="A138" s="33"/>
      <c r="B138" s="53"/>
      <c r="C138" s="54"/>
      <c r="D138" s="54"/>
      <c r="E138" s="54"/>
      <c r="F138" s="54"/>
      <c r="G138" s="54"/>
      <c r="H138" s="54"/>
      <c r="I138" s="159"/>
      <c r="J138" s="54"/>
      <c r="K138" s="54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42" spans="1:31" s="2" customFormat="1" ht="6.95" customHeight="1">
      <c r="A142" s="33"/>
      <c r="B142" s="55"/>
      <c r="C142" s="56"/>
      <c r="D142" s="56"/>
      <c r="E142" s="56"/>
      <c r="F142" s="56"/>
      <c r="G142" s="56"/>
      <c r="H142" s="56"/>
      <c r="I142" s="162"/>
      <c r="J142" s="56"/>
      <c r="K142" s="56"/>
      <c r="L142" s="5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2" customFormat="1" ht="24.95" customHeight="1">
      <c r="A143" s="33"/>
      <c r="B143" s="34"/>
      <c r="C143" s="22" t="s">
        <v>139</v>
      </c>
      <c r="D143" s="35"/>
      <c r="E143" s="35"/>
      <c r="F143" s="35"/>
      <c r="G143" s="35"/>
      <c r="H143" s="35"/>
      <c r="I143" s="121"/>
      <c r="J143" s="35"/>
      <c r="K143" s="35"/>
      <c r="L143" s="50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2" customFormat="1" ht="6.95" customHeight="1">
      <c r="A144" s="33"/>
      <c r="B144" s="34"/>
      <c r="C144" s="35"/>
      <c r="D144" s="35"/>
      <c r="E144" s="35"/>
      <c r="F144" s="35"/>
      <c r="G144" s="35"/>
      <c r="H144" s="35"/>
      <c r="I144" s="121"/>
      <c r="J144" s="35"/>
      <c r="K144" s="35"/>
      <c r="L144" s="50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31" s="2" customFormat="1" ht="12" customHeight="1">
      <c r="A145" s="33"/>
      <c r="B145" s="34"/>
      <c r="C145" s="28" t="s">
        <v>15</v>
      </c>
      <c r="D145" s="35"/>
      <c r="E145" s="35"/>
      <c r="F145" s="35"/>
      <c r="G145" s="35"/>
      <c r="H145" s="35"/>
      <c r="I145" s="121"/>
      <c r="J145" s="35"/>
      <c r="K145" s="35"/>
      <c r="L145" s="50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2" customFormat="1" ht="16.5" customHeight="1">
      <c r="A146" s="33"/>
      <c r="B146" s="34"/>
      <c r="C146" s="35"/>
      <c r="D146" s="35"/>
      <c r="E146" s="340" t="str">
        <f>E7</f>
        <v>Nemocnice Havířov-magnetická rezonance</v>
      </c>
      <c r="F146" s="341"/>
      <c r="G146" s="341"/>
      <c r="H146" s="341"/>
      <c r="I146" s="121"/>
      <c r="J146" s="35"/>
      <c r="K146" s="35"/>
      <c r="L146" s="50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2" customFormat="1" ht="12" customHeight="1">
      <c r="A147" s="33"/>
      <c r="B147" s="34"/>
      <c r="C147" s="28" t="s">
        <v>110</v>
      </c>
      <c r="D147" s="35"/>
      <c r="E147" s="35"/>
      <c r="F147" s="35"/>
      <c r="G147" s="35"/>
      <c r="H147" s="35"/>
      <c r="I147" s="121"/>
      <c r="J147" s="35"/>
      <c r="K147" s="35"/>
      <c r="L147" s="50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31" s="2" customFormat="1" ht="16.5" customHeight="1">
      <c r="A148" s="33"/>
      <c r="B148" s="34"/>
      <c r="C148" s="35"/>
      <c r="D148" s="35"/>
      <c r="E148" s="306" t="str">
        <f>E9</f>
        <v>4-(4-2020) - Architektonicko-stavební část</v>
      </c>
      <c r="F148" s="342"/>
      <c r="G148" s="342"/>
      <c r="H148" s="342"/>
      <c r="I148" s="121"/>
      <c r="J148" s="35"/>
      <c r="K148" s="35"/>
      <c r="L148" s="50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s="2" customFormat="1" ht="6.95" customHeight="1">
      <c r="A149" s="33"/>
      <c r="B149" s="34"/>
      <c r="C149" s="35"/>
      <c r="D149" s="35"/>
      <c r="E149" s="35"/>
      <c r="F149" s="35"/>
      <c r="G149" s="35"/>
      <c r="H149" s="35"/>
      <c r="I149" s="121"/>
      <c r="J149" s="35"/>
      <c r="K149" s="35"/>
      <c r="L149" s="50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2" customFormat="1" ht="12" customHeight="1">
      <c r="A150" s="33"/>
      <c r="B150" s="34"/>
      <c r="C150" s="28" t="s">
        <v>19</v>
      </c>
      <c r="D150" s="35"/>
      <c r="E150" s="35"/>
      <c r="F150" s="26" t="str">
        <f>F12</f>
        <v>Havířov</v>
      </c>
      <c r="G150" s="35"/>
      <c r="H150" s="35"/>
      <c r="I150" s="122" t="s">
        <v>21</v>
      </c>
      <c r="J150" s="65" t="str">
        <f>IF(J12="","",J12)</f>
        <v>29. 4. 2020</v>
      </c>
      <c r="K150" s="35"/>
      <c r="L150" s="50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s="2" customFormat="1" ht="6.95" customHeight="1">
      <c r="A151" s="33"/>
      <c r="B151" s="34"/>
      <c r="C151" s="35"/>
      <c r="D151" s="35"/>
      <c r="E151" s="35"/>
      <c r="F151" s="35"/>
      <c r="G151" s="35"/>
      <c r="H151" s="35"/>
      <c r="I151" s="121"/>
      <c r="J151" s="35"/>
      <c r="K151" s="35"/>
      <c r="L151" s="50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31" s="2" customFormat="1" ht="15.2" customHeight="1">
      <c r="A152" s="33"/>
      <c r="B152" s="34"/>
      <c r="C152" s="28" t="s">
        <v>23</v>
      </c>
      <c r="D152" s="35"/>
      <c r="E152" s="35"/>
      <c r="F152" s="26" t="str">
        <f>E15</f>
        <v xml:space="preserve"> </v>
      </c>
      <c r="G152" s="35"/>
      <c r="H152" s="35"/>
      <c r="I152" s="122" t="s">
        <v>29</v>
      </c>
      <c r="J152" s="31" t="str">
        <f>E21</f>
        <v xml:space="preserve"> </v>
      </c>
      <c r="K152" s="35"/>
      <c r="L152" s="50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31" s="2" customFormat="1" ht="15.2" customHeight="1">
      <c r="A153" s="33"/>
      <c r="B153" s="34"/>
      <c r="C153" s="28" t="s">
        <v>27</v>
      </c>
      <c r="D153" s="35"/>
      <c r="E153" s="35"/>
      <c r="F153" s="26" t="str">
        <f>IF(E18="","",E18)</f>
        <v>Vyplň údaj</v>
      </c>
      <c r="G153" s="35"/>
      <c r="H153" s="35"/>
      <c r="I153" s="122" t="s">
        <v>31</v>
      </c>
      <c r="J153" s="31" t="str">
        <f>E24</f>
        <v xml:space="preserve"> </v>
      </c>
      <c r="K153" s="35"/>
      <c r="L153" s="50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31" s="2" customFormat="1" ht="10.35" customHeight="1">
      <c r="A154" s="33"/>
      <c r="B154" s="34"/>
      <c r="C154" s="35"/>
      <c r="D154" s="35"/>
      <c r="E154" s="35"/>
      <c r="F154" s="35"/>
      <c r="G154" s="35"/>
      <c r="H154" s="35"/>
      <c r="I154" s="121"/>
      <c r="J154" s="35"/>
      <c r="K154" s="35"/>
      <c r="L154" s="50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31" s="10" customFormat="1" ht="29.25" customHeight="1">
      <c r="A155" s="186"/>
      <c r="B155" s="187"/>
      <c r="C155" s="188" t="s">
        <v>140</v>
      </c>
      <c r="D155" s="189" t="s">
        <v>58</v>
      </c>
      <c r="E155" s="189" t="s">
        <v>54</v>
      </c>
      <c r="F155" s="189" t="s">
        <v>55</v>
      </c>
      <c r="G155" s="189" t="s">
        <v>141</v>
      </c>
      <c r="H155" s="189" t="s">
        <v>142</v>
      </c>
      <c r="I155" s="190" t="s">
        <v>143</v>
      </c>
      <c r="J155" s="191" t="s">
        <v>116</v>
      </c>
      <c r="K155" s="192" t="s">
        <v>144</v>
      </c>
      <c r="L155" s="193"/>
      <c r="M155" s="74" t="s">
        <v>1</v>
      </c>
      <c r="N155" s="75" t="s">
        <v>37</v>
      </c>
      <c r="O155" s="75" t="s">
        <v>145</v>
      </c>
      <c r="P155" s="75" t="s">
        <v>146</v>
      </c>
      <c r="Q155" s="75" t="s">
        <v>147</v>
      </c>
      <c r="R155" s="75" t="s">
        <v>148</v>
      </c>
      <c r="S155" s="75" t="s">
        <v>149</v>
      </c>
      <c r="T155" s="76" t="s">
        <v>150</v>
      </c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</row>
    <row r="156" spans="1:63" s="2" customFormat="1" ht="22.9" customHeight="1">
      <c r="A156" s="33"/>
      <c r="B156" s="34"/>
      <c r="C156" s="81" t="s">
        <v>151</v>
      </c>
      <c r="D156" s="35"/>
      <c r="E156" s="35"/>
      <c r="F156" s="35"/>
      <c r="G156" s="35"/>
      <c r="H156" s="35"/>
      <c r="I156" s="121"/>
      <c r="J156" s="194">
        <f>BK156</f>
        <v>0</v>
      </c>
      <c r="K156" s="35"/>
      <c r="L156" s="38"/>
      <c r="M156" s="77"/>
      <c r="N156" s="195"/>
      <c r="O156" s="78"/>
      <c r="P156" s="196">
        <f>P157+P470+P657</f>
        <v>0</v>
      </c>
      <c r="Q156" s="78"/>
      <c r="R156" s="196">
        <f>R157+R470+R657</f>
        <v>1062.43996986</v>
      </c>
      <c r="S156" s="78"/>
      <c r="T156" s="197">
        <f>T157+T470+T657</f>
        <v>0.066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72</v>
      </c>
      <c r="AU156" s="16" t="s">
        <v>118</v>
      </c>
      <c r="BK156" s="198">
        <f>BK157+BK470+BK657</f>
        <v>0</v>
      </c>
    </row>
    <row r="157" spans="2:63" s="11" customFormat="1" ht="25.9" customHeight="1">
      <c r="B157" s="199"/>
      <c r="C157" s="200"/>
      <c r="D157" s="201" t="s">
        <v>72</v>
      </c>
      <c r="E157" s="202" t="s">
        <v>951</v>
      </c>
      <c r="F157" s="202" t="s">
        <v>952</v>
      </c>
      <c r="G157" s="200"/>
      <c r="H157" s="200"/>
      <c r="I157" s="203"/>
      <c r="J157" s="204">
        <f>BK157</f>
        <v>0</v>
      </c>
      <c r="K157" s="200"/>
      <c r="L157" s="205"/>
      <c r="M157" s="206"/>
      <c r="N157" s="207"/>
      <c r="O157" s="207"/>
      <c r="P157" s="208">
        <f>P158+P203+P257+P312+P368+P372+P455+P468</f>
        <v>0</v>
      </c>
      <c r="Q157" s="207"/>
      <c r="R157" s="208">
        <f>R158+R203+R257+R312+R368+R372+R455+R468</f>
        <v>1045.19609343</v>
      </c>
      <c r="S157" s="207"/>
      <c r="T157" s="209">
        <f>T158+T203+T257+T312+T368+T372+T455+T468</f>
        <v>0</v>
      </c>
      <c r="AR157" s="210" t="s">
        <v>78</v>
      </c>
      <c r="AT157" s="211" t="s">
        <v>72</v>
      </c>
      <c r="AU157" s="211" t="s">
        <v>73</v>
      </c>
      <c r="AY157" s="210" t="s">
        <v>154</v>
      </c>
      <c r="BK157" s="212">
        <f>BK158+BK203+BK257+BK312+BK368+BK372+BK455+BK468</f>
        <v>0</v>
      </c>
    </row>
    <row r="158" spans="2:63" s="11" customFormat="1" ht="22.9" customHeight="1">
      <c r="B158" s="199"/>
      <c r="C158" s="200"/>
      <c r="D158" s="201" t="s">
        <v>72</v>
      </c>
      <c r="E158" s="238" t="s">
        <v>78</v>
      </c>
      <c r="F158" s="238" t="s">
        <v>1298</v>
      </c>
      <c r="G158" s="200"/>
      <c r="H158" s="200"/>
      <c r="I158" s="203"/>
      <c r="J158" s="239">
        <f>BK158</f>
        <v>0</v>
      </c>
      <c r="K158" s="200"/>
      <c r="L158" s="205"/>
      <c r="M158" s="206"/>
      <c r="N158" s="207"/>
      <c r="O158" s="207"/>
      <c r="P158" s="208">
        <f>SUM(P159:P202)</f>
        <v>0</v>
      </c>
      <c r="Q158" s="207"/>
      <c r="R158" s="208">
        <f>SUM(R159:R202)</f>
        <v>166.514</v>
      </c>
      <c r="S158" s="207"/>
      <c r="T158" s="209">
        <f>SUM(T159:T202)</f>
        <v>0</v>
      </c>
      <c r="AR158" s="210" t="s">
        <v>78</v>
      </c>
      <c r="AT158" s="211" t="s">
        <v>72</v>
      </c>
      <c r="AU158" s="211" t="s">
        <v>78</v>
      </c>
      <c r="AY158" s="210" t="s">
        <v>154</v>
      </c>
      <c r="BK158" s="212">
        <f>SUM(BK159:BK202)</f>
        <v>0</v>
      </c>
    </row>
    <row r="159" spans="1:65" s="2" customFormat="1" ht="24" customHeight="1">
      <c r="A159" s="33"/>
      <c r="B159" s="34"/>
      <c r="C159" s="213" t="s">
        <v>78</v>
      </c>
      <c r="D159" s="213" t="s">
        <v>155</v>
      </c>
      <c r="E159" s="214" t="s">
        <v>1487</v>
      </c>
      <c r="F159" s="215" t="s">
        <v>1488</v>
      </c>
      <c r="G159" s="216" t="s">
        <v>1301</v>
      </c>
      <c r="H159" s="217">
        <v>0.936</v>
      </c>
      <c r="I159" s="218"/>
      <c r="J159" s="219">
        <f>ROUND(I159*H159,2)</f>
        <v>0</v>
      </c>
      <c r="K159" s="220"/>
      <c r="L159" s="38"/>
      <c r="M159" s="221" t="s">
        <v>1</v>
      </c>
      <c r="N159" s="222" t="s">
        <v>38</v>
      </c>
      <c r="O159" s="70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93</v>
      </c>
      <c r="AT159" s="225" t="s">
        <v>155</v>
      </c>
      <c r="AU159" s="225" t="s">
        <v>82</v>
      </c>
      <c r="AY159" s="16" t="s">
        <v>154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78</v>
      </c>
      <c r="BK159" s="226">
        <f>ROUND(I159*H159,2)</f>
        <v>0</v>
      </c>
      <c r="BL159" s="16" t="s">
        <v>93</v>
      </c>
      <c r="BM159" s="225" t="s">
        <v>1489</v>
      </c>
    </row>
    <row r="160" spans="2:51" s="13" customFormat="1" ht="12">
      <c r="B160" s="251"/>
      <c r="C160" s="252"/>
      <c r="D160" s="253" t="s">
        <v>1030</v>
      </c>
      <c r="E160" s="254" t="s">
        <v>1</v>
      </c>
      <c r="F160" s="255" t="s">
        <v>1490</v>
      </c>
      <c r="G160" s="252"/>
      <c r="H160" s="256">
        <v>0.936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1030</v>
      </c>
      <c r="AU160" s="262" t="s">
        <v>82</v>
      </c>
      <c r="AV160" s="13" t="s">
        <v>82</v>
      </c>
      <c r="AW160" s="13" t="s">
        <v>30</v>
      </c>
      <c r="AX160" s="13" t="s">
        <v>78</v>
      </c>
      <c r="AY160" s="262" t="s">
        <v>154</v>
      </c>
    </row>
    <row r="161" spans="1:65" s="2" customFormat="1" ht="24" customHeight="1">
      <c r="A161" s="33"/>
      <c r="B161" s="34"/>
      <c r="C161" s="213" t="s">
        <v>82</v>
      </c>
      <c r="D161" s="213" t="s">
        <v>155</v>
      </c>
      <c r="E161" s="214" t="s">
        <v>1491</v>
      </c>
      <c r="F161" s="215" t="s">
        <v>1492</v>
      </c>
      <c r="G161" s="216" t="s">
        <v>1301</v>
      </c>
      <c r="H161" s="217">
        <v>0.936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38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82</v>
      </c>
      <c r="AY161" s="16" t="s">
        <v>154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78</v>
      </c>
      <c r="BK161" s="226">
        <f>ROUND(I161*H161,2)</f>
        <v>0</v>
      </c>
      <c r="BL161" s="16" t="s">
        <v>93</v>
      </c>
      <c r="BM161" s="225" t="s">
        <v>1493</v>
      </c>
    </row>
    <row r="162" spans="2:51" s="13" customFormat="1" ht="12">
      <c r="B162" s="251"/>
      <c r="C162" s="252"/>
      <c r="D162" s="253" t="s">
        <v>1030</v>
      </c>
      <c r="E162" s="254" t="s">
        <v>1</v>
      </c>
      <c r="F162" s="255" t="s">
        <v>1490</v>
      </c>
      <c r="G162" s="252"/>
      <c r="H162" s="256">
        <v>0.936</v>
      </c>
      <c r="I162" s="257"/>
      <c r="J162" s="252"/>
      <c r="K162" s="252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1030</v>
      </c>
      <c r="AU162" s="262" t="s">
        <v>82</v>
      </c>
      <c r="AV162" s="13" t="s">
        <v>82</v>
      </c>
      <c r="AW162" s="13" t="s">
        <v>30</v>
      </c>
      <c r="AX162" s="13" t="s">
        <v>78</v>
      </c>
      <c r="AY162" s="262" t="s">
        <v>154</v>
      </c>
    </row>
    <row r="163" spans="1:65" s="2" customFormat="1" ht="16.5" customHeight="1">
      <c r="A163" s="33"/>
      <c r="B163" s="34"/>
      <c r="C163" s="213" t="s">
        <v>90</v>
      </c>
      <c r="D163" s="213" t="s">
        <v>155</v>
      </c>
      <c r="E163" s="214" t="s">
        <v>1494</v>
      </c>
      <c r="F163" s="215" t="s">
        <v>1495</v>
      </c>
      <c r="G163" s="216" t="s">
        <v>193</v>
      </c>
      <c r="H163" s="217">
        <v>317.891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38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82</v>
      </c>
      <c r="AY163" s="16" t="s">
        <v>154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78</v>
      </c>
      <c r="BK163" s="226">
        <f>ROUND(I163*H163,2)</f>
        <v>0</v>
      </c>
      <c r="BL163" s="16" t="s">
        <v>93</v>
      </c>
      <c r="BM163" s="225" t="s">
        <v>1496</v>
      </c>
    </row>
    <row r="164" spans="2:51" s="13" customFormat="1" ht="12">
      <c r="B164" s="251"/>
      <c r="C164" s="252"/>
      <c r="D164" s="253" t="s">
        <v>1030</v>
      </c>
      <c r="E164" s="254" t="s">
        <v>1</v>
      </c>
      <c r="F164" s="255" t="s">
        <v>1497</v>
      </c>
      <c r="G164" s="252"/>
      <c r="H164" s="256">
        <v>12.74</v>
      </c>
      <c r="I164" s="257"/>
      <c r="J164" s="252"/>
      <c r="K164" s="252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1030</v>
      </c>
      <c r="AU164" s="262" t="s">
        <v>82</v>
      </c>
      <c r="AV164" s="13" t="s">
        <v>82</v>
      </c>
      <c r="AW164" s="13" t="s">
        <v>30</v>
      </c>
      <c r="AX164" s="13" t="s">
        <v>73</v>
      </c>
      <c r="AY164" s="262" t="s">
        <v>154</v>
      </c>
    </row>
    <row r="165" spans="2:51" s="13" customFormat="1" ht="12">
      <c r="B165" s="251"/>
      <c r="C165" s="252"/>
      <c r="D165" s="253" t="s">
        <v>1030</v>
      </c>
      <c r="E165" s="254" t="s">
        <v>1</v>
      </c>
      <c r="F165" s="255" t="s">
        <v>1498</v>
      </c>
      <c r="G165" s="252"/>
      <c r="H165" s="256">
        <v>305.151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AT165" s="262" t="s">
        <v>1030</v>
      </c>
      <c r="AU165" s="262" t="s">
        <v>82</v>
      </c>
      <c r="AV165" s="13" t="s">
        <v>82</v>
      </c>
      <c r="AW165" s="13" t="s">
        <v>30</v>
      </c>
      <c r="AX165" s="13" t="s">
        <v>73</v>
      </c>
      <c r="AY165" s="262" t="s">
        <v>154</v>
      </c>
    </row>
    <row r="166" spans="2:51" s="14" customFormat="1" ht="12">
      <c r="B166" s="263"/>
      <c r="C166" s="264"/>
      <c r="D166" s="253" t="s">
        <v>1030</v>
      </c>
      <c r="E166" s="265" t="s">
        <v>1</v>
      </c>
      <c r="F166" s="266" t="s">
        <v>1312</v>
      </c>
      <c r="G166" s="264"/>
      <c r="H166" s="267">
        <v>317.891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AT166" s="273" t="s">
        <v>1030</v>
      </c>
      <c r="AU166" s="273" t="s">
        <v>82</v>
      </c>
      <c r="AV166" s="14" t="s">
        <v>93</v>
      </c>
      <c r="AW166" s="14" t="s">
        <v>30</v>
      </c>
      <c r="AX166" s="14" t="s">
        <v>78</v>
      </c>
      <c r="AY166" s="273" t="s">
        <v>154</v>
      </c>
    </row>
    <row r="167" spans="1:65" s="2" customFormat="1" ht="24" customHeight="1">
      <c r="A167" s="33"/>
      <c r="B167" s="34"/>
      <c r="C167" s="213" t="s">
        <v>93</v>
      </c>
      <c r="D167" s="213" t="s">
        <v>155</v>
      </c>
      <c r="E167" s="214" t="s">
        <v>1499</v>
      </c>
      <c r="F167" s="215" t="s">
        <v>1500</v>
      </c>
      <c r="G167" s="216" t="s">
        <v>1301</v>
      </c>
      <c r="H167" s="217">
        <v>229.741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38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93</v>
      </c>
      <c r="AT167" s="225" t="s">
        <v>155</v>
      </c>
      <c r="AU167" s="225" t="s">
        <v>82</v>
      </c>
      <c r="AY167" s="16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78</v>
      </c>
      <c r="BK167" s="226">
        <f>ROUND(I167*H167,2)</f>
        <v>0</v>
      </c>
      <c r="BL167" s="16" t="s">
        <v>93</v>
      </c>
      <c r="BM167" s="225" t="s">
        <v>1501</v>
      </c>
    </row>
    <row r="168" spans="2:51" s="13" customFormat="1" ht="12">
      <c r="B168" s="251"/>
      <c r="C168" s="252"/>
      <c r="D168" s="253" t="s">
        <v>1030</v>
      </c>
      <c r="E168" s="254" t="s">
        <v>1</v>
      </c>
      <c r="F168" s="255" t="s">
        <v>1502</v>
      </c>
      <c r="G168" s="252"/>
      <c r="H168" s="256">
        <v>16.135</v>
      </c>
      <c r="I168" s="257"/>
      <c r="J168" s="252"/>
      <c r="K168" s="252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1030</v>
      </c>
      <c r="AU168" s="262" t="s">
        <v>82</v>
      </c>
      <c r="AV168" s="13" t="s">
        <v>82</v>
      </c>
      <c r="AW168" s="13" t="s">
        <v>30</v>
      </c>
      <c r="AX168" s="13" t="s">
        <v>73</v>
      </c>
      <c r="AY168" s="262" t="s">
        <v>154</v>
      </c>
    </row>
    <row r="169" spans="2:51" s="13" customFormat="1" ht="12">
      <c r="B169" s="251"/>
      <c r="C169" s="252"/>
      <c r="D169" s="253" t="s">
        <v>1030</v>
      </c>
      <c r="E169" s="254" t="s">
        <v>1</v>
      </c>
      <c r="F169" s="255" t="s">
        <v>1503</v>
      </c>
      <c r="G169" s="252"/>
      <c r="H169" s="256">
        <v>213.606</v>
      </c>
      <c r="I169" s="257"/>
      <c r="J169" s="252"/>
      <c r="K169" s="252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1030</v>
      </c>
      <c r="AU169" s="262" t="s">
        <v>82</v>
      </c>
      <c r="AV169" s="13" t="s">
        <v>82</v>
      </c>
      <c r="AW169" s="13" t="s">
        <v>30</v>
      </c>
      <c r="AX169" s="13" t="s">
        <v>73</v>
      </c>
      <c r="AY169" s="262" t="s">
        <v>154</v>
      </c>
    </row>
    <row r="170" spans="2:51" s="14" customFormat="1" ht="12">
      <c r="B170" s="263"/>
      <c r="C170" s="264"/>
      <c r="D170" s="253" t="s">
        <v>1030</v>
      </c>
      <c r="E170" s="265" t="s">
        <v>1</v>
      </c>
      <c r="F170" s="266" t="s">
        <v>1312</v>
      </c>
      <c r="G170" s="264"/>
      <c r="H170" s="267">
        <v>229.741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1030</v>
      </c>
      <c r="AU170" s="273" t="s">
        <v>82</v>
      </c>
      <c r="AV170" s="14" t="s">
        <v>93</v>
      </c>
      <c r="AW170" s="14" t="s">
        <v>30</v>
      </c>
      <c r="AX170" s="14" t="s">
        <v>78</v>
      </c>
      <c r="AY170" s="273" t="s">
        <v>154</v>
      </c>
    </row>
    <row r="171" spans="1:65" s="2" customFormat="1" ht="16.5" customHeight="1">
      <c r="A171" s="33"/>
      <c r="B171" s="34"/>
      <c r="C171" s="213" t="s">
        <v>737</v>
      </c>
      <c r="D171" s="213" t="s">
        <v>155</v>
      </c>
      <c r="E171" s="214" t="s">
        <v>1504</v>
      </c>
      <c r="F171" s="215" t="s">
        <v>1505</v>
      </c>
      <c r="G171" s="216" t="s">
        <v>1301</v>
      </c>
      <c r="H171" s="217">
        <v>229.741</v>
      </c>
      <c r="I171" s="218"/>
      <c r="J171" s="219">
        <f>ROUND(I171*H171,2)</f>
        <v>0</v>
      </c>
      <c r="K171" s="220"/>
      <c r="L171" s="38"/>
      <c r="M171" s="221" t="s">
        <v>1</v>
      </c>
      <c r="N171" s="222" t="s">
        <v>38</v>
      </c>
      <c r="O171" s="70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93</v>
      </c>
      <c r="AT171" s="225" t="s">
        <v>155</v>
      </c>
      <c r="AU171" s="225" t="s">
        <v>82</v>
      </c>
      <c r="AY171" s="16" t="s">
        <v>154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78</v>
      </c>
      <c r="BK171" s="226">
        <f>ROUND(I171*H171,2)</f>
        <v>0</v>
      </c>
      <c r="BL171" s="16" t="s">
        <v>93</v>
      </c>
      <c r="BM171" s="225" t="s">
        <v>1506</v>
      </c>
    </row>
    <row r="172" spans="2:51" s="13" customFormat="1" ht="12">
      <c r="B172" s="251"/>
      <c r="C172" s="252"/>
      <c r="D172" s="253" t="s">
        <v>1030</v>
      </c>
      <c r="E172" s="254" t="s">
        <v>1</v>
      </c>
      <c r="F172" s="255" t="s">
        <v>1502</v>
      </c>
      <c r="G172" s="252"/>
      <c r="H172" s="256">
        <v>16.135</v>
      </c>
      <c r="I172" s="257"/>
      <c r="J172" s="252"/>
      <c r="K172" s="252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1030</v>
      </c>
      <c r="AU172" s="262" t="s">
        <v>82</v>
      </c>
      <c r="AV172" s="13" t="s">
        <v>82</v>
      </c>
      <c r="AW172" s="13" t="s">
        <v>30</v>
      </c>
      <c r="AX172" s="13" t="s">
        <v>73</v>
      </c>
      <c r="AY172" s="262" t="s">
        <v>154</v>
      </c>
    </row>
    <row r="173" spans="2:51" s="13" customFormat="1" ht="12">
      <c r="B173" s="251"/>
      <c r="C173" s="252"/>
      <c r="D173" s="253" t="s">
        <v>1030</v>
      </c>
      <c r="E173" s="254" t="s">
        <v>1</v>
      </c>
      <c r="F173" s="255" t="s">
        <v>1503</v>
      </c>
      <c r="G173" s="252"/>
      <c r="H173" s="256">
        <v>213.606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1030</v>
      </c>
      <c r="AU173" s="262" t="s">
        <v>82</v>
      </c>
      <c r="AV173" s="13" t="s">
        <v>82</v>
      </c>
      <c r="AW173" s="13" t="s">
        <v>30</v>
      </c>
      <c r="AX173" s="13" t="s">
        <v>73</v>
      </c>
      <c r="AY173" s="262" t="s">
        <v>154</v>
      </c>
    </row>
    <row r="174" spans="2:51" s="14" customFormat="1" ht="12">
      <c r="B174" s="263"/>
      <c r="C174" s="264"/>
      <c r="D174" s="253" t="s">
        <v>1030</v>
      </c>
      <c r="E174" s="265" t="s">
        <v>1</v>
      </c>
      <c r="F174" s="266" t="s">
        <v>1312</v>
      </c>
      <c r="G174" s="264"/>
      <c r="H174" s="267">
        <v>229.741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AT174" s="273" t="s">
        <v>1030</v>
      </c>
      <c r="AU174" s="273" t="s">
        <v>82</v>
      </c>
      <c r="AV174" s="14" t="s">
        <v>93</v>
      </c>
      <c r="AW174" s="14" t="s">
        <v>30</v>
      </c>
      <c r="AX174" s="14" t="s">
        <v>78</v>
      </c>
      <c r="AY174" s="273" t="s">
        <v>154</v>
      </c>
    </row>
    <row r="175" spans="1:65" s="2" customFormat="1" ht="24" customHeight="1">
      <c r="A175" s="33"/>
      <c r="B175" s="34"/>
      <c r="C175" s="213" t="s">
        <v>164</v>
      </c>
      <c r="D175" s="213" t="s">
        <v>155</v>
      </c>
      <c r="E175" s="214" t="s">
        <v>1507</v>
      </c>
      <c r="F175" s="215" t="s">
        <v>1508</v>
      </c>
      <c r="G175" s="216" t="s">
        <v>1301</v>
      </c>
      <c r="H175" s="217">
        <v>98.738</v>
      </c>
      <c r="I175" s="218"/>
      <c r="J175" s="219">
        <f>ROUND(I175*H175,2)</f>
        <v>0</v>
      </c>
      <c r="K175" s="220"/>
      <c r="L175" s="38"/>
      <c r="M175" s="221" t="s">
        <v>1</v>
      </c>
      <c r="N175" s="222" t="s">
        <v>38</v>
      </c>
      <c r="O175" s="70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93</v>
      </c>
      <c r="AT175" s="225" t="s">
        <v>155</v>
      </c>
      <c r="AU175" s="225" t="s">
        <v>82</v>
      </c>
      <c r="AY175" s="16" t="s">
        <v>154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78</v>
      </c>
      <c r="BK175" s="226">
        <f>ROUND(I175*H175,2)</f>
        <v>0</v>
      </c>
      <c r="BL175" s="16" t="s">
        <v>93</v>
      </c>
      <c r="BM175" s="225" t="s">
        <v>1509</v>
      </c>
    </row>
    <row r="176" spans="2:51" s="13" customFormat="1" ht="12">
      <c r="B176" s="251"/>
      <c r="C176" s="252"/>
      <c r="D176" s="253" t="s">
        <v>1030</v>
      </c>
      <c r="E176" s="254" t="s">
        <v>1</v>
      </c>
      <c r="F176" s="255" t="s">
        <v>1510</v>
      </c>
      <c r="G176" s="252"/>
      <c r="H176" s="256">
        <v>3.436</v>
      </c>
      <c r="I176" s="257"/>
      <c r="J176" s="252"/>
      <c r="K176" s="252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1030</v>
      </c>
      <c r="AU176" s="262" t="s">
        <v>82</v>
      </c>
      <c r="AV176" s="13" t="s">
        <v>82</v>
      </c>
      <c r="AW176" s="13" t="s">
        <v>30</v>
      </c>
      <c r="AX176" s="13" t="s">
        <v>73</v>
      </c>
      <c r="AY176" s="262" t="s">
        <v>154</v>
      </c>
    </row>
    <row r="177" spans="2:51" s="13" customFormat="1" ht="22.5">
      <c r="B177" s="251"/>
      <c r="C177" s="252"/>
      <c r="D177" s="253" t="s">
        <v>1030</v>
      </c>
      <c r="E177" s="254" t="s">
        <v>1</v>
      </c>
      <c r="F177" s="255" t="s">
        <v>1511</v>
      </c>
      <c r="G177" s="252"/>
      <c r="H177" s="256">
        <v>16.156</v>
      </c>
      <c r="I177" s="257"/>
      <c r="J177" s="252"/>
      <c r="K177" s="252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1030</v>
      </c>
      <c r="AU177" s="262" t="s">
        <v>82</v>
      </c>
      <c r="AV177" s="13" t="s">
        <v>82</v>
      </c>
      <c r="AW177" s="13" t="s">
        <v>30</v>
      </c>
      <c r="AX177" s="13" t="s">
        <v>73</v>
      </c>
      <c r="AY177" s="262" t="s">
        <v>154</v>
      </c>
    </row>
    <row r="178" spans="2:51" s="13" customFormat="1" ht="12">
      <c r="B178" s="251"/>
      <c r="C178" s="252"/>
      <c r="D178" s="253" t="s">
        <v>1030</v>
      </c>
      <c r="E178" s="254" t="s">
        <v>1</v>
      </c>
      <c r="F178" s="255" t="s">
        <v>1512</v>
      </c>
      <c r="G178" s="252"/>
      <c r="H178" s="256">
        <v>30.675</v>
      </c>
      <c r="I178" s="257"/>
      <c r="J178" s="252"/>
      <c r="K178" s="252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1030</v>
      </c>
      <c r="AU178" s="262" t="s">
        <v>82</v>
      </c>
      <c r="AV178" s="13" t="s">
        <v>82</v>
      </c>
      <c r="AW178" s="13" t="s">
        <v>30</v>
      </c>
      <c r="AX178" s="13" t="s">
        <v>73</v>
      </c>
      <c r="AY178" s="262" t="s">
        <v>154</v>
      </c>
    </row>
    <row r="179" spans="2:51" s="13" customFormat="1" ht="12">
      <c r="B179" s="251"/>
      <c r="C179" s="252"/>
      <c r="D179" s="253" t="s">
        <v>1030</v>
      </c>
      <c r="E179" s="254" t="s">
        <v>1</v>
      </c>
      <c r="F179" s="255" t="s">
        <v>1513</v>
      </c>
      <c r="G179" s="252"/>
      <c r="H179" s="256">
        <v>33</v>
      </c>
      <c r="I179" s="257"/>
      <c r="J179" s="252"/>
      <c r="K179" s="252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1030</v>
      </c>
      <c r="AU179" s="262" t="s">
        <v>82</v>
      </c>
      <c r="AV179" s="13" t="s">
        <v>82</v>
      </c>
      <c r="AW179" s="13" t="s">
        <v>30</v>
      </c>
      <c r="AX179" s="13" t="s">
        <v>73</v>
      </c>
      <c r="AY179" s="262" t="s">
        <v>154</v>
      </c>
    </row>
    <row r="180" spans="2:51" s="13" customFormat="1" ht="12">
      <c r="B180" s="251"/>
      <c r="C180" s="252"/>
      <c r="D180" s="253" t="s">
        <v>1030</v>
      </c>
      <c r="E180" s="254" t="s">
        <v>1</v>
      </c>
      <c r="F180" s="255" t="s">
        <v>1514</v>
      </c>
      <c r="G180" s="252"/>
      <c r="H180" s="256">
        <v>15.471</v>
      </c>
      <c r="I180" s="257"/>
      <c r="J180" s="252"/>
      <c r="K180" s="252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1030</v>
      </c>
      <c r="AU180" s="262" t="s">
        <v>82</v>
      </c>
      <c r="AV180" s="13" t="s">
        <v>82</v>
      </c>
      <c r="AW180" s="13" t="s">
        <v>30</v>
      </c>
      <c r="AX180" s="13" t="s">
        <v>73</v>
      </c>
      <c r="AY180" s="262" t="s">
        <v>154</v>
      </c>
    </row>
    <row r="181" spans="2:51" s="14" customFormat="1" ht="12">
      <c r="B181" s="263"/>
      <c r="C181" s="264"/>
      <c r="D181" s="253" t="s">
        <v>1030</v>
      </c>
      <c r="E181" s="265" t="s">
        <v>1</v>
      </c>
      <c r="F181" s="266" t="s">
        <v>1312</v>
      </c>
      <c r="G181" s="264"/>
      <c r="H181" s="267">
        <v>98.738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AT181" s="273" t="s">
        <v>1030</v>
      </c>
      <c r="AU181" s="273" t="s">
        <v>82</v>
      </c>
      <c r="AV181" s="14" t="s">
        <v>93</v>
      </c>
      <c r="AW181" s="14" t="s">
        <v>30</v>
      </c>
      <c r="AX181" s="14" t="s">
        <v>78</v>
      </c>
      <c r="AY181" s="273" t="s">
        <v>154</v>
      </c>
    </row>
    <row r="182" spans="1:65" s="2" customFormat="1" ht="24" customHeight="1">
      <c r="A182" s="33"/>
      <c r="B182" s="34"/>
      <c r="C182" s="213" t="s">
        <v>974</v>
      </c>
      <c r="D182" s="213" t="s">
        <v>155</v>
      </c>
      <c r="E182" s="214" t="s">
        <v>1515</v>
      </c>
      <c r="F182" s="215" t="s">
        <v>1516</v>
      </c>
      <c r="G182" s="216" t="s">
        <v>1301</v>
      </c>
      <c r="H182" s="217">
        <v>98.738</v>
      </c>
      <c r="I182" s="218"/>
      <c r="J182" s="219">
        <f>ROUND(I182*H182,2)</f>
        <v>0</v>
      </c>
      <c r="K182" s="220"/>
      <c r="L182" s="38"/>
      <c r="M182" s="221" t="s">
        <v>1</v>
      </c>
      <c r="N182" s="222" t="s">
        <v>38</v>
      </c>
      <c r="O182" s="70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93</v>
      </c>
      <c r="AT182" s="225" t="s">
        <v>155</v>
      </c>
      <c r="AU182" s="225" t="s">
        <v>82</v>
      </c>
      <c r="AY182" s="16" t="s">
        <v>154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78</v>
      </c>
      <c r="BK182" s="226">
        <f>ROUND(I182*H182,2)</f>
        <v>0</v>
      </c>
      <c r="BL182" s="16" t="s">
        <v>93</v>
      </c>
      <c r="BM182" s="225" t="s">
        <v>1517</v>
      </c>
    </row>
    <row r="183" spans="2:51" s="13" customFormat="1" ht="12">
      <c r="B183" s="251"/>
      <c r="C183" s="252"/>
      <c r="D183" s="253" t="s">
        <v>1030</v>
      </c>
      <c r="E183" s="254" t="s">
        <v>1</v>
      </c>
      <c r="F183" s="255" t="s">
        <v>1510</v>
      </c>
      <c r="G183" s="252"/>
      <c r="H183" s="256">
        <v>3.436</v>
      </c>
      <c r="I183" s="257"/>
      <c r="J183" s="252"/>
      <c r="K183" s="252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1030</v>
      </c>
      <c r="AU183" s="262" t="s">
        <v>82</v>
      </c>
      <c r="AV183" s="13" t="s">
        <v>82</v>
      </c>
      <c r="AW183" s="13" t="s">
        <v>30</v>
      </c>
      <c r="AX183" s="13" t="s">
        <v>73</v>
      </c>
      <c r="AY183" s="262" t="s">
        <v>154</v>
      </c>
    </row>
    <row r="184" spans="2:51" s="13" customFormat="1" ht="22.5">
      <c r="B184" s="251"/>
      <c r="C184" s="252"/>
      <c r="D184" s="253" t="s">
        <v>1030</v>
      </c>
      <c r="E184" s="254" t="s">
        <v>1</v>
      </c>
      <c r="F184" s="255" t="s">
        <v>1511</v>
      </c>
      <c r="G184" s="252"/>
      <c r="H184" s="256">
        <v>16.156</v>
      </c>
      <c r="I184" s="257"/>
      <c r="J184" s="252"/>
      <c r="K184" s="252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1030</v>
      </c>
      <c r="AU184" s="262" t="s">
        <v>82</v>
      </c>
      <c r="AV184" s="13" t="s">
        <v>82</v>
      </c>
      <c r="AW184" s="13" t="s">
        <v>30</v>
      </c>
      <c r="AX184" s="13" t="s">
        <v>73</v>
      </c>
      <c r="AY184" s="262" t="s">
        <v>154</v>
      </c>
    </row>
    <row r="185" spans="2:51" s="13" customFormat="1" ht="12">
      <c r="B185" s="251"/>
      <c r="C185" s="252"/>
      <c r="D185" s="253" t="s">
        <v>1030</v>
      </c>
      <c r="E185" s="254" t="s">
        <v>1</v>
      </c>
      <c r="F185" s="255" t="s">
        <v>1512</v>
      </c>
      <c r="G185" s="252"/>
      <c r="H185" s="256">
        <v>30.675</v>
      </c>
      <c r="I185" s="257"/>
      <c r="J185" s="252"/>
      <c r="K185" s="252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1030</v>
      </c>
      <c r="AU185" s="262" t="s">
        <v>82</v>
      </c>
      <c r="AV185" s="13" t="s">
        <v>82</v>
      </c>
      <c r="AW185" s="13" t="s">
        <v>30</v>
      </c>
      <c r="AX185" s="13" t="s">
        <v>73</v>
      </c>
      <c r="AY185" s="262" t="s">
        <v>154</v>
      </c>
    </row>
    <row r="186" spans="2:51" s="13" customFormat="1" ht="12">
      <c r="B186" s="251"/>
      <c r="C186" s="252"/>
      <c r="D186" s="253" t="s">
        <v>1030</v>
      </c>
      <c r="E186" s="254" t="s">
        <v>1</v>
      </c>
      <c r="F186" s="255" t="s">
        <v>1513</v>
      </c>
      <c r="G186" s="252"/>
      <c r="H186" s="256">
        <v>33</v>
      </c>
      <c r="I186" s="257"/>
      <c r="J186" s="252"/>
      <c r="K186" s="252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1030</v>
      </c>
      <c r="AU186" s="262" t="s">
        <v>82</v>
      </c>
      <c r="AV186" s="13" t="s">
        <v>82</v>
      </c>
      <c r="AW186" s="13" t="s">
        <v>30</v>
      </c>
      <c r="AX186" s="13" t="s">
        <v>73</v>
      </c>
      <c r="AY186" s="262" t="s">
        <v>154</v>
      </c>
    </row>
    <row r="187" spans="2:51" s="13" customFormat="1" ht="12">
      <c r="B187" s="251"/>
      <c r="C187" s="252"/>
      <c r="D187" s="253" t="s">
        <v>1030</v>
      </c>
      <c r="E187" s="254" t="s">
        <v>1</v>
      </c>
      <c r="F187" s="255" t="s">
        <v>1514</v>
      </c>
      <c r="G187" s="252"/>
      <c r="H187" s="256">
        <v>15.471</v>
      </c>
      <c r="I187" s="257"/>
      <c r="J187" s="252"/>
      <c r="K187" s="252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1030</v>
      </c>
      <c r="AU187" s="262" t="s">
        <v>82</v>
      </c>
      <c r="AV187" s="13" t="s">
        <v>82</v>
      </c>
      <c r="AW187" s="13" t="s">
        <v>30</v>
      </c>
      <c r="AX187" s="13" t="s">
        <v>73</v>
      </c>
      <c r="AY187" s="262" t="s">
        <v>154</v>
      </c>
    </row>
    <row r="188" spans="2:51" s="14" customFormat="1" ht="12">
      <c r="B188" s="263"/>
      <c r="C188" s="264"/>
      <c r="D188" s="253" t="s">
        <v>1030</v>
      </c>
      <c r="E188" s="265" t="s">
        <v>1</v>
      </c>
      <c r="F188" s="266" t="s">
        <v>1312</v>
      </c>
      <c r="G188" s="264"/>
      <c r="H188" s="267">
        <v>98.738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AT188" s="273" t="s">
        <v>1030</v>
      </c>
      <c r="AU188" s="273" t="s">
        <v>82</v>
      </c>
      <c r="AV188" s="14" t="s">
        <v>93</v>
      </c>
      <c r="AW188" s="14" t="s">
        <v>30</v>
      </c>
      <c r="AX188" s="14" t="s">
        <v>78</v>
      </c>
      <c r="AY188" s="273" t="s">
        <v>154</v>
      </c>
    </row>
    <row r="189" spans="1:65" s="2" customFormat="1" ht="24" customHeight="1">
      <c r="A189" s="33"/>
      <c r="B189" s="34"/>
      <c r="C189" s="213" t="s">
        <v>168</v>
      </c>
      <c r="D189" s="213" t="s">
        <v>155</v>
      </c>
      <c r="E189" s="214" t="s">
        <v>1518</v>
      </c>
      <c r="F189" s="215" t="s">
        <v>1519</v>
      </c>
      <c r="G189" s="216" t="s">
        <v>1301</v>
      </c>
      <c r="H189" s="217">
        <v>329.415</v>
      </c>
      <c r="I189" s="218"/>
      <c r="J189" s="219">
        <f>ROUND(I189*H189,2)</f>
        <v>0</v>
      </c>
      <c r="K189" s="220"/>
      <c r="L189" s="38"/>
      <c r="M189" s="221" t="s">
        <v>1</v>
      </c>
      <c r="N189" s="222" t="s">
        <v>38</v>
      </c>
      <c r="O189" s="70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93</v>
      </c>
      <c r="AT189" s="225" t="s">
        <v>155</v>
      </c>
      <c r="AU189" s="225" t="s">
        <v>82</v>
      </c>
      <c r="AY189" s="16" t="s">
        <v>154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78</v>
      </c>
      <c r="BK189" s="226">
        <f>ROUND(I189*H189,2)</f>
        <v>0</v>
      </c>
      <c r="BL189" s="16" t="s">
        <v>93</v>
      </c>
      <c r="BM189" s="225" t="s">
        <v>1520</v>
      </c>
    </row>
    <row r="190" spans="2:51" s="13" customFormat="1" ht="12">
      <c r="B190" s="251"/>
      <c r="C190" s="252"/>
      <c r="D190" s="253" t="s">
        <v>1030</v>
      </c>
      <c r="E190" s="254" t="s">
        <v>1</v>
      </c>
      <c r="F190" s="255" t="s">
        <v>1521</v>
      </c>
      <c r="G190" s="252"/>
      <c r="H190" s="256">
        <v>329.415</v>
      </c>
      <c r="I190" s="257"/>
      <c r="J190" s="252"/>
      <c r="K190" s="252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1030</v>
      </c>
      <c r="AU190" s="262" t="s">
        <v>82</v>
      </c>
      <c r="AV190" s="13" t="s">
        <v>82</v>
      </c>
      <c r="AW190" s="13" t="s">
        <v>30</v>
      </c>
      <c r="AX190" s="13" t="s">
        <v>78</v>
      </c>
      <c r="AY190" s="262" t="s">
        <v>154</v>
      </c>
    </row>
    <row r="191" spans="1:65" s="2" customFormat="1" ht="16.5" customHeight="1">
      <c r="A191" s="33"/>
      <c r="B191" s="34"/>
      <c r="C191" s="213" t="s">
        <v>981</v>
      </c>
      <c r="D191" s="213" t="s">
        <v>155</v>
      </c>
      <c r="E191" s="214" t="s">
        <v>1522</v>
      </c>
      <c r="F191" s="215" t="s">
        <v>1523</v>
      </c>
      <c r="G191" s="216" t="s">
        <v>1301</v>
      </c>
      <c r="H191" s="217">
        <v>329.415</v>
      </c>
      <c r="I191" s="218"/>
      <c r="J191" s="219">
        <f>ROUND(I191*H191,2)</f>
        <v>0</v>
      </c>
      <c r="K191" s="220"/>
      <c r="L191" s="38"/>
      <c r="M191" s="221" t="s">
        <v>1</v>
      </c>
      <c r="N191" s="222" t="s">
        <v>38</v>
      </c>
      <c r="O191" s="70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93</v>
      </c>
      <c r="AT191" s="225" t="s">
        <v>155</v>
      </c>
      <c r="AU191" s="225" t="s">
        <v>82</v>
      </c>
      <c r="AY191" s="16" t="s">
        <v>154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78</v>
      </c>
      <c r="BK191" s="226">
        <f>ROUND(I191*H191,2)</f>
        <v>0</v>
      </c>
      <c r="BL191" s="16" t="s">
        <v>93</v>
      </c>
      <c r="BM191" s="225" t="s">
        <v>1524</v>
      </c>
    </row>
    <row r="192" spans="2:51" s="13" customFormat="1" ht="12">
      <c r="B192" s="251"/>
      <c r="C192" s="252"/>
      <c r="D192" s="253" t="s">
        <v>1030</v>
      </c>
      <c r="E192" s="254" t="s">
        <v>1</v>
      </c>
      <c r="F192" s="255" t="s">
        <v>1521</v>
      </c>
      <c r="G192" s="252"/>
      <c r="H192" s="256">
        <v>329.415</v>
      </c>
      <c r="I192" s="257"/>
      <c r="J192" s="252"/>
      <c r="K192" s="252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1030</v>
      </c>
      <c r="AU192" s="262" t="s">
        <v>82</v>
      </c>
      <c r="AV192" s="13" t="s">
        <v>82</v>
      </c>
      <c r="AW192" s="13" t="s">
        <v>30</v>
      </c>
      <c r="AX192" s="13" t="s">
        <v>78</v>
      </c>
      <c r="AY192" s="262" t="s">
        <v>154</v>
      </c>
    </row>
    <row r="193" spans="1:65" s="2" customFormat="1" ht="16.5" customHeight="1">
      <c r="A193" s="33"/>
      <c r="B193" s="34"/>
      <c r="C193" s="213" t="s">
        <v>171</v>
      </c>
      <c r="D193" s="213" t="s">
        <v>155</v>
      </c>
      <c r="E193" s="214" t="s">
        <v>1525</v>
      </c>
      <c r="F193" s="215" t="s">
        <v>1526</v>
      </c>
      <c r="G193" s="216" t="s">
        <v>1301</v>
      </c>
      <c r="H193" s="217">
        <v>329.415</v>
      </c>
      <c r="I193" s="218"/>
      <c r="J193" s="219">
        <f>ROUND(I193*H193,2)</f>
        <v>0</v>
      </c>
      <c r="K193" s="220"/>
      <c r="L193" s="38"/>
      <c r="M193" s="221" t="s">
        <v>1</v>
      </c>
      <c r="N193" s="222" t="s">
        <v>38</v>
      </c>
      <c r="O193" s="70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93</v>
      </c>
      <c r="AT193" s="225" t="s">
        <v>155</v>
      </c>
      <c r="AU193" s="225" t="s">
        <v>82</v>
      </c>
      <c r="AY193" s="16" t="s">
        <v>154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78</v>
      </c>
      <c r="BK193" s="226">
        <f>ROUND(I193*H193,2)</f>
        <v>0</v>
      </c>
      <c r="BL193" s="16" t="s">
        <v>93</v>
      </c>
      <c r="BM193" s="225" t="s">
        <v>1527</v>
      </c>
    </row>
    <row r="194" spans="2:51" s="13" customFormat="1" ht="12">
      <c r="B194" s="251"/>
      <c r="C194" s="252"/>
      <c r="D194" s="253" t="s">
        <v>1030</v>
      </c>
      <c r="E194" s="254" t="s">
        <v>1</v>
      </c>
      <c r="F194" s="255" t="s">
        <v>1521</v>
      </c>
      <c r="G194" s="252"/>
      <c r="H194" s="256">
        <v>329.415</v>
      </c>
      <c r="I194" s="257"/>
      <c r="J194" s="252"/>
      <c r="K194" s="252"/>
      <c r="L194" s="258"/>
      <c r="M194" s="259"/>
      <c r="N194" s="260"/>
      <c r="O194" s="260"/>
      <c r="P194" s="260"/>
      <c r="Q194" s="260"/>
      <c r="R194" s="260"/>
      <c r="S194" s="260"/>
      <c r="T194" s="261"/>
      <c r="AT194" s="262" t="s">
        <v>1030</v>
      </c>
      <c r="AU194" s="262" t="s">
        <v>82</v>
      </c>
      <c r="AV194" s="13" t="s">
        <v>82</v>
      </c>
      <c r="AW194" s="13" t="s">
        <v>30</v>
      </c>
      <c r="AX194" s="13" t="s">
        <v>78</v>
      </c>
      <c r="AY194" s="262" t="s">
        <v>154</v>
      </c>
    </row>
    <row r="195" spans="1:65" s="2" customFormat="1" ht="24" customHeight="1">
      <c r="A195" s="33"/>
      <c r="B195" s="34"/>
      <c r="C195" s="213" t="s">
        <v>988</v>
      </c>
      <c r="D195" s="213" t="s">
        <v>155</v>
      </c>
      <c r="E195" s="214" t="s">
        <v>1325</v>
      </c>
      <c r="F195" s="215" t="s">
        <v>1326</v>
      </c>
      <c r="G195" s="216" t="s">
        <v>1301</v>
      </c>
      <c r="H195" s="217">
        <v>95.367</v>
      </c>
      <c r="I195" s="218"/>
      <c r="J195" s="219">
        <f>ROUND(I195*H195,2)</f>
        <v>0</v>
      </c>
      <c r="K195" s="220"/>
      <c r="L195" s="38"/>
      <c r="M195" s="221" t="s">
        <v>1</v>
      </c>
      <c r="N195" s="222" t="s">
        <v>38</v>
      </c>
      <c r="O195" s="70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93</v>
      </c>
      <c r="AT195" s="225" t="s">
        <v>155</v>
      </c>
      <c r="AU195" s="225" t="s">
        <v>82</v>
      </c>
      <c r="AY195" s="16" t="s">
        <v>154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78</v>
      </c>
      <c r="BK195" s="226">
        <f>ROUND(I195*H195,2)</f>
        <v>0</v>
      </c>
      <c r="BL195" s="16" t="s">
        <v>93</v>
      </c>
      <c r="BM195" s="225" t="s">
        <v>1528</v>
      </c>
    </row>
    <row r="196" spans="2:51" s="13" customFormat="1" ht="12">
      <c r="B196" s="251"/>
      <c r="C196" s="252"/>
      <c r="D196" s="253" t="s">
        <v>1030</v>
      </c>
      <c r="E196" s="254" t="s">
        <v>1</v>
      </c>
      <c r="F196" s="255" t="s">
        <v>1529</v>
      </c>
      <c r="G196" s="252"/>
      <c r="H196" s="256">
        <v>3.822</v>
      </c>
      <c r="I196" s="257"/>
      <c r="J196" s="252"/>
      <c r="K196" s="252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1030</v>
      </c>
      <c r="AU196" s="262" t="s">
        <v>82</v>
      </c>
      <c r="AV196" s="13" t="s">
        <v>82</v>
      </c>
      <c r="AW196" s="13" t="s">
        <v>30</v>
      </c>
      <c r="AX196" s="13" t="s">
        <v>73</v>
      </c>
      <c r="AY196" s="262" t="s">
        <v>154</v>
      </c>
    </row>
    <row r="197" spans="2:51" s="13" customFormat="1" ht="12">
      <c r="B197" s="251"/>
      <c r="C197" s="252"/>
      <c r="D197" s="253" t="s">
        <v>1030</v>
      </c>
      <c r="E197" s="254" t="s">
        <v>1</v>
      </c>
      <c r="F197" s="255" t="s">
        <v>1530</v>
      </c>
      <c r="G197" s="252"/>
      <c r="H197" s="256">
        <v>91.545</v>
      </c>
      <c r="I197" s="257"/>
      <c r="J197" s="252"/>
      <c r="K197" s="252"/>
      <c r="L197" s="258"/>
      <c r="M197" s="259"/>
      <c r="N197" s="260"/>
      <c r="O197" s="260"/>
      <c r="P197" s="260"/>
      <c r="Q197" s="260"/>
      <c r="R197" s="260"/>
      <c r="S197" s="260"/>
      <c r="T197" s="261"/>
      <c r="AT197" s="262" t="s">
        <v>1030</v>
      </c>
      <c r="AU197" s="262" t="s">
        <v>82</v>
      </c>
      <c r="AV197" s="13" t="s">
        <v>82</v>
      </c>
      <c r="AW197" s="13" t="s">
        <v>30</v>
      </c>
      <c r="AX197" s="13" t="s">
        <v>73</v>
      </c>
      <c r="AY197" s="262" t="s">
        <v>154</v>
      </c>
    </row>
    <row r="198" spans="2:51" s="14" customFormat="1" ht="12">
      <c r="B198" s="263"/>
      <c r="C198" s="264"/>
      <c r="D198" s="253" t="s">
        <v>1030</v>
      </c>
      <c r="E198" s="265" t="s">
        <v>1</v>
      </c>
      <c r="F198" s="266" t="s">
        <v>1312</v>
      </c>
      <c r="G198" s="264"/>
      <c r="H198" s="267">
        <v>95.367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AT198" s="273" t="s">
        <v>1030</v>
      </c>
      <c r="AU198" s="273" t="s">
        <v>82</v>
      </c>
      <c r="AV198" s="14" t="s">
        <v>93</v>
      </c>
      <c r="AW198" s="14" t="s">
        <v>30</v>
      </c>
      <c r="AX198" s="14" t="s">
        <v>78</v>
      </c>
      <c r="AY198" s="273" t="s">
        <v>154</v>
      </c>
    </row>
    <row r="199" spans="1:65" s="2" customFormat="1" ht="16.5" customHeight="1">
      <c r="A199" s="33"/>
      <c r="B199" s="34"/>
      <c r="C199" s="240" t="s">
        <v>174</v>
      </c>
      <c r="D199" s="240" t="s">
        <v>958</v>
      </c>
      <c r="E199" s="241" t="s">
        <v>1531</v>
      </c>
      <c r="F199" s="242" t="s">
        <v>1532</v>
      </c>
      <c r="G199" s="243" t="s">
        <v>1077</v>
      </c>
      <c r="H199" s="244">
        <v>166.514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38</v>
      </c>
      <c r="O199" s="70"/>
      <c r="P199" s="223">
        <f>O199*H199</f>
        <v>0</v>
      </c>
      <c r="Q199" s="223">
        <v>1</v>
      </c>
      <c r="R199" s="223">
        <f>Q199*H199</f>
        <v>166.514</v>
      </c>
      <c r="S199" s="223">
        <v>0</v>
      </c>
      <c r="T199" s="22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168</v>
      </c>
      <c r="AT199" s="225" t="s">
        <v>958</v>
      </c>
      <c r="AU199" s="225" t="s">
        <v>82</v>
      </c>
      <c r="AY199" s="16" t="s">
        <v>154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78</v>
      </c>
      <c r="BK199" s="226">
        <f>ROUND(I199*H199,2)</f>
        <v>0</v>
      </c>
      <c r="BL199" s="16" t="s">
        <v>93</v>
      </c>
      <c r="BM199" s="225" t="s">
        <v>1533</v>
      </c>
    </row>
    <row r="200" spans="2:51" s="13" customFormat="1" ht="12">
      <c r="B200" s="251"/>
      <c r="C200" s="252"/>
      <c r="D200" s="253" t="s">
        <v>1030</v>
      </c>
      <c r="E200" s="254" t="s">
        <v>1</v>
      </c>
      <c r="F200" s="255" t="s">
        <v>1513</v>
      </c>
      <c r="G200" s="252"/>
      <c r="H200" s="256">
        <v>33</v>
      </c>
      <c r="I200" s="257"/>
      <c r="J200" s="252"/>
      <c r="K200" s="252"/>
      <c r="L200" s="258"/>
      <c r="M200" s="259"/>
      <c r="N200" s="260"/>
      <c r="O200" s="260"/>
      <c r="P200" s="260"/>
      <c r="Q200" s="260"/>
      <c r="R200" s="260"/>
      <c r="S200" s="260"/>
      <c r="T200" s="261"/>
      <c r="AT200" s="262" t="s">
        <v>1030</v>
      </c>
      <c r="AU200" s="262" t="s">
        <v>82</v>
      </c>
      <c r="AV200" s="13" t="s">
        <v>82</v>
      </c>
      <c r="AW200" s="13" t="s">
        <v>30</v>
      </c>
      <c r="AX200" s="13" t="s">
        <v>73</v>
      </c>
      <c r="AY200" s="262" t="s">
        <v>154</v>
      </c>
    </row>
    <row r="201" spans="2:51" s="13" customFormat="1" ht="12">
      <c r="B201" s="251"/>
      <c r="C201" s="252"/>
      <c r="D201" s="253" t="s">
        <v>1030</v>
      </c>
      <c r="E201" s="254" t="s">
        <v>1</v>
      </c>
      <c r="F201" s="255" t="s">
        <v>1534</v>
      </c>
      <c r="G201" s="252"/>
      <c r="H201" s="256">
        <v>133.514</v>
      </c>
      <c r="I201" s="257"/>
      <c r="J201" s="252"/>
      <c r="K201" s="252"/>
      <c r="L201" s="258"/>
      <c r="M201" s="259"/>
      <c r="N201" s="260"/>
      <c r="O201" s="260"/>
      <c r="P201" s="260"/>
      <c r="Q201" s="260"/>
      <c r="R201" s="260"/>
      <c r="S201" s="260"/>
      <c r="T201" s="261"/>
      <c r="AT201" s="262" t="s">
        <v>1030</v>
      </c>
      <c r="AU201" s="262" t="s">
        <v>82</v>
      </c>
      <c r="AV201" s="13" t="s">
        <v>82</v>
      </c>
      <c r="AW201" s="13" t="s">
        <v>30</v>
      </c>
      <c r="AX201" s="13" t="s">
        <v>73</v>
      </c>
      <c r="AY201" s="262" t="s">
        <v>154</v>
      </c>
    </row>
    <row r="202" spans="2:51" s="14" customFormat="1" ht="12">
      <c r="B202" s="263"/>
      <c r="C202" s="264"/>
      <c r="D202" s="253" t="s">
        <v>1030</v>
      </c>
      <c r="E202" s="265" t="s">
        <v>1</v>
      </c>
      <c r="F202" s="266" t="s">
        <v>1312</v>
      </c>
      <c r="G202" s="264"/>
      <c r="H202" s="267">
        <v>166.514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1030</v>
      </c>
      <c r="AU202" s="273" t="s">
        <v>82</v>
      </c>
      <c r="AV202" s="14" t="s">
        <v>93</v>
      </c>
      <c r="AW202" s="14" t="s">
        <v>30</v>
      </c>
      <c r="AX202" s="14" t="s">
        <v>78</v>
      </c>
      <c r="AY202" s="273" t="s">
        <v>154</v>
      </c>
    </row>
    <row r="203" spans="2:63" s="11" customFormat="1" ht="22.9" customHeight="1">
      <c r="B203" s="199"/>
      <c r="C203" s="200"/>
      <c r="D203" s="201" t="s">
        <v>72</v>
      </c>
      <c r="E203" s="238" t="s">
        <v>82</v>
      </c>
      <c r="F203" s="238" t="s">
        <v>1535</v>
      </c>
      <c r="G203" s="200"/>
      <c r="H203" s="200"/>
      <c r="I203" s="203"/>
      <c r="J203" s="239">
        <f>BK203</f>
        <v>0</v>
      </c>
      <c r="K203" s="200"/>
      <c r="L203" s="205"/>
      <c r="M203" s="206"/>
      <c r="N203" s="207"/>
      <c r="O203" s="207"/>
      <c r="P203" s="208">
        <f>SUM(P204:P256)</f>
        <v>0</v>
      </c>
      <c r="Q203" s="207"/>
      <c r="R203" s="208">
        <f>SUM(R204:R256)</f>
        <v>518.93480045</v>
      </c>
      <c r="S203" s="207"/>
      <c r="T203" s="209">
        <f>SUM(T204:T256)</f>
        <v>0</v>
      </c>
      <c r="AR203" s="210" t="s">
        <v>78</v>
      </c>
      <c r="AT203" s="211" t="s">
        <v>72</v>
      </c>
      <c r="AU203" s="211" t="s">
        <v>78</v>
      </c>
      <c r="AY203" s="210" t="s">
        <v>154</v>
      </c>
      <c r="BK203" s="212">
        <f>SUM(BK204:BK256)</f>
        <v>0</v>
      </c>
    </row>
    <row r="204" spans="1:65" s="2" customFormat="1" ht="24" customHeight="1">
      <c r="A204" s="33"/>
      <c r="B204" s="34"/>
      <c r="C204" s="213" t="s">
        <v>995</v>
      </c>
      <c r="D204" s="213" t="s">
        <v>155</v>
      </c>
      <c r="E204" s="214" t="s">
        <v>1536</v>
      </c>
      <c r="F204" s="215" t="s">
        <v>1537</v>
      </c>
      <c r="G204" s="216" t="s">
        <v>574</v>
      </c>
      <c r="H204" s="217">
        <v>70.054</v>
      </c>
      <c r="I204" s="218"/>
      <c r="J204" s="219">
        <f>ROUND(I204*H204,2)</f>
        <v>0</v>
      </c>
      <c r="K204" s="220"/>
      <c r="L204" s="38"/>
      <c r="M204" s="221" t="s">
        <v>1</v>
      </c>
      <c r="N204" s="222" t="s">
        <v>38</v>
      </c>
      <c r="O204" s="70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93</v>
      </c>
      <c r="AT204" s="225" t="s">
        <v>155</v>
      </c>
      <c r="AU204" s="225" t="s">
        <v>82</v>
      </c>
      <c r="AY204" s="16" t="s">
        <v>154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78</v>
      </c>
      <c r="BK204" s="226">
        <f>ROUND(I204*H204,2)</f>
        <v>0</v>
      </c>
      <c r="BL204" s="16" t="s">
        <v>93</v>
      </c>
      <c r="BM204" s="225" t="s">
        <v>1538</v>
      </c>
    </row>
    <row r="205" spans="2:51" s="13" customFormat="1" ht="12">
      <c r="B205" s="251"/>
      <c r="C205" s="252"/>
      <c r="D205" s="253" t="s">
        <v>1030</v>
      </c>
      <c r="E205" s="254" t="s">
        <v>1</v>
      </c>
      <c r="F205" s="255" t="s">
        <v>1539</v>
      </c>
      <c r="G205" s="252"/>
      <c r="H205" s="256">
        <v>70.054</v>
      </c>
      <c r="I205" s="257"/>
      <c r="J205" s="252"/>
      <c r="K205" s="252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1030</v>
      </c>
      <c r="AU205" s="262" t="s">
        <v>82</v>
      </c>
      <c r="AV205" s="13" t="s">
        <v>82</v>
      </c>
      <c r="AW205" s="13" t="s">
        <v>30</v>
      </c>
      <c r="AX205" s="13" t="s">
        <v>78</v>
      </c>
      <c r="AY205" s="262" t="s">
        <v>154</v>
      </c>
    </row>
    <row r="206" spans="1:65" s="2" customFormat="1" ht="16.5" customHeight="1">
      <c r="A206" s="33"/>
      <c r="B206" s="34"/>
      <c r="C206" s="240" t="s">
        <v>177</v>
      </c>
      <c r="D206" s="240" t="s">
        <v>958</v>
      </c>
      <c r="E206" s="241" t="s">
        <v>1531</v>
      </c>
      <c r="F206" s="242" t="s">
        <v>1532</v>
      </c>
      <c r="G206" s="243" t="s">
        <v>1077</v>
      </c>
      <c r="H206" s="244">
        <v>17.654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38</v>
      </c>
      <c r="O206" s="70"/>
      <c r="P206" s="223">
        <f>O206*H206</f>
        <v>0</v>
      </c>
      <c r="Q206" s="223">
        <v>1</v>
      </c>
      <c r="R206" s="223">
        <f>Q206*H206</f>
        <v>17.654</v>
      </c>
      <c r="S206" s="223">
        <v>0</v>
      </c>
      <c r="T206" s="22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168</v>
      </c>
      <c r="AT206" s="225" t="s">
        <v>958</v>
      </c>
      <c r="AU206" s="225" t="s">
        <v>82</v>
      </c>
      <c r="AY206" s="16" t="s">
        <v>154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78</v>
      </c>
      <c r="BK206" s="226">
        <f>ROUND(I206*H206,2)</f>
        <v>0</v>
      </c>
      <c r="BL206" s="16" t="s">
        <v>93</v>
      </c>
      <c r="BM206" s="225" t="s">
        <v>1540</v>
      </c>
    </row>
    <row r="207" spans="2:51" s="13" customFormat="1" ht="12">
      <c r="B207" s="251"/>
      <c r="C207" s="252"/>
      <c r="D207" s="253" t="s">
        <v>1030</v>
      </c>
      <c r="E207" s="254" t="s">
        <v>1</v>
      </c>
      <c r="F207" s="255" t="s">
        <v>1541</v>
      </c>
      <c r="G207" s="252"/>
      <c r="H207" s="256">
        <v>17.654</v>
      </c>
      <c r="I207" s="257"/>
      <c r="J207" s="252"/>
      <c r="K207" s="252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1030</v>
      </c>
      <c r="AU207" s="262" t="s">
        <v>82</v>
      </c>
      <c r="AV207" s="13" t="s">
        <v>82</v>
      </c>
      <c r="AW207" s="13" t="s">
        <v>30</v>
      </c>
      <c r="AX207" s="13" t="s">
        <v>78</v>
      </c>
      <c r="AY207" s="262" t="s">
        <v>154</v>
      </c>
    </row>
    <row r="208" spans="1:65" s="2" customFormat="1" ht="24" customHeight="1">
      <c r="A208" s="33"/>
      <c r="B208" s="34"/>
      <c r="C208" s="240" t="s">
        <v>8</v>
      </c>
      <c r="D208" s="240" t="s">
        <v>958</v>
      </c>
      <c r="E208" s="241" t="s">
        <v>1542</v>
      </c>
      <c r="F208" s="242" t="s">
        <v>1543</v>
      </c>
      <c r="G208" s="243" t="s">
        <v>193</v>
      </c>
      <c r="H208" s="244">
        <v>42.032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38</v>
      </c>
      <c r="O208" s="70"/>
      <c r="P208" s="223">
        <f>O208*H208</f>
        <v>0</v>
      </c>
      <c r="Q208" s="223">
        <v>0.0003</v>
      </c>
      <c r="R208" s="223">
        <f>Q208*H208</f>
        <v>0.012609599999999999</v>
      </c>
      <c r="S208" s="223">
        <v>0</v>
      </c>
      <c r="T208" s="22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168</v>
      </c>
      <c r="AT208" s="225" t="s">
        <v>958</v>
      </c>
      <c r="AU208" s="225" t="s">
        <v>82</v>
      </c>
      <c r="AY208" s="16" t="s">
        <v>154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78</v>
      </c>
      <c r="BK208" s="226">
        <f>ROUND(I208*H208,2)</f>
        <v>0</v>
      </c>
      <c r="BL208" s="16" t="s">
        <v>93</v>
      </c>
      <c r="BM208" s="225" t="s">
        <v>1544</v>
      </c>
    </row>
    <row r="209" spans="2:51" s="13" customFormat="1" ht="12">
      <c r="B209" s="251"/>
      <c r="C209" s="252"/>
      <c r="D209" s="253" t="s">
        <v>1030</v>
      </c>
      <c r="E209" s="254" t="s">
        <v>1</v>
      </c>
      <c r="F209" s="255" t="s">
        <v>1545</v>
      </c>
      <c r="G209" s="252"/>
      <c r="H209" s="256">
        <v>42.032</v>
      </c>
      <c r="I209" s="257"/>
      <c r="J209" s="252"/>
      <c r="K209" s="252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1030</v>
      </c>
      <c r="AU209" s="262" t="s">
        <v>82</v>
      </c>
      <c r="AV209" s="13" t="s">
        <v>82</v>
      </c>
      <c r="AW209" s="13" t="s">
        <v>30</v>
      </c>
      <c r="AX209" s="13" t="s">
        <v>78</v>
      </c>
      <c r="AY209" s="262" t="s">
        <v>154</v>
      </c>
    </row>
    <row r="210" spans="1:65" s="2" customFormat="1" ht="16.5" customHeight="1">
      <c r="A210" s="33"/>
      <c r="B210" s="34"/>
      <c r="C210" s="240" t="s">
        <v>180</v>
      </c>
      <c r="D210" s="240" t="s">
        <v>958</v>
      </c>
      <c r="E210" s="241" t="s">
        <v>1546</v>
      </c>
      <c r="F210" s="242" t="s">
        <v>1547</v>
      </c>
      <c r="G210" s="243" t="s">
        <v>574</v>
      </c>
      <c r="H210" s="244">
        <v>70.054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38</v>
      </c>
      <c r="O210" s="70"/>
      <c r="P210" s="223">
        <f>O210*H210</f>
        <v>0</v>
      </c>
      <c r="Q210" s="223">
        <v>0.00072</v>
      </c>
      <c r="R210" s="223">
        <f>Q210*H210</f>
        <v>0.050438880000000005</v>
      </c>
      <c r="S210" s="223">
        <v>0</v>
      </c>
      <c r="T210" s="224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168</v>
      </c>
      <c r="AT210" s="225" t="s">
        <v>958</v>
      </c>
      <c r="AU210" s="225" t="s">
        <v>82</v>
      </c>
      <c r="AY210" s="16" t="s">
        <v>154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6" t="s">
        <v>78</v>
      </c>
      <c r="BK210" s="226">
        <f>ROUND(I210*H210,2)</f>
        <v>0</v>
      </c>
      <c r="BL210" s="16" t="s">
        <v>93</v>
      </c>
      <c r="BM210" s="225" t="s">
        <v>1548</v>
      </c>
    </row>
    <row r="211" spans="2:51" s="13" customFormat="1" ht="12">
      <c r="B211" s="251"/>
      <c r="C211" s="252"/>
      <c r="D211" s="253" t="s">
        <v>1030</v>
      </c>
      <c r="E211" s="254" t="s">
        <v>1</v>
      </c>
      <c r="F211" s="255" t="s">
        <v>1539</v>
      </c>
      <c r="G211" s="252"/>
      <c r="H211" s="256">
        <v>70.054</v>
      </c>
      <c r="I211" s="257"/>
      <c r="J211" s="252"/>
      <c r="K211" s="252"/>
      <c r="L211" s="258"/>
      <c r="M211" s="259"/>
      <c r="N211" s="260"/>
      <c r="O211" s="260"/>
      <c r="P211" s="260"/>
      <c r="Q211" s="260"/>
      <c r="R211" s="260"/>
      <c r="S211" s="260"/>
      <c r="T211" s="261"/>
      <c r="AT211" s="262" t="s">
        <v>1030</v>
      </c>
      <c r="AU211" s="262" t="s">
        <v>82</v>
      </c>
      <c r="AV211" s="13" t="s">
        <v>82</v>
      </c>
      <c r="AW211" s="13" t="s">
        <v>30</v>
      </c>
      <c r="AX211" s="13" t="s">
        <v>78</v>
      </c>
      <c r="AY211" s="262" t="s">
        <v>154</v>
      </c>
    </row>
    <row r="212" spans="1:65" s="2" customFormat="1" ht="16.5" customHeight="1">
      <c r="A212" s="33"/>
      <c r="B212" s="34"/>
      <c r="C212" s="240" t="s">
        <v>1008</v>
      </c>
      <c r="D212" s="240" t="s">
        <v>958</v>
      </c>
      <c r="E212" s="241" t="s">
        <v>1549</v>
      </c>
      <c r="F212" s="242" t="s">
        <v>1550</v>
      </c>
      <c r="G212" s="243" t="s">
        <v>956</v>
      </c>
      <c r="H212" s="244">
        <v>4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38</v>
      </c>
      <c r="O212" s="70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168</v>
      </c>
      <c r="AT212" s="225" t="s">
        <v>958</v>
      </c>
      <c r="AU212" s="225" t="s">
        <v>82</v>
      </c>
      <c r="AY212" s="16" t="s">
        <v>154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78</v>
      </c>
      <c r="BK212" s="226">
        <f>ROUND(I212*H212,2)</f>
        <v>0</v>
      </c>
      <c r="BL212" s="16" t="s">
        <v>93</v>
      </c>
      <c r="BM212" s="225" t="s">
        <v>1551</v>
      </c>
    </row>
    <row r="213" spans="1:65" s="2" customFormat="1" ht="16.5" customHeight="1">
      <c r="A213" s="33"/>
      <c r="B213" s="34"/>
      <c r="C213" s="213" t="s">
        <v>184</v>
      </c>
      <c r="D213" s="213" t="s">
        <v>155</v>
      </c>
      <c r="E213" s="214" t="s">
        <v>1552</v>
      </c>
      <c r="F213" s="215" t="s">
        <v>1553</v>
      </c>
      <c r="G213" s="216" t="s">
        <v>1301</v>
      </c>
      <c r="H213" s="217">
        <v>20.638</v>
      </c>
      <c r="I213" s="218"/>
      <c r="J213" s="219">
        <f>ROUND(I213*H213,2)</f>
        <v>0</v>
      </c>
      <c r="K213" s="220"/>
      <c r="L213" s="38"/>
      <c r="M213" s="221" t="s">
        <v>1</v>
      </c>
      <c r="N213" s="222" t="s">
        <v>38</v>
      </c>
      <c r="O213" s="70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93</v>
      </c>
      <c r="AT213" s="225" t="s">
        <v>155</v>
      </c>
      <c r="AU213" s="225" t="s">
        <v>82</v>
      </c>
      <c r="AY213" s="16" t="s">
        <v>154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78</v>
      </c>
      <c r="BK213" s="226">
        <f>ROUND(I213*H213,2)</f>
        <v>0</v>
      </c>
      <c r="BL213" s="16" t="s">
        <v>93</v>
      </c>
      <c r="BM213" s="225" t="s">
        <v>1554</v>
      </c>
    </row>
    <row r="214" spans="2:51" s="13" customFormat="1" ht="12">
      <c r="B214" s="251"/>
      <c r="C214" s="252"/>
      <c r="D214" s="253" t="s">
        <v>1030</v>
      </c>
      <c r="E214" s="254" t="s">
        <v>1</v>
      </c>
      <c r="F214" s="255" t="s">
        <v>1555</v>
      </c>
      <c r="G214" s="252"/>
      <c r="H214" s="256">
        <v>0.859</v>
      </c>
      <c r="I214" s="257"/>
      <c r="J214" s="252"/>
      <c r="K214" s="252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1030</v>
      </c>
      <c r="AU214" s="262" t="s">
        <v>82</v>
      </c>
      <c r="AV214" s="13" t="s">
        <v>82</v>
      </c>
      <c r="AW214" s="13" t="s">
        <v>30</v>
      </c>
      <c r="AX214" s="13" t="s">
        <v>73</v>
      </c>
      <c r="AY214" s="262" t="s">
        <v>154</v>
      </c>
    </row>
    <row r="215" spans="2:51" s="13" customFormat="1" ht="22.5">
      <c r="B215" s="251"/>
      <c r="C215" s="252"/>
      <c r="D215" s="253" t="s">
        <v>1030</v>
      </c>
      <c r="E215" s="254" t="s">
        <v>1</v>
      </c>
      <c r="F215" s="255" t="s">
        <v>1556</v>
      </c>
      <c r="G215" s="252"/>
      <c r="H215" s="256">
        <v>4.039</v>
      </c>
      <c r="I215" s="257"/>
      <c r="J215" s="252"/>
      <c r="K215" s="252"/>
      <c r="L215" s="258"/>
      <c r="M215" s="259"/>
      <c r="N215" s="260"/>
      <c r="O215" s="260"/>
      <c r="P215" s="260"/>
      <c r="Q215" s="260"/>
      <c r="R215" s="260"/>
      <c r="S215" s="260"/>
      <c r="T215" s="261"/>
      <c r="AT215" s="262" t="s">
        <v>1030</v>
      </c>
      <c r="AU215" s="262" t="s">
        <v>82</v>
      </c>
      <c r="AV215" s="13" t="s">
        <v>82</v>
      </c>
      <c r="AW215" s="13" t="s">
        <v>30</v>
      </c>
      <c r="AX215" s="13" t="s">
        <v>73</v>
      </c>
      <c r="AY215" s="262" t="s">
        <v>154</v>
      </c>
    </row>
    <row r="216" spans="2:51" s="13" customFormat="1" ht="12">
      <c r="B216" s="251"/>
      <c r="C216" s="252"/>
      <c r="D216" s="253" t="s">
        <v>1030</v>
      </c>
      <c r="E216" s="254" t="s">
        <v>1</v>
      </c>
      <c r="F216" s="255" t="s">
        <v>1557</v>
      </c>
      <c r="G216" s="252"/>
      <c r="H216" s="256">
        <v>7.669</v>
      </c>
      <c r="I216" s="257"/>
      <c r="J216" s="252"/>
      <c r="K216" s="252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1030</v>
      </c>
      <c r="AU216" s="262" t="s">
        <v>82</v>
      </c>
      <c r="AV216" s="13" t="s">
        <v>82</v>
      </c>
      <c r="AW216" s="13" t="s">
        <v>30</v>
      </c>
      <c r="AX216" s="13" t="s">
        <v>73</v>
      </c>
      <c r="AY216" s="262" t="s">
        <v>154</v>
      </c>
    </row>
    <row r="217" spans="2:51" s="13" customFormat="1" ht="12">
      <c r="B217" s="251"/>
      <c r="C217" s="252"/>
      <c r="D217" s="253" t="s">
        <v>1030</v>
      </c>
      <c r="E217" s="254" t="s">
        <v>1</v>
      </c>
      <c r="F217" s="255" t="s">
        <v>1558</v>
      </c>
      <c r="G217" s="252"/>
      <c r="H217" s="256">
        <v>4.203</v>
      </c>
      <c r="I217" s="257"/>
      <c r="J217" s="252"/>
      <c r="K217" s="252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1030</v>
      </c>
      <c r="AU217" s="262" t="s">
        <v>82</v>
      </c>
      <c r="AV217" s="13" t="s">
        <v>82</v>
      </c>
      <c r="AW217" s="13" t="s">
        <v>30</v>
      </c>
      <c r="AX217" s="13" t="s">
        <v>73</v>
      </c>
      <c r="AY217" s="262" t="s">
        <v>154</v>
      </c>
    </row>
    <row r="218" spans="2:51" s="13" customFormat="1" ht="12">
      <c r="B218" s="251"/>
      <c r="C218" s="252"/>
      <c r="D218" s="253" t="s">
        <v>1030</v>
      </c>
      <c r="E218" s="254" t="s">
        <v>1</v>
      </c>
      <c r="F218" s="255" t="s">
        <v>1559</v>
      </c>
      <c r="G218" s="252"/>
      <c r="H218" s="256">
        <v>3.868</v>
      </c>
      <c r="I218" s="257"/>
      <c r="J218" s="252"/>
      <c r="K218" s="252"/>
      <c r="L218" s="258"/>
      <c r="M218" s="259"/>
      <c r="N218" s="260"/>
      <c r="O218" s="260"/>
      <c r="P218" s="260"/>
      <c r="Q218" s="260"/>
      <c r="R218" s="260"/>
      <c r="S218" s="260"/>
      <c r="T218" s="261"/>
      <c r="AT218" s="262" t="s">
        <v>1030</v>
      </c>
      <c r="AU218" s="262" t="s">
        <v>82</v>
      </c>
      <c r="AV218" s="13" t="s">
        <v>82</v>
      </c>
      <c r="AW218" s="13" t="s">
        <v>30</v>
      </c>
      <c r="AX218" s="13" t="s">
        <v>73</v>
      </c>
      <c r="AY218" s="262" t="s">
        <v>154</v>
      </c>
    </row>
    <row r="219" spans="2:51" s="14" customFormat="1" ht="12">
      <c r="B219" s="263"/>
      <c r="C219" s="264"/>
      <c r="D219" s="253" t="s">
        <v>1030</v>
      </c>
      <c r="E219" s="265" t="s">
        <v>1</v>
      </c>
      <c r="F219" s="266" t="s">
        <v>1312</v>
      </c>
      <c r="G219" s="264"/>
      <c r="H219" s="267">
        <v>20.638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AT219" s="273" t="s">
        <v>1030</v>
      </c>
      <c r="AU219" s="273" t="s">
        <v>82</v>
      </c>
      <c r="AV219" s="14" t="s">
        <v>93</v>
      </c>
      <c r="AW219" s="14" t="s">
        <v>30</v>
      </c>
      <c r="AX219" s="14" t="s">
        <v>78</v>
      </c>
      <c r="AY219" s="273" t="s">
        <v>154</v>
      </c>
    </row>
    <row r="220" spans="1:65" s="2" customFormat="1" ht="24" customHeight="1">
      <c r="A220" s="33"/>
      <c r="B220" s="34"/>
      <c r="C220" s="213" t="s">
        <v>1016</v>
      </c>
      <c r="D220" s="213" t="s">
        <v>155</v>
      </c>
      <c r="E220" s="214" t="s">
        <v>1560</v>
      </c>
      <c r="F220" s="215" t="s">
        <v>1561</v>
      </c>
      <c r="G220" s="216" t="s">
        <v>1301</v>
      </c>
      <c r="H220" s="217">
        <v>10.891</v>
      </c>
      <c r="I220" s="218"/>
      <c r="J220" s="219">
        <f>ROUND(I220*H220,2)</f>
        <v>0</v>
      </c>
      <c r="K220" s="220"/>
      <c r="L220" s="38"/>
      <c r="M220" s="221" t="s">
        <v>1</v>
      </c>
      <c r="N220" s="222" t="s">
        <v>38</v>
      </c>
      <c r="O220" s="70"/>
      <c r="P220" s="223">
        <f>O220*H220</f>
        <v>0</v>
      </c>
      <c r="Q220" s="223">
        <v>2.45329</v>
      </c>
      <c r="R220" s="223">
        <f>Q220*H220</f>
        <v>26.71878139</v>
      </c>
      <c r="S220" s="223">
        <v>0</v>
      </c>
      <c r="T220" s="22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93</v>
      </c>
      <c r="AT220" s="225" t="s">
        <v>155</v>
      </c>
      <c r="AU220" s="225" t="s">
        <v>82</v>
      </c>
      <c r="AY220" s="16" t="s">
        <v>154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6" t="s">
        <v>78</v>
      </c>
      <c r="BK220" s="226">
        <f>ROUND(I220*H220,2)</f>
        <v>0</v>
      </c>
      <c r="BL220" s="16" t="s">
        <v>93</v>
      </c>
      <c r="BM220" s="225" t="s">
        <v>1562</v>
      </c>
    </row>
    <row r="221" spans="2:51" s="13" customFormat="1" ht="12">
      <c r="B221" s="251"/>
      <c r="C221" s="252"/>
      <c r="D221" s="253" t="s">
        <v>1030</v>
      </c>
      <c r="E221" s="254" t="s">
        <v>1</v>
      </c>
      <c r="F221" s="255" t="s">
        <v>1563</v>
      </c>
      <c r="G221" s="252"/>
      <c r="H221" s="256">
        <v>10.891</v>
      </c>
      <c r="I221" s="257"/>
      <c r="J221" s="252"/>
      <c r="K221" s="252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1030</v>
      </c>
      <c r="AU221" s="262" t="s">
        <v>82</v>
      </c>
      <c r="AV221" s="13" t="s">
        <v>82</v>
      </c>
      <c r="AW221" s="13" t="s">
        <v>30</v>
      </c>
      <c r="AX221" s="13" t="s">
        <v>78</v>
      </c>
      <c r="AY221" s="262" t="s">
        <v>154</v>
      </c>
    </row>
    <row r="222" spans="1:65" s="2" customFormat="1" ht="24" customHeight="1">
      <c r="A222" s="33"/>
      <c r="B222" s="34"/>
      <c r="C222" s="213" t="s">
        <v>187</v>
      </c>
      <c r="D222" s="213" t="s">
        <v>155</v>
      </c>
      <c r="E222" s="214" t="s">
        <v>1564</v>
      </c>
      <c r="F222" s="215" t="s">
        <v>1565</v>
      </c>
      <c r="G222" s="216" t="s">
        <v>1301</v>
      </c>
      <c r="H222" s="217">
        <v>54.781</v>
      </c>
      <c r="I222" s="218"/>
      <c r="J222" s="219">
        <f>ROUND(I222*H222,2)</f>
        <v>0</v>
      </c>
      <c r="K222" s="220"/>
      <c r="L222" s="38"/>
      <c r="M222" s="221" t="s">
        <v>1</v>
      </c>
      <c r="N222" s="222" t="s">
        <v>38</v>
      </c>
      <c r="O222" s="70"/>
      <c r="P222" s="223">
        <f>O222*H222</f>
        <v>0</v>
      </c>
      <c r="Q222" s="223">
        <v>2.45329</v>
      </c>
      <c r="R222" s="223">
        <f>Q222*H222</f>
        <v>134.39367948999998</v>
      </c>
      <c r="S222" s="223">
        <v>0</v>
      </c>
      <c r="T222" s="224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93</v>
      </c>
      <c r="AT222" s="225" t="s">
        <v>155</v>
      </c>
      <c r="AU222" s="225" t="s">
        <v>82</v>
      </c>
      <c r="AY222" s="16" t="s">
        <v>154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78</v>
      </c>
      <c r="BK222" s="226">
        <f>ROUND(I222*H222,2)</f>
        <v>0</v>
      </c>
      <c r="BL222" s="16" t="s">
        <v>93</v>
      </c>
      <c r="BM222" s="225" t="s">
        <v>1566</v>
      </c>
    </row>
    <row r="223" spans="2:51" s="13" customFormat="1" ht="12">
      <c r="B223" s="251"/>
      <c r="C223" s="252"/>
      <c r="D223" s="253" t="s">
        <v>1030</v>
      </c>
      <c r="E223" s="254" t="s">
        <v>1</v>
      </c>
      <c r="F223" s="255" t="s">
        <v>1567</v>
      </c>
      <c r="G223" s="252"/>
      <c r="H223" s="256">
        <v>2.863</v>
      </c>
      <c r="I223" s="257"/>
      <c r="J223" s="252"/>
      <c r="K223" s="252"/>
      <c r="L223" s="258"/>
      <c r="M223" s="259"/>
      <c r="N223" s="260"/>
      <c r="O223" s="260"/>
      <c r="P223" s="260"/>
      <c r="Q223" s="260"/>
      <c r="R223" s="260"/>
      <c r="S223" s="260"/>
      <c r="T223" s="261"/>
      <c r="AT223" s="262" t="s">
        <v>1030</v>
      </c>
      <c r="AU223" s="262" t="s">
        <v>82</v>
      </c>
      <c r="AV223" s="13" t="s">
        <v>82</v>
      </c>
      <c r="AW223" s="13" t="s">
        <v>30</v>
      </c>
      <c r="AX223" s="13" t="s">
        <v>73</v>
      </c>
      <c r="AY223" s="262" t="s">
        <v>154</v>
      </c>
    </row>
    <row r="224" spans="2:51" s="13" customFormat="1" ht="22.5">
      <c r="B224" s="251"/>
      <c r="C224" s="252"/>
      <c r="D224" s="253" t="s">
        <v>1030</v>
      </c>
      <c r="E224" s="254" t="s">
        <v>1</v>
      </c>
      <c r="F224" s="255" t="s">
        <v>1568</v>
      </c>
      <c r="G224" s="252"/>
      <c r="H224" s="256">
        <v>13.463</v>
      </c>
      <c r="I224" s="257"/>
      <c r="J224" s="252"/>
      <c r="K224" s="252"/>
      <c r="L224" s="258"/>
      <c r="M224" s="259"/>
      <c r="N224" s="260"/>
      <c r="O224" s="260"/>
      <c r="P224" s="260"/>
      <c r="Q224" s="260"/>
      <c r="R224" s="260"/>
      <c r="S224" s="260"/>
      <c r="T224" s="261"/>
      <c r="AT224" s="262" t="s">
        <v>1030</v>
      </c>
      <c r="AU224" s="262" t="s">
        <v>82</v>
      </c>
      <c r="AV224" s="13" t="s">
        <v>82</v>
      </c>
      <c r="AW224" s="13" t="s">
        <v>30</v>
      </c>
      <c r="AX224" s="13" t="s">
        <v>73</v>
      </c>
      <c r="AY224" s="262" t="s">
        <v>154</v>
      </c>
    </row>
    <row r="225" spans="2:51" s="13" customFormat="1" ht="12">
      <c r="B225" s="251"/>
      <c r="C225" s="252"/>
      <c r="D225" s="253" t="s">
        <v>1030</v>
      </c>
      <c r="E225" s="254" t="s">
        <v>1</v>
      </c>
      <c r="F225" s="255" t="s">
        <v>1569</v>
      </c>
      <c r="G225" s="252"/>
      <c r="H225" s="256">
        <v>25.562</v>
      </c>
      <c r="I225" s="257"/>
      <c r="J225" s="252"/>
      <c r="K225" s="252"/>
      <c r="L225" s="258"/>
      <c r="M225" s="259"/>
      <c r="N225" s="260"/>
      <c r="O225" s="260"/>
      <c r="P225" s="260"/>
      <c r="Q225" s="260"/>
      <c r="R225" s="260"/>
      <c r="S225" s="260"/>
      <c r="T225" s="261"/>
      <c r="AT225" s="262" t="s">
        <v>1030</v>
      </c>
      <c r="AU225" s="262" t="s">
        <v>82</v>
      </c>
      <c r="AV225" s="13" t="s">
        <v>82</v>
      </c>
      <c r="AW225" s="13" t="s">
        <v>30</v>
      </c>
      <c r="AX225" s="13" t="s">
        <v>73</v>
      </c>
      <c r="AY225" s="262" t="s">
        <v>154</v>
      </c>
    </row>
    <row r="226" spans="2:51" s="13" customFormat="1" ht="12">
      <c r="B226" s="251"/>
      <c r="C226" s="252"/>
      <c r="D226" s="253" t="s">
        <v>1030</v>
      </c>
      <c r="E226" s="254" t="s">
        <v>1</v>
      </c>
      <c r="F226" s="255" t="s">
        <v>1570</v>
      </c>
      <c r="G226" s="252"/>
      <c r="H226" s="256">
        <v>12.893</v>
      </c>
      <c r="I226" s="257"/>
      <c r="J226" s="252"/>
      <c r="K226" s="252"/>
      <c r="L226" s="258"/>
      <c r="M226" s="259"/>
      <c r="N226" s="260"/>
      <c r="O226" s="260"/>
      <c r="P226" s="260"/>
      <c r="Q226" s="260"/>
      <c r="R226" s="260"/>
      <c r="S226" s="260"/>
      <c r="T226" s="261"/>
      <c r="AT226" s="262" t="s">
        <v>1030</v>
      </c>
      <c r="AU226" s="262" t="s">
        <v>82</v>
      </c>
      <c r="AV226" s="13" t="s">
        <v>82</v>
      </c>
      <c r="AW226" s="13" t="s">
        <v>30</v>
      </c>
      <c r="AX226" s="13" t="s">
        <v>73</v>
      </c>
      <c r="AY226" s="262" t="s">
        <v>154</v>
      </c>
    </row>
    <row r="227" spans="2:51" s="14" customFormat="1" ht="12">
      <c r="B227" s="263"/>
      <c r="C227" s="264"/>
      <c r="D227" s="253" t="s">
        <v>1030</v>
      </c>
      <c r="E227" s="265" t="s">
        <v>1</v>
      </c>
      <c r="F227" s="266" t="s">
        <v>1312</v>
      </c>
      <c r="G227" s="264"/>
      <c r="H227" s="267">
        <v>54.781</v>
      </c>
      <c r="I227" s="268"/>
      <c r="J227" s="264"/>
      <c r="K227" s="264"/>
      <c r="L227" s="269"/>
      <c r="M227" s="270"/>
      <c r="N227" s="271"/>
      <c r="O227" s="271"/>
      <c r="P227" s="271"/>
      <c r="Q227" s="271"/>
      <c r="R227" s="271"/>
      <c r="S227" s="271"/>
      <c r="T227" s="272"/>
      <c r="AT227" s="273" t="s">
        <v>1030</v>
      </c>
      <c r="AU227" s="273" t="s">
        <v>82</v>
      </c>
      <c r="AV227" s="14" t="s">
        <v>93</v>
      </c>
      <c r="AW227" s="14" t="s">
        <v>30</v>
      </c>
      <c r="AX227" s="14" t="s">
        <v>78</v>
      </c>
      <c r="AY227" s="273" t="s">
        <v>154</v>
      </c>
    </row>
    <row r="228" spans="1:65" s="2" customFormat="1" ht="16.5" customHeight="1">
      <c r="A228" s="33"/>
      <c r="B228" s="34"/>
      <c r="C228" s="213" t="s">
        <v>7</v>
      </c>
      <c r="D228" s="213" t="s">
        <v>155</v>
      </c>
      <c r="E228" s="214" t="s">
        <v>1571</v>
      </c>
      <c r="F228" s="215" t="s">
        <v>1572</v>
      </c>
      <c r="G228" s="216" t="s">
        <v>1077</v>
      </c>
      <c r="H228" s="217">
        <v>16.567</v>
      </c>
      <c r="I228" s="218"/>
      <c r="J228" s="219">
        <f>ROUND(I228*H228,2)</f>
        <v>0</v>
      </c>
      <c r="K228" s="220"/>
      <c r="L228" s="38"/>
      <c r="M228" s="221" t="s">
        <v>1</v>
      </c>
      <c r="N228" s="222" t="s">
        <v>38</v>
      </c>
      <c r="O228" s="70"/>
      <c r="P228" s="223">
        <f>O228*H228</f>
        <v>0</v>
      </c>
      <c r="Q228" s="223">
        <v>1.06017</v>
      </c>
      <c r="R228" s="223">
        <f>Q228*H228</f>
        <v>17.563836390000002</v>
      </c>
      <c r="S228" s="223">
        <v>0</v>
      </c>
      <c r="T228" s="224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93</v>
      </c>
      <c r="AT228" s="225" t="s">
        <v>155</v>
      </c>
      <c r="AU228" s="225" t="s">
        <v>82</v>
      </c>
      <c r="AY228" s="16" t="s">
        <v>154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6" t="s">
        <v>78</v>
      </c>
      <c r="BK228" s="226">
        <f>ROUND(I228*H228,2)</f>
        <v>0</v>
      </c>
      <c r="BL228" s="16" t="s">
        <v>93</v>
      </c>
      <c r="BM228" s="225" t="s">
        <v>1573</v>
      </c>
    </row>
    <row r="229" spans="2:51" s="13" customFormat="1" ht="12">
      <c r="B229" s="251"/>
      <c r="C229" s="252"/>
      <c r="D229" s="253" t="s">
        <v>1030</v>
      </c>
      <c r="E229" s="254" t="s">
        <v>1</v>
      </c>
      <c r="F229" s="255" t="s">
        <v>1574</v>
      </c>
      <c r="G229" s="252"/>
      <c r="H229" s="256">
        <v>9.993</v>
      </c>
      <c r="I229" s="257"/>
      <c r="J229" s="252"/>
      <c r="K229" s="252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1030</v>
      </c>
      <c r="AU229" s="262" t="s">
        <v>82</v>
      </c>
      <c r="AV229" s="13" t="s">
        <v>82</v>
      </c>
      <c r="AW229" s="13" t="s">
        <v>30</v>
      </c>
      <c r="AX229" s="13" t="s">
        <v>73</v>
      </c>
      <c r="AY229" s="262" t="s">
        <v>154</v>
      </c>
    </row>
    <row r="230" spans="2:51" s="13" customFormat="1" ht="12">
      <c r="B230" s="251"/>
      <c r="C230" s="252"/>
      <c r="D230" s="253" t="s">
        <v>1030</v>
      </c>
      <c r="E230" s="254" t="s">
        <v>1</v>
      </c>
      <c r="F230" s="255" t="s">
        <v>1575</v>
      </c>
      <c r="G230" s="252"/>
      <c r="H230" s="256">
        <v>6.574</v>
      </c>
      <c r="I230" s="257"/>
      <c r="J230" s="252"/>
      <c r="K230" s="252"/>
      <c r="L230" s="258"/>
      <c r="M230" s="259"/>
      <c r="N230" s="260"/>
      <c r="O230" s="260"/>
      <c r="P230" s="260"/>
      <c r="Q230" s="260"/>
      <c r="R230" s="260"/>
      <c r="S230" s="260"/>
      <c r="T230" s="261"/>
      <c r="AT230" s="262" t="s">
        <v>1030</v>
      </c>
      <c r="AU230" s="262" t="s">
        <v>82</v>
      </c>
      <c r="AV230" s="13" t="s">
        <v>82</v>
      </c>
      <c r="AW230" s="13" t="s">
        <v>30</v>
      </c>
      <c r="AX230" s="13" t="s">
        <v>73</v>
      </c>
      <c r="AY230" s="262" t="s">
        <v>154</v>
      </c>
    </row>
    <row r="231" spans="2:51" s="14" customFormat="1" ht="12">
      <c r="B231" s="263"/>
      <c r="C231" s="264"/>
      <c r="D231" s="253" t="s">
        <v>1030</v>
      </c>
      <c r="E231" s="265" t="s">
        <v>1</v>
      </c>
      <c r="F231" s="266" t="s">
        <v>1312</v>
      </c>
      <c r="G231" s="264"/>
      <c r="H231" s="267">
        <v>16.567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AT231" s="273" t="s">
        <v>1030</v>
      </c>
      <c r="AU231" s="273" t="s">
        <v>82</v>
      </c>
      <c r="AV231" s="14" t="s">
        <v>93</v>
      </c>
      <c r="AW231" s="14" t="s">
        <v>30</v>
      </c>
      <c r="AX231" s="14" t="s">
        <v>78</v>
      </c>
      <c r="AY231" s="273" t="s">
        <v>154</v>
      </c>
    </row>
    <row r="232" spans="1:65" s="2" customFormat="1" ht="16.5" customHeight="1">
      <c r="A232" s="33"/>
      <c r="B232" s="34"/>
      <c r="C232" s="213" t="s">
        <v>190</v>
      </c>
      <c r="D232" s="213" t="s">
        <v>155</v>
      </c>
      <c r="E232" s="214" t="s">
        <v>1576</v>
      </c>
      <c r="F232" s="215" t="s">
        <v>1577</v>
      </c>
      <c r="G232" s="216" t="s">
        <v>1301</v>
      </c>
      <c r="H232" s="217">
        <v>0.936</v>
      </c>
      <c r="I232" s="218"/>
      <c r="J232" s="219">
        <f>ROUND(I232*H232,2)</f>
        <v>0</v>
      </c>
      <c r="K232" s="220"/>
      <c r="L232" s="38"/>
      <c r="M232" s="221" t="s">
        <v>1</v>
      </c>
      <c r="N232" s="222" t="s">
        <v>38</v>
      </c>
      <c r="O232" s="70"/>
      <c r="P232" s="223">
        <f>O232*H232</f>
        <v>0</v>
      </c>
      <c r="Q232" s="223">
        <v>2.45329</v>
      </c>
      <c r="R232" s="223">
        <f>Q232*H232</f>
        <v>2.29627944</v>
      </c>
      <c r="S232" s="223">
        <v>0</v>
      </c>
      <c r="T232" s="224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93</v>
      </c>
      <c r="AT232" s="225" t="s">
        <v>155</v>
      </c>
      <c r="AU232" s="225" t="s">
        <v>82</v>
      </c>
      <c r="AY232" s="16" t="s">
        <v>154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6" t="s">
        <v>78</v>
      </c>
      <c r="BK232" s="226">
        <f>ROUND(I232*H232,2)</f>
        <v>0</v>
      </c>
      <c r="BL232" s="16" t="s">
        <v>93</v>
      </c>
      <c r="BM232" s="225" t="s">
        <v>1578</v>
      </c>
    </row>
    <row r="233" spans="2:51" s="13" customFormat="1" ht="12">
      <c r="B233" s="251"/>
      <c r="C233" s="252"/>
      <c r="D233" s="253" t="s">
        <v>1030</v>
      </c>
      <c r="E233" s="254" t="s">
        <v>1</v>
      </c>
      <c r="F233" s="255" t="s">
        <v>1490</v>
      </c>
      <c r="G233" s="252"/>
      <c r="H233" s="256">
        <v>0.936</v>
      </c>
      <c r="I233" s="257"/>
      <c r="J233" s="252"/>
      <c r="K233" s="252"/>
      <c r="L233" s="258"/>
      <c r="M233" s="259"/>
      <c r="N233" s="260"/>
      <c r="O233" s="260"/>
      <c r="P233" s="260"/>
      <c r="Q233" s="260"/>
      <c r="R233" s="260"/>
      <c r="S233" s="260"/>
      <c r="T233" s="261"/>
      <c r="AT233" s="262" t="s">
        <v>1030</v>
      </c>
      <c r="AU233" s="262" t="s">
        <v>82</v>
      </c>
      <c r="AV233" s="13" t="s">
        <v>82</v>
      </c>
      <c r="AW233" s="13" t="s">
        <v>30</v>
      </c>
      <c r="AX233" s="13" t="s">
        <v>78</v>
      </c>
      <c r="AY233" s="262" t="s">
        <v>154</v>
      </c>
    </row>
    <row r="234" spans="1:65" s="2" customFormat="1" ht="16.5" customHeight="1">
      <c r="A234" s="33"/>
      <c r="B234" s="34"/>
      <c r="C234" s="213" t="s">
        <v>1036</v>
      </c>
      <c r="D234" s="213" t="s">
        <v>155</v>
      </c>
      <c r="E234" s="214" t="s">
        <v>1579</v>
      </c>
      <c r="F234" s="215" t="s">
        <v>1580</v>
      </c>
      <c r="G234" s="216" t="s">
        <v>193</v>
      </c>
      <c r="H234" s="217">
        <v>9.36</v>
      </c>
      <c r="I234" s="218"/>
      <c r="J234" s="219">
        <f>ROUND(I234*H234,2)</f>
        <v>0</v>
      </c>
      <c r="K234" s="220"/>
      <c r="L234" s="38"/>
      <c r="M234" s="221" t="s">
        <v>1</v>
      </c>
      <c r="N234" s="222" t="s">
        <v>38</v>
      </c>
      <c r="O234" s="70"/>
      <c r="P234" s="223">
        <f>O234*H234</f>
        <v>0</v>
      </c>
      <c r="Q234" s="223">
        <v>0.00264</v>
      </c>
      <c r="R234" s="223">
        <f>Q234*H234</f>
        <v>0.024710399999999997</v>
      </c>
      <c r="S234" s="223">
        <v>0</v>
      </c>
      <c r="T234" s="224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93</v>
      </c>
      <c r="AT234" s="225" t="s">
        <v>155</v>
      </c>
      <c r="AU234" s="225" t="s">
        <v>82</v>
      </c>
      <c r="AY234" s="16" t="s">
        <v>154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6" t="s">
        <v>78</v>
      </c>
      <c r="BK234" s="226">
        <f>ROUND(I234*H234,2)</f>
        <v>0</v>
      </c>
      <c r="BL234" s="16" t="s">
        <v>93</v>
      </c>
      <c r="BM234" s="225" t="s">
        <v>1581</v>
      </c>
    </row>
    <row r="235" spans="2:51" s="13" customFormat="1" ht="12">
      <c r="B235" s="251"/>
      <c r="C235" s="252"/>
      <c r="D235" s="253" t="s">
        <v>1030</v>
      </c>
      <c r="E235" s="254" t="s">
        <v>1</v>
      </c>
      <c r="F235" s="255" t="s">
        <v>1582</v>
      </c>
      <c r="G235" s="252"/>
      <c r="H235" s="256">
        <v>9.36</v>
      </c>
      <c r="I235" s="257"/>
      <c r="J235" s="252"/>
      <c r="K235" s="252"/>
      <c r="L235" s="258"/>
      <c r="M235" s="259"/>
      <c r="N235" s="260"/>
      <c r="O235" s="260"/>
      <c r="P235" s="260"/>
      <c r="Q235" s="260"/>
      <c r="R235" s="260"/>
      <c r="S235" s="260"/>
      <c r="T235" s="261"/>
      <c r="AT235" s="262" t="s">
        <v>1030</v>
      </c>
      <c r="AU235" s="262" t="s">
        <v>82</v>
      </c>
      <c r="AV235" s="13" t="s">
        <v>82</v>
      </c>
      <c r="AW235" s="13" t="s">
        <v>30</v>
      </c>
      <c r="AX235" s="13" t="s">
        <v>78</v>
      </c>
      <c r="AY235" s="262" t="s">
        <v>154</v>
      </c>
    </row>
    <row r="236" spans="1:65" s="2" customFormat="1" ht="16.5" customHeight="1">
      <c r="A236" s="33"/>
      <c r="B236" s="34"/>
      <c r="C236" s="213" t="s">
        <v>194</v>
      </c>
      <c r="D236" s="213" t="s">
        <v>155</v>
      </c>
      <c r="E236" s="214" t="s">
        <v>1583</v>
      </c>
      <c r="F236" s="215" t="s">
        <v>1584</v>
      </c>
      <c r="G236" s="216" t="s">
        <v>193</v>
      </c>
      <c r="H236" s="217">
        <v>9.36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38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93</v>
      </c>
      <c r="AT236" s="225" t="s">
        <v>155</v>
      </c>
      <c r="AU236" s="225" t="s">
        <v>82</v>
      </c>
      <c r="AY236" s="16" t="s">
        <v>154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78</v>
      </c>
      <c r="BK236" s="226">
        <f>ROUND(I236*H236,2)</f>
        <v>0</v>
      </c>
      <c r="BL236" s="16" t="s">
        <v>93</v>
      </c>
      <c r="BM236" s="225" t="s">
        <v>1585</v>
      </c>
    </row>
    <row r="237" spans="2:51" s="13" customFormat="1" ht="12">
      <c r="B237" s="251"/>
      <c r="C237" s="252"/>
      <c r="D237" s="253" t="s">
        <v>1030</v>
      </c>
      <c r="E237" s="254" t="s">
        <v>1</v>
      </c>
      <c r="F237" s="255" t="s">
        <v>1582</v>
      </c>
      <c r="G237" s="252"/>
      <c r="H237" s="256">
        <v>9.36</v>
      </c>
      <c r="I237" s="257"/>
      <c r="J237" s="252"/>
      <c r="K237" s="252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1030</v>
      </c>
      <c r="AU237" s="262" t="s">
        <v>82</v>
      </c>
      <c r="AV237" s="13" t="s">
        <v>82</v>
      </c>
      <c r="AW237" s="13" t="s">
        <v>30</v>
      </c>
      <c r="AX237" s="13" t="s">
        <v>78</v>
      </c>
      <c r="AY237" s="262" t="s">
        <v>154</v>
      </c>
    </row>
    <row r="238" spans="1:65" s="2" customFormat="1" ht="24" customHeight="1">
      <c r="A238" s="33"/>
      <c r="B238" s="34"/>
      <c r="C238" s="213" t="s">
        <v>1044</v>
      </c>
      <c r="D238" s="213" t="s">
        <v>155</v>
      </c>
      <c r="E238" s="214" t="s">
        <v>1586</v>
      </c>
      <c r="F238" s="215" t="s">
        <v>1587</v>
      </c>
      <c r="G238" s="216" t="s">
        <v>193</v>
      </c>
      <c r="H238" s="217">
        <v>166.555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38</v>
      </c>
      <c r="O238" s="70"/>
      <c r="P238" s="223">
        <f>O238*H238</f>
        <v>0</v>
      </c>
      <c r="Q238" s="223">
        <v>0.96612</v>
      </c>
      <c r="R238" s="223">
        <f>Q238*H238</f>
        <v>160.9121166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93</v>
      </c>
      <c r="AT238" s="225" t="s">
        <v>155</v>
      </c>
      <c r="AU238" s="225" t="s">
        <v>82</v>
      </c>
      <c r="AY238" s="16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78</v>
      </c>
      <c r="BK238" s="226">
        <f>ROUND(I238*H238,2)</f>
        <v>0</v>
      </c>
      <c r="BL238" s="16" t="s">
        <v>93</v>
      </c>
      <c r="BM238" s="225" t="s">
        <v>1588</v>
      </c>
    </row>
    <row r="239" spans="2:51" s="13" customFormat="1" ht="12">
      <c r="B239" s="251"/>
      <c r="C239" s="252"/>
      <c r="D239" s="253" t="s">
        <v>1030</v>
      </c>
      <c r="E239" s="254" t="s">
        <v>1</v>
      </c>
      <c r="F239" s="255" t="s">
        <v>1589</v>
      </c>
      <c r="G239" s="252"/>
      <c r="H239" s="256">
        <v>106.881</v>
      </c>
      <c r="I239" s="257"/>
      <c r="J239" s="252"/>
      <c r="K239" s="252"/>
      <c r="L239" s="258"/>
      <c r="M239" s="259"/>
      <c r="N239" s="260"/>
      <c r="O239" s="260"/>
      <c r="P239" s="260"/>
      <c r="Q239" s="260"/>
      <c r="R239" s="260"/>
      <c r="S239" s="260"/>
      <c r="T239" s="261"/>
      <c r="AT239" s="262" t="s">
        <v>1030</v>
      </c>
      <c r="AU239" s="262" t="s">
        <v>82</v>
      </c>
      <c r="AV239" s="13" t="s">
        <v>82</v>
      </c>
      <c r="AW239" s="13" t="s">
        <v>30</v>
      </c>
      <c r="AX239" s="13" t="s">
        <v>73</v>
      </c>
      <c r="AY239" s="262" t="s">
        <v>154</v>
      </c>
    </row>
    <row r="240" spans="2:51" s="13" customFormat="1" ht="22.5">
      <c r="B240" s="251"/>
      <c r="C240" s="252"/>
      <c r="D240" s="253" t="s">
        <v>1030</v>
      </c>
      <c r="E240" s="254" t="s">
        <v>1</v>
      </c>
      <c r="F240" s="255" t="s">
        <v>1590</v>
      </c>
      <c r="G240" s="252"/>
      <c r="H240" s="256">
        <v>44.578</v>
      </c>
      <c r="I240" s="257"/>
      <c r="J240" s="252"/>
      <c r="K240" s="252"/>
      <c r="L240" s="258"/>
      <c r="M240" s="259"/>
      <c r="N240" s="260"/>
      <c r="O240" s="260"/>
      <c r="P240" s="260"/>
      <c r="Q240" s="260"/>
      <c r="R240" s="260"/>
      <c r="S240" s="260"/>
      <c r="T240" s="261"/>
      <c r="AT240" s="262" t="s">
        <v>1030</v>
      </c>
      <c r="AU240" s="262" t="s">
        <v>82</v>
      </c>
      <c r="AV240" s="13" t="s">
        <v>82</v>
      </c>
      <c r="AW240" s="13" t="s">
        <v>30</v>
      </c>
      <c r="AX240" s="13" t="s">
        <v>73</v>
      </c>
      <c r="AY240" s="262" t="s">
        <v>154</v>
      </c>
    </row>
    <row r="241" spans="2:51" s="13" customFormat="1" ht="12">
      <c r="B241" s="251"/>
      <c r="C241" s="252"/>
      <c r="D241" s="253" t="s">
        <v>1030</v>
      </c>
      <c r="E241" s="254" t="s">
        <v>1</v>
      </c>
      <c r="F241" s="255" t="s">
        <v>1591</v>
      </c>
      <c r="G241" s="252"/>
      <c r="H241" s="256">
        <v>15.096</v>
      </c>
      <c r="I241" s="257"/>
      <c r="J241" s="252"/>
      <c r="K241" s="252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1030</v>
      </c>
      <c r="AU241" s="262" t="s">
        <v>82</v>
      </c>
      <c r="AV241" s="13" t="s">
        <v>82</v>
      </c>
      <c r="AW241" s="13" t="s">
        <v>30</v>
      </c>
      <c r="AX241" s="13" t="s">
        <v>73</v>
      </c>
      <c r="AY241" s="262" t="s">
        <v>154</v>
      </c>
    </row>
    <row r="242" spans="2:51" s="14" customFormat="1" ht="12">
      <c r="B242" s="263"/>
      <c r="C242" s="264"/>
      <c r="D242" s="253" t="s">
        <v>1030</v>
      </c>
      <c r="E242" s="265" t="s">
        <v>1</v>
      </c>
      <c r="F242" s="266" t="s">
        <v>1312</v>
      </c>
      <c r="G242" s="264"/>
      <c r="H242" s="267">
        <v>166.555</v>
      </c>
      <c r="I242" s="268"/>
      <c r="J242" s="264"/>
      <c r="K242" s="264"/>
      <c r="L242" s="269"/>
      <c r="M242" s="270"/>
      <c r="N242" s="271"/>
      <c r="O242" s="271"/>
      <c r="P242" s="271"/>
      <c r="Q242" s="271"/>
      <c r="R242" s="271"/>
      <c r="S242" s="271"/>
      <c r="T242" s="272"/>
      <c r="AT242" s="273" t="s">
        <v>1030</v>
      </c>
      <c r="AU242" s="273" t="s">
        <v>82</v>
      </c>
      <c r="AV242" s="14" t="s">
        <v>93</v>
      </c>
      <c r="AW242" s="14" t="s">
        <v>30</v>
      </c>
      <c r="AX242" s="14" t="s">
        <v>78</v>
      </c>
      <c r="AY242" s="273" t="s">
        <v>154</v>
      </c>
    </row>
    <row r="243" spans="1:65" s="2" customFormat="1" ht="24" customHeight="1">
      <c r="A243" s="33"/>
      <c r="B243" s="34"/>
      <c r="C243" s="213" t="s">
        <v>197</v>
      </c>
      <c r="D243" s="213" t="s">
        <v>155</v>
      </c>
      <c r="E243" s="214" t="s">
        <v>1592</v>
      </c>
      <c r="F243" s="215" t="s">
        <v>1593</v>
      </c>
      <c r="G243" s="216" t="s">
        <v>1301</v>
      </c>
      <c r="H243" s="217">
        <v>61.03</v>
      </c>
      <c r="I243" s="218"/>
      <c r="J243" s="219">
        <f>ROUND(I243*H243,2)</f>
        <v>0</v>
      </c>
      <c r="K243" s="220"/>
      <c r="L243" s="38"/>
      <c r="M243" s="221" t="s">
        <v>1</v>
      </c>
      <c r="N243" s="222" t="s">
        <v>38</v>
      </c>
      <c r="O243" s="70"/>
      <c r="P243" s="223">
        <f>O243*H243</f>
        <v>0</v>
      </c>
      <c r="Q243" s="223">
        <v>2.45329</v>
      </c>
      <c r="R243" s="223">
        <f>Q243*H243</f>
        <v>149.7242887</v>
      </c>
      <c r="S243" s="223">
        <v>0</v>
      </c>
      <c r="T243" s="22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25" t="s">
        <v>93</v>
      </c>
      <c r="AT243" s="225" t="s">
        <v>155</v>
      </c>
      <c r="AU243" s="225" t="s">
        <v>82</v>
      </c>
      <c r="AY243" s="16" t="s">
        <v>154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6" t="s">
        <v>78</v>
      </c>
      <c r="BK243" s="226">
        <f>ROUND(I243*H243,2)</f>
        <v>0</v>
      </c>
      <c r="BL243" s="16" t="s">
        <v>93</v>
      </c>
      <c r="BM243" s="225" t="s">
        <v>1594</v>
      </c>
    </row>
    <row r="244" spans="2:51" s="13" customFormat="1" ht="12">
      <c r="B244" s="251"/>
      <c r="C244" s="252"/>
      <c r="D244" s="253" t="s">
        <v>1030</v>
      </c>
      <c r="E244" s="254" t="s">
        <v>1</v>
      </c>
      <c r="F244" s="255" t="s">
        <v>1595</v>
      </c>
      <c r="G244" s="252"/>
      <c r="H244" s="256">
        <v>61.03</v>
      </c>
      <c r="I244" s="257"/>
      <c r="J244" s="252"/>
      <c r="K244" s="252"/>
      <c r="L244" s="258"/>
      <c r="M244" s="259"/>
      <c r="N244" s="260"/>
      <c r="O244" s="260"/>
      <c r="P244" s="260"/>
      <c r="Q244" s="260"/>
      <c r="R244" s="260"/>
      <c r="S244" s="260"/>
      <c r="T244" s="261"/>
      <c r="AT244" s="262" t="s">
        <v>1030</v>
      </c>
      <c r="AU244" s="262" t="s">
        <v>82</v>
      </c>
      <c r="AV244" s="13" t="s">
        <v>82</v>
      </c>
      <c r="AW244" s="13" t="s">
        <v>30</v>
      </c>
      <c r="AX244" s="13" t="s">
        <v>78</v>
      </c>
      <c r="AY244" s="262" t="s">
        <v>154</v>
      </c>
    </row>
    <row r="245" spans="1:65" s="2" customFormat="1" ht="16.5" customHeight="1">
      <c r="A245" s="33"/>
      <c r="B245" s="34"/>
      <c r="C245" s="213" t="s">
        <v>1051</v>
      </c>
      <c r="D245" s="213" t="s">
        <v>155</v>
      </c>
      <c r="E245" s="214" t="s">
        <v>1596</v>
      </c>
      <c r="F245" s="215" t="s">
        <v>1597</v>
      </c>
      <c r="G245" s="216" t="s">
        <v>193</v>
      </c>
      <c r="H245" s="217">
        <v>28.502</v>
      </c>
      <c r="I245" s="218"/>
      <c r="J245" s="219">
        <f>ROUND(I245*H245,2)</f>
        <v>0</v>
      </c>
      <c r="K245" s="220"/>
      <c r="L245" s="38"/>
      <c r="M245" s="221" t="s">
        <v>1</v>
      </c>
      <c r="N245" s="222" t="s">
        <v>38</v>
      </c>
      <c r="O245" s="70"/>
      <c r="P245" s="223">
        <f>O245*H245</f>
        <v>0</v>
      </c>
      <c r="Q245" s="223">
        <v>0.00247</v>
      </c>
      <c r="R245" s="223">
        <f>Q245*H245</f>
        <v>0.07039994</v>
      </c>
      <c r="S245" s="223">
        <v>0</v>
      </c>
      <c r="T245" s="22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93</v>
      </c>
      <c r="AT245" s="225" t="s">
        <v>155</v>
      </c>
      <c r="AU245" s="225" t="s">
        <v>82</v>
      </c>
      <c r="AY245" s="16" t="s">
        <v>154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78</v>
      </c>
      <c r="BK245" s="226">
        <f>ROUND(I245*H245,2)</f>
        <v>0</v>
      </c>
      <c r="BL245" s="16" t="s">
        <v>93</v>
      </c>
      <c r="BM245" s="225" t="s">
        <v>1598</v>
      </c>
    </row>
    <row r="246" spans="2:51" s="13" customFormat="1" ht="12">
      <c r="B246" s="251"/>
      <c r="C246" s="252"/>
      <c r="D246" s="253" t="s">
        <v>1030</v>
      </c>
      <c r="E246" s="254" t="s">
        <v>1</v>
      </c>
      <c r="F246" s="255" t="s">
        <v>1599</v>
      </c>
      <c r="G246" s="252"/>
      <c r="H246" s="256">
        <v>17.042</v>
      </c>
      <c r="I246" s="257"/>
      <c r="J246" s="252"/>
      <c r="K246" s="252"/>
      <c r="L246" s="258"/>
      <c r="M246" s="259"/>
      <c r="N246" s="260"/>
      <c r="O246" s="260"/>
      <c r="P246" s="260"/>
      <c r="Q246" s="260"/>
      <c r="R246" s="260"/>
      <c r="S246" s="260"/>
      <c r="T246" s="261"/>
      <c r="AT246" s="262" t="s">
        <v>1030</v>
      </c>
      <c r="AU246" s="262" t="s">
        <v>82</v>
      </c>
      <c r="AV246" s="13" t="s">
        <v>82</v>
      </c>
      <c r="AW246" s="13" t="s">
        <v>30</v>
      </c>
      <c r="AX246" s="13" t="s">
        <v>73</v>
      </c>
      <c r="AY246" s="262" t="s">
        <v>154</v>
      </c>
    </row>
    <row r="247" spans="2:51" s="13" customFormat="1" ht="12">
      <c r="B247" s="251"/>
      <c r="C247" s="252"/>
      <c r="D247" s="253" t="s">
        <v>1030</v>
      </c>
      <c r="E247" s="254" t="s">
        <v>1</v>
      </c>
      <c r="F247" s="255" t="s">
        <v>1600</v>
      </c>
      <c r="G247" s="252"/>
      <c r="H247" s="256">
        <v>11.46</v>
      </c>
      <c r="I247" s="257"/>
      <c r="J247" s="252"/>
      <c r="K247" s="252"/>
      <c r="L247" s="258"/>
      <c r="M247" s="259"/>
      <c r="N247" s="260"/>
      <c r="O247" s="260"/>
      <c r="P247" s="260"/>
      <c r="Q247" s="260"/>
      <c r="R247" s="260"/>
      <c r="S247" s="260"/>
      <c r="T247" s="261"/>
      <c r="AT247" s="262" t="s">
        <v>1030</v>
      </c>
      <c r="AU247" s="262" t="s">
        <v>82</v>
      </c>
      <c r="AV247" s="13" t="s">
        <v>82</v>
      </c>
      <c r="AW247" s="13" t="s">
        <v>30</v>
      </c>
      <c r="AX247" s="13" t="s">
        <v>73</v>
      </c>
      <c r="AY247" s="262" t="s">
        <v>154</v>
      </c>
    </row>
    <row r="248" spans="2:51" s="14" customFormat="1" ht="12">
      <c r="B248" s="263"/>
      <c r="C248" s="264"/>
      <c r="D248" s="253" t="s">
        <v>1030</v>
      </c>
      <c r="E248" s="265" t="s">
        <v>1</v>
      </c>
      <c r="F248" s="266" t="s">
        <v>1312</v>
      </c>
      <c r="G248" s="264"/>
      <c r="H248" s="267">
        <v>28.502</v>
      </c>
      <c r="I248" s="268"/>
      <c r="J248" s="264"/>
      <c r="K248" s="264"/>
      <c r="L248" s="269"/>
      <c r="M248" s="270"/>
      <c r="N248" s="271"/>
      <c r="O248" s="271"/>
      <c r="P248" s="271"/>
      <c r="Q248" s="271"/>
      <c r="R248" s="271"/>
      <c r="S248" s="271"/>
      <c r="T248" s="272"/>
      <c r="AT248" s="273" t="s">
        <v>1030</v>
      </c>
      <c r="AU248" s="273" t="s">
        <v>82</v>
      </c>
      <c r="AV248" s="14" t="s">
        <v>93</v>
      </c>
      <c r="AW248" s="14" t="s">
        <v>30</v>
      </c>
      <c r="AX248" s="14" t="s">
        <v>78</v>
      </c>
      <c r="AY248" s="273" t="s">
        <v>154</v>
      </c>
    </row>
    <row r="249" spans="1:65" s="2" customFormat="1" ht="16.5" customHeight="1">
      <c r="A249" s="33"/>
      <c r="B249" s="34"/>
      <c r="C249" s="213" t="s">
        <v>200</v>
      </c>
      <c r="D249" s="213" t="s">
        <v>155</v>
      </c>
      <c r="E249" s="214" t="s">
        <v>1601</v>
      </c>
      <c r="F249" s="215" t="s">
        <v>1602</v>
      </c>
      <c r="G249" s="216" t="s">
        <v>193</v>
      </c>
      <c r="H249" s="217">
        <v>28.502</v>
      </c>
      <c r="I249" s="218"/>
      <c r="J249" s="219">
        <f>ROUND(I249*H249,2)</f>
        <v>0</v>
      </c>
      <c r="K249" s="220"/>
      <c r="L249" s="38"/>
      <c r="M249" s="221" t="s">
        <v>1</v>
      </c>
      <c r="N249" s="222" t="s">
        <v>38</v>
      </c>
      <c r="O249" s="70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93</v>
      </c>
      <c r="AT249" s="225" t="s">
        <v>155</v>
      </c>
      <c r="AU249" s="225" t="s">
        <v>82</v>
      </c>
      <c r="AY249" s="16" t="s">
        <v>154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6" t="s">
        <v>78</v>
      </c>
      <c r="BK249" s="226">
        <f>ROUND(I249*H249,2)</f>
        <v>0</v>
      </c>
      <c r="BL249" s="16" t="s">
        <v>93</v>
      </c>
      <c r="BM249" s="225" t="s">
        <v>1603</v>
      </c>
    </row>
    <row r="250" spans="2:51" s="13" customFormat="1" ht="12">
      <c r="B250" s="251"/>
      <c r="C250" s="252"/>
      <c r="D250" s="253" t="s">
        <v>1030</v>
      </c>
      <c r="E250" s="254" t="s">
        <v>1</v>
      </c>
      <c r="F250" s="255" t="s">
        <v>1599</v>
      </c>
      <c r="G250" s="252"/>
      <c r="H250" s="256">
        <v>17.042</v>
      </c>
      <c r="I250" s="257"/>
      <c r="J250" s="252"/>
      <c r="K250" s="252"/>
      <c r="L250" s="258"/>
      <c r="M250" s="259"/>
      <c r="N250" s="260"/>
      <c r="O250" s="260"/>
      <c r="P250" s="260"/>
      <c r="Q250" s="260"/>
      <c r="R250" s="260"/>
      <c r="S250" s="260"/>
      <c r="T250" s="261"/>
      <c r="AT250" s="262" t="s">
        <v>1030</v>
      </c>
      <c r="AU250" s="262" t="s">
        <v>82</v>
      </c>
      <c r="AV250" s="13" t="s">
        <v>82</v>
      </c>
      <c r="AW250" s="13" t="s">
        <v>30</v>
      </c>
      <c r="AX250" s="13" t="s">
        <v>73</v>
      </c>
      <c r="AY250" s="262" t="s">
        <v>154</v>
      </c>
    </row>
    <row r="251" spans="2:51" s="13" customFormat="1" ht="12">
      <c r="B251" s="251"/>
      <c r="C251" s="252"/>
      <c r="D251" s="253" t="s">
        <v>1030</v>
      </c>
      <c r="E251" s="254" t="s">
        <v>1</v>
      </c>
      <c r="F251" s="255" t="s">
        <v>1600</v>
      </c>
      <c r="G251" s="252"/>
      <c r="H251" s="256">
        <v>11.46</v>
      </c>
      <c r="I251" s="257"/>
      <c r="J251" s="252"/>
      <c r="K251" s="252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1030</v>
      </c>
      <c r="AU251" s="262" t="s">
        <v>82</v>
      </c>
      <c r="AV251" s="13" t="s">
        <v>82</v>
      </c>
      <c r="AW251" s="13" t="s">
        <v>30</v>
      </c>
      <c r="AX251" s="13" t="s">
        <v>73</v>
      </c>
      <c r="AY251" s="262" t="s">
        <v>154</v>
      </c>
    </row>
    <row r="252" spans="2:51" s="14" customFormat="1" ht="12">
      <c r="B252" s="263"/>
      <c r="C252" s="264"/>
      <c r="D252" s="253" t="s">
        <v>1030</v>
      </c>
      <c r="E252" s="265" t="s">
        <v>1</v>
      </c>
      <c r="F252" s="266" t="s">
        <v>1312</v>
      </c>
      <c r="G252" s="264"/>
      <c r="H252" s="267">
        <v>28.502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AT252" s="273" t="s">
        <v>1030</v>
      </c>
      <c r="AU252" s="273" t="s">
        <v>82</v>
      </c>
      <c r="AV252" s="14" t="s">
        <v>93</v>
      </c>
      <c r="AW252" s="14" t="s">
        <v>30</v>
      </c>
      <c r="AX252" s="14" t="s">
        <v>78</v>
      </c>
      <c r="AY252" s="273" t="s">
        <v>154</v>
      </c>
    </row>
    <row r="253" spans="1:65" s="2" customFormat="1" ht="16.5" customHeight="1">
      <c r="A253" s="33"/>
      <c r="B253" s="34"/>
      <c r="C253" s="213" t="s">
        <v>1058</v>
      </c>
      <c r="D253" s="213" t="s">
        <v>155</v>
      </c>
      <c r="E253" s="214" t="s">
        <v>1604</v>
      </c>
      <c r="F253" s="215" t="s">
        <v>1605</v>
      </c>
      <c r="G253" s="216" t="s">
        <v>1077</v>
      </c>
      <c r="H253" s="217">
        <v>7.324</v>
      </c>
      <c r="I253" s="218"/>
      <c r="J253" s="219">
        <f>ROUND(I253*H253,2)</f>
        <v>0</v>
      </c>
      <c r="K253" s="220"/>
      <c r="L253" s="38"/>
      <c r="M253" s="221" t="s">
        <v>1</v>
      </c>
      <c r="N253" s="222" t="s">
        <v>38</v>
      </c>
      <c r="O253" s="70"/>
      <c r="P253" s="223">
        <f>O253*H253</f>
        <v>0</v>
      </c>
      <c r="Q253" s="223">
        <v>1.06277</v>
      </c>
      <c r="R253" s="223">
        <f>Q253*H253</f>
        <v>7.78372748</v>
      </c>
      <c r="S253" s="223">
        <v>0</v>
      </c>
      <c r="T253" s="22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93</v>
      </c>
      <c r="AT253" s="225" t="s">
        <v>155</v>
      </c>
      <c r="AU253" s="225" t="s">
        <v>82</v>
      </c>
      <c r="AY253" s="16" t="s">
        <v>154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6" t="s">
        <v>78</v>
      </c>
      <c r="BK253" s="226">
        <f>ROUND(I253*H253,2)</f>
        <v>0</v>
      </c>
      <c r="BL253" s="16" t="s">
        <v>93</v>
      </c>
      <c r="BM253" s="225" t="s">
        <v>1606</v>
      </c>
    </row>
    <row r="254" spans="2:51" s="13" customFormat="1" ht="12">
      <c r="B254" s="251"/>
      <c r="C254" s="252"/>
      <c r="D254" s="253" t="s">
        <v>1030</v>
      </c>
      <c r="E254" s="254" t="s">
        <v>1</v>
      </c>
      <c r="F254" s="255" t="s">
        <v>1607</v>
      </c>
      <c r="G254" s="252"/>
      <c r="H254" s="256">
        <v>7.324</v>
      </c>
      <c r="I254" s="257"/>
      <c r="J254" s="252"/>
      <c r="K254" s="252"/>
      <c r="L254" s="258"/>
      <c r="M254" s="259"/>
      <c r="N254" s="260"/>
      <c r="O254" s="260"/>
      <c r="P254" s="260"/>
      <c r="Q254" s="260"/>
      <c r="R254" s="260"/>
      <c r="S254" s="260"/>
      <c r="T254" s="261"/>
      <c r="AT254" s="262" t="s">
        <v>1030</v>
      </c>
      <c r="AU254" s="262" t="s">
        <v>82</v>
      </c>
      <c r="AV254" s="13" t="s">
        <v>82</v>
      </c>
      <c r="AW254" s="13" t="s">
        <v>30</v>
      </c>
      <c r="AX254" s="13" t="s">
        <v>78</v>
      </c>
      <c r="AY254" s="262" t="s">
        <v>154</v>
      </c>
    </row>
    <row r="255" spans="1:65" s="2" customFormat="1" ht="24" customHeight="1">
      <c r="A255" s="33"/>
      <c r="B255" s="34"/>
      <c r="C255" s="213" t="s">
        <v>203</v>
      </c>
      <c r="D255" s="213" t="s">
        <v>155</v>
      </c>
      <c r="E255" s="214" t="s">
        <v>1608</v>
      </c>
      <c r="F255" s="215" t="s">
        <v>1609</v>
      </c>
      <c r="G255" s="216" t="s">
        <v>1077</v>
      </c>
      <c r="H255" s="217">
        <v>1.634</v>
      </c>
      <c r="I255" s="218"/>
      <c r="J255" s="219">
        <f>ROUND(I255*H255,2)</f>
        <v>0</v>
      </c>
      <c r="K255" s="220"/>
      <c r="L255" s="38"/>
      <c r="M255" s="221" t="s">
        <v>1</v>
      </c>
      <c r="N255" s="222" t="s">
        <v>38</v>
      </c>
      <c r="O255" s="70"/>
      <c r="P255" s="223">
        <f>O255*H255</f>
        <v>0</v>
      </c>
      <c r="Q255" s="223">
        <v>1.05871</v>
      </c>
      <c r="R255" s="223">
        <f>Q255*H255</f>
        <v>1.72993214</v>
      </c>
      <c r="S255" s="223">
        <v>0</v>
      </c>
      <c r="T255" s="224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5" t="s">
        <v>93</v>
      </c>
      <c r="AT255" s="225" t="s">
        <v>155</v>
      </c>
      <c r="AU255" s="225" t="s">
        <v>82</v>
      </c>
      <c r="AY255" s="16" t="s">
        <v>154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6" t="s">
        <v>78</v>
      </c>
      <c r="BK255" s="226">
        <f>ROUND(I255*H255,2)</f>
        <v>0</v>
      </c>
      <c r="BL255" s="16" t="s">
        <v>93</v>
      </c>
      <c r="BM255" s="225" t="s">
        <v>1610</v>
      </c>
    </row>
    <row r="256" spans="2:51" s="13" customFormat="1" ht="12">
      <c r="B256" s="251"/>
      <c r="C256" s="252"/>
      <c r="D256" s="253" t="s">
        <v>1030</v>
      </c>
      <c r="E256" s="254" t="s">
        <v>1</v>
      </c>
      <c r="F256" s="255" t="s">
        <v>1611</v>
      </c>
      <c r="G256" s="252"/>
      <c r="H256" s="256">
        <v>1.634</v>
      </c>
      <c r="I256" s="257"/>
      <c r="J256" s="252"/>
      <c r="K256" s="252"/>
      <c r="L256" s="258"/>
      <c r="M256" s="259"/>
      <c r="N256" s="260"/>
      <c r="O256" s="260"/>
      <c r="P256" s="260"/>
      <c r="Q256" s="260"/>
      <c r="R256" s="260"/>
      <c r="S256" s="260"/>
      <c r="T256" s="261"/>
      <c r="AT256" s="262" t="s">
        <v>1030</v>
      </c>
      <c r="AU256" s="262" t="s">
        <v>82</v>
      </c>
      <c r="AV256" s="13" t="s">
        <v>82</v>
      </c>
      <c r="AW256" s="13" t="s">
        <v>30</v>
      </c>
      <c r="AX256" s="13" t="s">
        <v>78</v>
      </c>
      <c r="AY256" s="262" t="s">
        <v>154</v>
      </c>
    </row>
    <row r="257" spans="2:63" s="11" customFormat="1" ht="22.9" customHeight="1">
      <c r="B257" s="199"/>
      <c r="C257" s="200"/>
      <c r="D257" s="201" t="s">
        <v>72</v>
      </c>
      <c r="E257" s="238" t="s">
        <v>90</v>
      </c>
      <c r="F257" s="238" t="s">
        <v>1612</v>
      </c>
      <c r="G257" s="200"/>
      <c r="H257" s="200"/>
      <c r="I257" s="203"/>
      <c r="J257" s="239">
        <f>BK257</f>
        <v>0</v>
      </c>
      <c r="K257" s="200"/>
      <c r="L257" s="205"/>
      <c r="M257" s="206"/>
      <c r="N257" s="207"/>
      <c r="O257" s="207"/>
      <c r="P257" s="208">
        <f>SUM(P258:P311)</f>
        <v>0</v>
      </c>
      <c r="Q257" s="207"/>
      <c r="R257" s="208">
        <f>SUM(R258:R311)</f>
        <v>122.20232319000002</v>
      </c>
      <c r="S257" s="207"/>
      <c r="T257" s="209">
        <f>SUM(T258:T311)</f>
        <v>0</v>
      </c>
      <c r="AR257" s="210" t="s">
        <v>78</v>
      </c>
      <c r="AT257" s="211" t="s">
        <v>72</v>
      </c>
      <c r="AU257" s="211" t="s">
        <v>78</v>
      </c>
      <c r="AY257" s="210" t="s">
        <v>154</v>
      </c>
      <c r="BK257" s="212">
        <f>SUM(BK258:BK311)</f>
        <v>0</v>
      </c>
    </row>
    <row r="258" spans="1:65" s="2" customFormat="1" ht="24" customHeight="1">
      <c r="A258" s="33"/>
      <c r="B258" s="34"/>
      <c r="C258" s="213" t="s">
        <v>1066</v>
      </c>
      <c r="D258" s="213" t="s">
        <v>155</v>
      </c>
      <c r="E258" s="214" t="s">
        <v>1613</v>
      </c>
      <c r="F258" s="215" t="s">
        <v>1614</v>
      </c>
      <c r="G258" s="216" t="s">
        <v>193</v>
      </c>
      <c r="H258" s="217">
        <v>307.374</v>
      </c>
      <c r="I258" s="218"/>
      <c r="J258" s="219">
        <f>ROUND(I258*H258,2)</f>
        <v>0</v>
      </c>
      <c r="K258" s="220"/>
      <c r="L258" s="38"/>
      <c r="M258" s="221" t="s">
        <v>1</v>
      </c>
      <c r="N258" s="222" t="s">
        <v>38</v>
      </c>
      <c r="O258" s="70"/>
      <c r="P258" s="223">
        <f>O258*H258</f>
        <v>0</v>
      </c>
      <c r="Q258" s="223">
        <v>0.25933</v>
      </c>
      <c r="R258" s="223">
        <f>Q258*H258</f>
        <v>79.71129942</v>
      </c>
      <c r="S258" s="223">
        <v>0</v>
      </c>
      <c r="T258" s="224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5" t="s">
        <v>93</v>
      </c>
      <c r="AT258" s="225" t="s">
        <v>155</v>
      </c>
      <c r="AU258" s="225" t="s">
        <v>82</v>
      </c>
      <c r="AY258" s="16" t="s">
        <v>154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6" t="s">
        <v>78</v>
      </c>
      <c r="BK258" s="226">
        <f>ROUND(I258*H258,2)</f>
        <v>0</v>
      </c>
      <c r="BL258" s="16" t="s">
        <v>93</v>
      </c>
      <c r="BM258" s="225" t="s">
        <v>1615</v>
      </c>
    </row>
    <row r="259" spans="2:51" s="13" customFormat="1" ht="12">
      <c r="B259" s="251"/>
      <c r="C259" s="252"/>
      <c r="D259" s="253" t="s">
        <v>1030</v>
      </c>
      <c r="E259" s="254" t="s">
        <v>1</v>
      </c>
      <c r="F259" s="255" t="s">
        <v>1616</v>
      </c>
      <c r="G259" s="252"/>
      <c r="H259" s="256">
        <v>266.19</v>
      </c>
      <c r="I259" s="257"/>
      <c r="J259" s="252"/>
      <c r="K259" s="252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1030</v>
      </c>
      <c r="AU259" s="262" t="s">
        <v>82</v>
      </c>
      <c r="AV259" s="13" t="s">
        <v>82</v>
      </c>
      <c r="AW259" s="13" t="s">
        <v>30</v>
      </c>
      <c r="AX259" s="13" t="s">
        <v>73</v>
      </c>
      <c r="AY259" s="262" t="s">
        <v>154</v>
      </c>
    </row>
    <row r="260" spans="2:51" s="13" customFormat="1" ht="12">
      <c r="B260" s="251"/>
      <c r="C260" s="252"/>
      <c r="D260" s="253" t="s">
        <v>1030</v>
      </c>
      <c r="E260" s="254" t="s">
        <v>1</v>
      </c>
      <c r="F260" s="255" t="s">
        <v>1617</v>
      </c>
      <c r="G260" s="252"/>
      <c r="H260" s="256">
        <v>27.364</v>
      </c>
      <c r="I260" s="257"/>
      <c r="J260" s="252"/>
      <c r="K260" s="252"/>
      <c r="L260" s="258"/>
      <c r="M260" s="259"/>
      <c r="N260" s="260"/>
      <c r="O260" s="260"/>
      <c r="P260" s="260"/>
      <c r="Q260" s="260"/>
      <c r="R260" s="260"/>
      <c r="S260" s="260"/>
      <c r="T260" s="261"/>
      <c r="AT260" s="262" t="s">
        <v>1030</v>
      </c>
      <c r="AU260" s="262" t="s">
        <v>82</v>
      </c>
      <c r="AV260" s="13" t="s">
        <v>82</v>
      </c>
      <c r="AW260" s="13" t="s">
        <v>30</v>
      </c>
      <c r="AX260" s="13" t="s">
        <v>73</v>
      </c>
      <c r="AY260" s="262" t="s">
        <v>154</v>
      </c>
    </row>
    <row r="261" spans="2:51" s="13" customFormat="1" ht="12">
      <c r="B261" s="251"/>
      <c r="C261" s="252"/>
      <c r="D261" s="253" t="s">
        <v>1030</v>
      </c>
      <c r="E261" s="254" t="s">
        <v>1</v>
      </c>
      <c r="F261" s="255" t="s">
        <v>1618</v>
      </c>
      <c r="G261" s="252"/>
      <c r="H261" s="256">
        <v>35.245</v>
      </c>
      <c r="I261" s="257"/>
      <c r="J261" s="252"/>
      <c r="K261" s="252"/>
      <c r="L261" s="258"/>
      <c r="M261" s="259"/>
      <c r="N261" s="260"/>
      <c r="O261" s="260"/>
      <c r="P261" s="260"/>
      <c r="Q261" s="260"/>
      <c r="R261" s="260"/>
      <c r="S261" s="260"/>
      <c r="T261" s="261"/>
      <c r="AT261" s="262" t="s">
        <v>1030</v>
      </c>
      <c r="AU261" s="262" t="s">
        <v>82</v>
      </c>
      <c r="AV261" s="13" t="s">
        <v>82</v>
      </c>
      <c r="AW261" s="13" t="s">
        <v>30</v>
      </c>
      <c r="AX261" s="13" t="s">
        <v>73</v>
      </c>
      <c r="AY261" s="262" t="s">
        <v>154</v>
      </c>
    </row>
    <row r="262" spans="2:51" s="13" customFormat="1" ht="12">
      <c r="B262" s="251"/>
      <c r="C262" s="252"/>
      <c r="D262" s="253" t="s">
        <v>1030</v>
      </c>
      <c r="E262" s="254" t="s">
        <v>1</v>
      </c>
      <c r="F262" s="255" t="s">
        <v>1619</v>
      </c>
      <c r="G262" s="252"/>
      <c r="H262" s="256">
        <v>-11.25</v>
      </c>
      <c r="I262" s="257"/>
      <c r="J262" s="252"/>
      <c r="K262" s="252"/>
      <c r="L262" s="258"/>
      <c r="M262" s="259"/>
      <c r="N262" s="260"/>
      <c r="O262" s="260"/>
      <c r="P262" s="260"/>
      <c r="Q262" s="260"/>
      <c r="R262" s="260"/>
      <c r="S262" s="260"/>
      <c r="T262" s="261"/>
      <c r="AT262" s="262" t="s">
        <v>1030</v>
      </c>
      <c r="AU262" s="262" t="s">
        <v>82</v>
      </c>
      <c r="AV262" s="13" t="s">
        <v>82</v>
      </c>
      <c r="AW262" s="13" t="s">
        <v>30</v>
      </c>
      <c r="AX262" s="13" t="s">
        <v>73</v>
      </c>
      <c r="AY262" s="262" t="s">
        <v>154</v>
      </c>
    </row>
    <row r="263" spans="2:51" s="13" customFormat="1" ht="12">
      <c r="B263" s="251"/>
      <c r="C263" s="252"/>
      <c r="D263" s="253" t="s">
        <v>1030</v>
      </c>
      <c r="E263" s="254" t="s">
        <v>1</v>
      </c>
      <c r="F263" s="255" t="s">
        <v>1620</v>
      </c>
      <c r="G263" s="252"/>
      <c r="H263" s="256">
        <v>-6.8</v>
      </c>
      <c r="I263" s="257"/>
      <c r="J263" s="252"/>
      <c r="K263" s="252"/>
      <c r="L263" s="258"/>
      <c r="M263" s="259"/>
      <c r="N263" s="260"/>
      <c r="O263" s="260"/>
      <c r="P263" s="260"/>
      <c r="Q263" s="260"/>
      <c r="R263" s="260"/>
      <c r="S263" s="260"/>
      <c r="T263" s="261"/>
      <c r="AT263" s="262" t="s">
        <v>1030</v>
      </c>
      <c r="AU263" s="262" t="s">
        <v>82</v>
      </c>
      <c r="AV263" s="13" t="s">
        <v>82</v>
      </c>
      <c r="AW263" s="13" t="s">
        <v>30</v>
      </c>
      <c r="AX263" s="13" t="s">
        <v>73</v>
      </c>
      <c r="AY263" s="262" t="s">
        <v>154</v>
      </c>
    </row>
    <row r="264" spans="2:51" s="13" customFormat="1" ht="12">
      <c r="B264" s="251"/>
      <c r="C264" s="252"/>
      <c r="D264" s="253" t="s">
        <v>1030</v>
      </c>
      <c r="E264" s="254" t="s">
        <v>1</v>
      </c>
      <c r="F264" s="255" t="s">
        <v>1621</v>
      </c>
      <c r="G264" s="252"/>
      <c r="H264" s="256">
        <v>-3.375</v>
      </c>
      <c r="I264" s="257"/>
      <c r="J264" s="252"/>
      <c r="K264" s="252"/>
      <c r="L264" s="258"/>
      <c r="M264" s="259"/>
      <c r="N264" s="260"/>
      <c r="O264" s="260"/>
      <c r="P264" s="260"/>
      <c r="Q264" s="260"/>
      <c r="R264" s="260"/>
      <c r="S264" s="260"/>
      <c r="T264" s="261"/>
      <c r="AT264" s="262" t="s">
        <v>1030</v>
      </c>
      <c r="AU264" s="262" t="s">
        <v>82</v>
      </c>
      <c r="AV264" s="13" t="s">
        <v>82</v>
      </c>
      <c r="AW264" s="13" t="s">
        <v>30</v>
      </c>
      <c r="AX264" s="13" t="s">
        <v>73</v>
      </c>
      <c r="AY264" s="262" t="s">
        <v>154</v>
      </c>
    </row>
    <row r="265" spans="2:51" s="14" customFormat="1" ht="12">
      <c r="B265" s="263"/>
      <c r="C265" s="264"/>
      <c r="D265" s="253" t="s">
        <v>1030</v>
      </c>
      <c r="E265" s="265" t="s">
        <v>1</v>
      </c>
      <c r="F265" s="266" t="s">
        <v>1312</v>
      </c>
      <c r="G265" s="264"/>
      <c r="H265" s="267">
        <v>307.374</v>
      </c>
      <c r="I265" s="268"/>
      <c r="J265" s="264"/>
      <c r="K265" s="264"/>
      <c r="L265" s="269"/>
      <c r="M265" s="270"/>
      <c r="N265" s="271"/>
      <c r="O265" s="271"/>
      <c r="P265" s="271"/>
      <c r="Q265" s="271"/>
      <c r="R265" s="271"/>
      <c r="S265" s="271"/>
      <c r="T265" s="272"/>
      <c r="AT265" s="273" t="s">
        <v>1030</v>
      </c>
      <c r="AU265" s="273" t="s">
        <v>82</v>
      </c>
      <c r="AV265" s="14" t="s">
        <v>93</v>
      </c>
      <c r="AW265" s="14" t="s">
        <v>30</v>
      </c>
      <c r="AX265" s="14" t="s">
        <v>78</v>
      </c>
      <c r="AY265" s="273" t="s">
        <v>154</v>
      </c>
    </row>
    <row r="266" spans="1:65" s="2" customFormat="1" ht="24" customHeight="1">
      <c r="A266" s="33"/>
      <c r="B266" s="34"/>
      <c r="C266" s="213" t="s">
        <v>206</v>
      </c>
      <c r="D266" s="213" t="s">
        <v>155</v>
      </c>
      <c r="E266" s="214" t="s">
        <v>1622</v>
      </c>
      <c r="F266" s="215" t="s">
        <v>1623</v>
      </c>
      <c r="G266" s="216" t="s">
        <v>193</v>
      </c>
      <c r="H266" s="217">
        <v>69.478</v>
      </c>
      <c r="I266" s="218"/>
      <c r="J266" s="219">
        <f>ROUND(I266*H266,2)</f>
        <v>0</v>
      </c>
      <c r="K266" s="220"/>
      <c r="L266" s="38"/>
      <c r="M266" s="221" t="s">
        <v>1</v>
      </c>
      <c r="N266" s="222" t="s">
        <v>38</v>
      </c>
      <c r="O266" s="70"/>
      <c r="P266" s="223">
        <f>O266*H266</f>
        <v>0</v>
      </c>
      <c r="Q266" s="223">
        <v>0.20608</v>
      </c>
      <c r="R266" s="223">
        <f>Q266*H266</f>
        <v>14.31802624</v>
      </c>
      <c r="S266" s="223">
        <v>0</v>
      </c>
      <c r="T266" s="224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25" t="s">
        <v>93</v>
      </c>
      <c r="AT266" s="225" t="s">
        <v>155</v>
      </c>
      <c r="AU266" s="225" t="s">
        <v>82</v>
      </c>
      <c r="AY266" s="16" t="s">
        <v>154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6" t="s">
        <v>78</v>
      </c>
      <c r="BK266" s="226">
        <f>ROUND(I266*H266,2)</f>
        <v>0</v>
      </c>
      <c r="BL266" s="16" t="s">
        <v>93</v>
      </c>
      <c r="BM266" s="225" t="s">
        <v>1624</v>
      </c>
    </row>
    <row r="267" spans="2:51" s="13" customFormat="1" ht="22.5">
      <c r="B267" s="251"/>
      <c r="C267" s="252"/>
      <c r="D267" s="253" t="s">
        <v>1030</v>
      </c>
      <c r="E267" s="254" t="s">
        <v>1</v>
      </c>
      <c r="F267" s="255" t="s">
        <v>1625</v>
      </c>
      <c r="G267" s="252"/>
      <c r="H267" s="256">
        <v>84.449</v>
      </c>
      <c r="I267" s="257"/>
      <c r="J267" s="252"/>
      <c r="K267" s="252"/>
      <c r="L267" s="258"/>
      <c r="M267" s="259"/>
      <c r="N267" s="260"/>
      <c r="O267" s="260"/>
      <c r="P267" s="260"/>
      <c r="Q267" s="260"/>
      <c r="R267" s="260"/>
      <c r="S267" s="260"/>
      <c r="T267" s="261"/>
      <c r="AT267" s="262" t="s">
        <v>1030</v>
      </c>
      <c r="AU267" s="262" t="s">
        <v>82</v>
      </c>
      <c r="AV267" s="13" t="s">
        <v>82</v>
      </c>
      <c r="AW267" s="13" t="s">
        <v>30</v>
      </c>
      <c r="AX267" s="13" t="s">
        <v>73</v>
      </c>
      <c r="AY267" s="262" t="s">
        <v>154</v>
      </c>
    </row>
    <row r="268" spans="2:51" s="13" customFormat="1" ht="12">
      <c r="B268" s="251"/>
      <c r="C268" s="252"/>
      <c r="D268" s="253" t="s">
        <v>1030</v>
      </c>
      <c r="E268" s="254" t="s">
        <v>1</v>
      </c>
      <c r="F268" s="255" t="s">
        <v>1626</v>
      </c>
      <c r="G268" s="252"/>
      <c r="H268" s="256">
        <v>-1.773</v>
      </c>
      <c r="I268" s="257"/>
      <c r="J268" s="252"/>
      <c r="K268" s="252"/>
      <c r="L268" s="258"/>
      <c r="M268" s="259"/>
      <c r="N268" s="260"/>
      <c r="O268" s="260"/>
      <c r="P268" s="260"/>
      <c r="Q268" s="260"/>
      <c r="R268" s="260"/>
      <c r="S268" s="260"/>
      <c r="T268" s="261"/>
      <c r="AT268" s="262" t="s">
        <v>1030</v>
      </c>
      <c r="AU268" s="262" t="s">
        <v>82</v>
      </c>
      <c r="AV268" s="13" t="s">
        <v>82</v>
      </c>
      <c r="AW268" s="13" t="s">
        <v>30</v>
      </c>
      <c r="AX268" s="13" t="s">
        <v>73</v>
      </c>
      <c r="AY268" s="262" t="s">
        <v>154</v>
      </c>
    </row>
    <row r="269" spans="2:51" s="13" customFormat="1" ht="12">
      <c r="B269" s="251"/>
      <c r="C269" s="252"/>
      <c r="D269" s="253" t="s">
        <v>1030</v>
      </c>
      <c r="E269" s="254" t="s">
        <v>1</v>
      </c>
      <c r="F269" s="255" t="s">
        <v>1627</v>
      </c>
      <c r="G269" s="252"/>
      <c r="H269" s="256">
        <v>-4.728</v>
      </c>
      <c r="I269" s="257"/>
      <c r="J269" s="252"/>
      <c r="K269" s="252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1030</v>
      </c>
      <c r="AU269" s="262" t="s">
        <v>82</v>
      </c>
      <c r="AV269" s="13" t="s">
        <v>82</v>
      </c>
      <c r="AW269" s="13" t="s">
        <v>30</v>
      </c>
      <c r="AX269" s="13" t="s">
        <v>73</v>
      </c>
      <c r="AY269" s="262" t="s">
        <v>154</v>
      </c>
    </row>
    <row r="270" spans="2:51" s="13" customFormat="1" ht="12">
      <c r="B270" s="251"/>
      <c r="C270" s="252"/>
      <c r="D270" s="253" t="s">
        <v>1030</v>
      </c>
      <c r="E270" s="254" t="s">
        <v>1</v>
      </c>
      <c r="F270" s="255" t="s">
        <v>1628</v>
      </c>
      <c r="G270" s="252"/>
      <c r="H270" s="256">
        <v>-2.679</v>
      </c>
      <c r="I270" s="257"/>
      <c r="J270" s="252"/>
      <c r="K270" s="252"/>
      <c r="L270" s="258"/>
      <c r="M270" s="259"/>
      <c r="N270" s="260"/>
      <c r="O270" s="260"/>
      <c r="P270" s="260"/>
      <c r="Q270" s="260"/>
      <c r="R270" s="260"/>
      <c r="S270" s="260"/>
      <c r="T270" s="261"/>
      <c r="AT270" s="262" t="s">
        <v>1030</v>
      </c>
      <c r="AU270" s="262" t="s">
        <v>82</v>
      </c>
      <c r="AV270" s="13" t="s">
        <v>82</v>
      </c>
      <c r="AW270" s="13" t="s">
        <v>30</v>
      </c>
      <c r="AX270" s="13" t="s">
        <v>73</v>
      </c>
      <c r="AY270" s="262" t="s">
        <v>154</v>
      </c>
    </row>
    <row r="271" spans="2:51" s="13" customFormat="1" ht="12">
      <c r="B271" s="251"/>
      <c r="C271" s="252"/>
      <c r="D271" s="253" t="s">
        <v>1030</v>
      </c>
      <c r="E271" s="254" t="s">
        <v>1</v>
      </c>
      <c r="F271" s="255" t="s">
        <v>1629</v>
      </c>
      <c r="G271" s="252"/>
      <c r="H271" s="256">
        <v>-4.728</v>
      </c>
      <c r="I271" s="257"/>
      <c r="J271" s="252"/>
      <c r="K271" s="252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1030</v>
      </c>
      <c r="AU271" s="262" t="s">
        <v>82</v>
      </c>
      <c r="AV271" s="13" t="s">
        <v>82</v>
      </c>
      <c r="AW271" s="13" t="s">
        <v>30</v>
      </c>
      <c r="AX271" s="13" t="s">
        <v>73</v>
      </c>
      <c r="AY271" s="262" t="s">
        <v>154</v>
      </c>
    </row>
    <row r="272" spans="2:51" s="13" customFormat="1" ht="12">
      <c r="B272" s="251"/>
      <c r="C272" s="252"/>
      <c r="D272" s="253" t="s">
        <v>1030</v>
      </c>
      <c r="E272" s="254" t="s">
        <v>1</v>
      </c>
      <c r="F272" s="255" t="s">
        <v>1630</v>
      </c>
      <c r="G272" s="252"/>
      <c r="H272" s="256">
        <v>-1.063</v>
      </c>
      <c r="I272" s="257"/>
      <c r="J272" s="252"/>
      <c r="K272" s="252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1030</v>
      </c>
      <c r="AU272" s="262" t="s">
        <v>82</v>
      </c>
      <c r="AV272" s="13" t="s">
        <v>82</v>
      </c>
      <c r="AW272" s="13" t="s">
        <v>30</v>
      </c>
      <c r="AX272" s="13" t="s">
        <v>73</v>
      </c>
      <c r="AY272" s="262" t="s">
        <v>154</v>
      </c>
    </row>
    <row r="273" spans="2:51" s="14" customFormat="1" ht="12">
      <c r="B273" s="263"/>
      <c r="C273" s="264"/>
      <c r="D273" s="253" t="s">
        <v>1030</v>
      </c>
      <c r="E273" s="265" t="s">
        <v>1</v>
      </c>
      <c r="F273" s="266" t="s">
        <v>1312</v>
      </c>
      <c r="G273" s="264"/>
      <c r="H273" s="267">
        <v>69.478</v>
      </c>
      <c r="I273" s="268"/>
      <c r="J273" s="264"/>
      <c r="K273" s="264"/>
      <c r="L273" s="269"/>
      <c r="M273" s="270"/>
      <c r="N273" s="271"/>
      <c r="O273" s="271"/>
      <c r="P273" s="271"/>
      <c r="Q273" s="271"/>
      <c r="R273" s="271"/>
      <c r="S273" s="271"/>
      <c r="T273" s="272"/>
      <c r="AT273" s="273" t="s">
        <v>1030</v>
      </c>
      <c r="AU273" s="273" t="s">
        <v>82</v>
      </c>
      <c r="AV273" s="14" t="s">
        <v>93</v>
      </c>
      <c r="AW273" s="14" t="s">
        <v>30</v>
      </c>
      <c r="AX273" s="14" t="s">
        <v>78</v>
      </c>
      <c r="AY273" s="273" t="s">
        <v>154</v>
      </c>
    </row>
    <row r="274" spans="1:65" s="2" customFormat="1" ht="16.5" customHeight="1">
      <c r="A274" s="33"/>
      <c r="B274" s="34"/>
      <c r="C274" s="279" t="s">
        <v>1074</v>
      </c>
      <c r="D274" s="279" t="s">
        <v>155</v>
      </c>
      <c r="E274" s="280" t="s">
        <v>1631</v>
      </c>
      <c r="F274" s="281" t="s">
        <v>1632</v>
      </c>
      <c r="G274" s="282" t="s">
        <v>956</v>
      </c>
      <c r="H274" s="283">
        <v>26</v>
      </c>
      <c r="I274" s="284"/>
      <c r="J274" s="285">
        <f aca="true" t="shared" si="5" ref="J274:J281">ROUND(I274*H274,2)</f>
        <v>0</v>
      </c>
      <c r="K274" s="220"/>
      <c r="L274" s="38"/>
      <c r="M274" s="221" t="s">
        <v>1</v>
      </c>
      <c r="N274" s="222" t="s">
        <v>38</v>
      </c>
      <c r="O274" s="70"/>
      <c r="P274" s="223">
        <f aca="true" t="shared" si="6" ref="P274:P281">O274*H274</f>
        <v>0</v>
      </c>
      <c r="Q274" s="223">
        <v>0.01794</v>
      </c>
      <c r="R274" s="223">
        <f aca="true" t="shared" si="7" ref="R274:R281">Q274*H274</f>
        <v>0.46644</v>
      </c>
      <c r="S274" s="223">
        <v>0</v>
      </c>
      <c r="T274" s="224">
        <f aca="true" t="shared" si="8" ref="T274:T281"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25" t="s">
        <v>93</v>
      </c>
      <c r="AT274" s="225" t="s">
        <v>155</v>
      </c>
      <c r="AU274" s="225" t="s">
        <v>82</v>
      </c>
      <c r="AY274" s="16" t="s">
        <v>154</v>
      </c>
      <c r="BE274" s="226">
        <f aca="true" t="shared" si="9" ref="BE274:BE281">IF(N274="základní",J274,0)</f>
        <v>0</v>
      </c>
      <c r="BF274" s="226">
        <f aca="true" t="shared" si="10" ref="BF274:BF281">IF(N274="snížená",J274,0)</f>
        <v>0</v>
      </c>
      <c r="BG274" s="226">
        <f aca="true" t="shared" si="11" ref="BG274:BG281">IF(N274="zákl. přenesená",J274,0)</f>
        <v>0</v>
      </c>
      <c r="BH274" s="226">
        <f aca="true" t="shared" si="12" ref="BH274:BH281">IF(N274="sníž. přenesená",J274,0)</f>
        <v>0</v>
      </c>
      <c r="BI274" s="226">
        <f aca="true" t="shared" si="13" ref="BI274:BI281">IF(N274="nulová",J274,0)</f>
        <v>0</v>
      </c>
      <c r="BJ274" s="16" t="s">
        <v>78</v>
      </c>
      <c r="BK274" s="226">
        <f aca="true" t="shared" si="14" ref="BK274:BK281">ROUND(I274*H274,2)</f>
        <v>0</v>
      </c>
      <c r="BL274" s="16" t="s">
        <v>93</v>
      </c>
      <c r="BM274" s="225" t="s">
        <v>1633</v>
      </c>
    </row>
    <row r="275" spans="1:65" s="2" customFormat="1" ht="16.5" customHeight="1">
      <c r="A275" s="33"/>
      <c r="B275" s="34"/>
      <c r="C275" s="279" t="s">
        <v>209</v>
      </c>
      <c r="D275" s="279" t="s">
        <v>155</v>
      </c>
      <c r="E275" s="280" t="s">
        <v>1634</v>
      </c>
      <c r="F275" s="281" t="s">
        <v>1635</v>
      </c>
      <c r="G275" s="282" t="s">
        <v>956</v>
      </c>
      <c r="H275" s="283">
        <v>24</v>
      </c>
      <c r="I275" s="284"/>
      <c r="J275" s="285">
        <f t="shared" si="5"/>
        <v>0</v>
      </c>
      <c r="K275" s="220"/>
      <c r="L275" s="38"/>
      <c r="M275" s="221" t="s">
        <v>1</v>
      </c>
      <c r="N275" s="222" t="s">
        <v>38</v>
      </c>
      <c r="O275" s="70"/>
      <c r="P275" s="223">
        <f t="shared" si="6"/>
        <v>0</v>
      </c>
      <c r="Q275" s="223">
        <v>0.02278</v>
      </c>
      <c r="R275" s="223">
        <f t="shared" si="7"/>
        <v>0.5467200000000001</v>
      </c>
      <c r="S275" s="223">
        <v>0</v>
      </c>
      <c r="T275" s="224">
        <f t="shared" si="8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25" t="s">
        <v>93</v>
      </c>
      <c r="AT275" s="225" t="s">
        <v>155</v>
      </c>
      <c r="AU275" s="225" t="s">
        <v>82</v>
      </c>
      <c r="AY275" s="16" t="s">
        <v>154</v>
      </c>
      <c r="BE275" s="226">
        <f t="shared" si="9"/>
        <v>0</v>
      </c>
      <c r="BF275" s="226">
        <f t="shared" si="10"/>
        <v>0</v>
      </c>
      <c r="BG275" s="226">
        <f t="shared" si="11"/>
        <v>0</v>
      </c>
      <c r="BH275" s="226">
        <f t="shared" si="12"/>
        <v>0</v>
      </c>
      <c r="BI275" s="226">
        <f t="shared" si="13"/>
        <v>0</v>
      </c>
      <c r="BJ275" s="16" t="s">
        <v>78</v>
      </c>
      <c r="BK275" s="226">
        <f t="shared" si="14"/>
        <v>0</v>
      </c>
      <c r="BL275" s="16" t="s">
        <v>93</v>
      </c>
      <c r="BM275" s="225" t="s">
        <v>1636</v>
      </c>
    </row>
    <row r="276" spans="1:65" s="2" customFormat="1" ht="16.5" customHeight="1">
      <c r="A276" s="33"/>
      <c r="B276" s="34"/>
      <c r="C276" s="279" t="s">
        <v>1084</v>
      </c>
      <c r="D276" s="279" t="s">
        <v>155</v>
      </c>
      <c r="E276" s="280" t="s">
        <v>1637</v>
      </c>
      <c r="F276" s="281" t="s">
        <v>1638</v>
      </c>
      <c r="G276" s="282" t="s">
        <v>956</v>
      </c>
      <c r="H276" s="283">
        <v>6</v>
      </c>
      <c r="I276" s="284"/>
      <c r="J276" s="285">
        <f t="shared" si="5"/>
        <v>0</v>
      </c>
      <c r="K276" s="220"/>
      <c r="L276" s="38"/>
      <c r="M276" s="221" t="s">
        <v>1</v>
      </c>
      <c r="N276" s="222" t="s">
        <v>38</v>
      </c>
      <c r="O276" s="70"/>
      <c r="P276" s="223">
        <f t="shared" si="6"/>
        <v>0</v>
      </c>
      <c r="Q276" s="223">
        <v>0.02711</v>
      </c>
      <c r="R276" s="223">
        <f t="shared" si="7"/>
        <v>0.16266</v>
      </c>
      <c r="S276" s="223">
        <v>0</v>
      </c>
      <c r="T276" s="224">
        <f t="shared" si="8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25" t="s">
        <v>93</v>
      </c>
      <c r="AT276" s="225" t="s">
        <v>155</v>
      </c>
      <c r="AU276" s="225" t="s">
        <v>82</v>
      </c>
      <c r="AY276" s="16" t="s">
        <v>154</v>
      </c>
      <c r="BE276" s="226">
        <f t="shared" si="9"/>
        <v>0</v>
      </c>
      <c r="BF276" s="226">
        <f t="shared" si="10"/>
        <v>0</v>
      </c>
      <c r="BG276" s="226">
        <f t="shared" si="11"/>
        <v>0</v>
      </c>
      <c r="BH276" s="226">
        <f t="shared" si="12"/>
        <v>0</v>
      </c>
      <c r="BI276" s="226">
        <f t="shared" si="13"/>
        <v>0</v>
      </c>
      <c r="BJ276" s="16" t="s">
        <v>78</v>
      </c>
      <c r="BK276" s="226">
        <f t="shared" si="14"/>
        <v>0</v>
      </c>
      <c r="BL276" s="16" t="s">
        <v>93</v>
      </c>
      <c r="BM276" s="225" t="s">
        <v>1639</v>
      </c>
    </row>
    <row r="277" spans="1:65" s="2" customFormat="1" ht="16.5" customHeight="1">
      <c r="A277" s="33"/>
      <c r="B277" s="34"/>
      <c r="C277" s="279" t="s">
        <v>214</v>
      </c>
      <c r="D277" s="279" t="s">
        <v>155</v>
      </c>
      <c r="E277" s="280" t="s">
        <v>1640</v>
      </c>
      <c r="F277" s="281" t="s">
        <v>1641</v>
      </c>
      <c r="G277" s="282" t="s">
        <v>956</v>
      </c>
      <c r="H277" s="283">
        <v>32</v>
      </c>
      <c r="I277" s="284"/>
      <c r="J277" s="285">
        <f t="shared" si="5"/>
        <v>0</v>
      </c>
      <c r="K277" s="220"/>
      <c r="L277" s="38"/>
      <c r="M277" s="221" t="s">
        <v>1</v>
      </c>
      <c r="N277" s="222" t="s">
        <v>38</v>
      </c>
      <c r="O277" s="70"/>
      <c r="P277" s="223">
        <f t="shared" si="6"/>
        <v>0</v>
      </c>
      <c r="Q277" s="223">
        <v>0.02152</v>
      </c>
      <c r="R277" s="223">
        <f t="shared" si="7"/>
        <v>0.68864</v>
      </c>
      <c r="S277" s="223">
        <v>0</v>
      </c>
      <c r="T277" s="224">
        <f t="shared" si="8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25" t="s">
        <v>93</v>
      </c>
      <c r="AT277" s="225" t="s">
        <v>155</v>
      </c>
      <c r="AU277" s="225" t="s">
        <v>82</v>
      </c>
      <c r="AY277" s="16" t="s">
        <v>154</v>
      </c>
      <c r="BE277" s="226">
        <f t="shared" si="9"/>
        <v>0</v>
      </c>
      <c r="BF277" s="226">
        <f t="shared" si="10"/>
        <v>0</v>
      </c>
      <c r="BG277" s="226">
        <f t="shared" si="11"/>
        <v>0</v>
      </c>
      <c r="BH277" s="226">
        <f t="shared" si="12"/>
        <v>0</v>
      </c>
      <c r="BI277" s="226">
        <f t="shared" si="13"/>
        <v>0</v>
      </c>
      <c r="BJ277" s="16" t="s">
        <v>78</v>
      </c>
      <c r="BK277" s="226">
        <f t="shared" si="14"/>
        <v>0</v>
      </c>
      <c r="BL277" s="16" t="s">
        <v>93</v>
      </c>
      <c r="BM277" s="225" t="s">
        <v>1642</v>
      </c>
    </row>
    <row r="278" spans="1:65" s="2" customFormat="1" ht="16.5" customHeight="1">
      <c r="A278" s="33"/>
      <c r="B278" s="34"/>
      <c r="C278" s="279" t="s">
        <v>1091</v>
      </c>
      <c r="D278" s="279" t="s">
        <v>155</v>
      </c>
      <c r="E278" s="280" t="s">
        <v>1643</v>
      </c>
      <c r="F278" s="281" t="s">
        <v>1644</v>
      </c>
      <c r="G278" s="282" t="s">
        <v>956</v>
      </c>
      <c r="H278" s="283">
        <v>12</v>
      </c>
      <c r="I278" s="284"/>
      <c r="J278" s="285">
        <f t="shared" si="5"/>
        <v>0</v>
      </c>
      <c r="K278" s="220"/>
      <c r="L278" s="38"/>
      <c r="M278" s="221" t="s">
        <v>1</v>
      </c>
      <c r="N278" s="222" t="s">
        <v>38</v>
      </c>
      <c r="O278" s="70"/>
      <c r="P278" s="223">
        <f t="shared" si="6"/>
        <v>0</v>
      </c>
      <c r="Q278" s="223">
        <v>0.03655</v>
      </c>
      <c r="R278" s="223">
        <f t="shared" si="7"/>
        <v>0.4386</v>
      </c>
      <c r="S278" s="223">
        <v>0</v>
      </c>
      <c r="T278" s="224">
        <f t="shared" si="8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25" t="s">
        <v>93</v>
      </c>
      <c r="AT278" s="225" t="s">
        <v>155</v>
      </c>
      <c r="AU278" s="225" t="s">
        <v>82</v>
      </c>
      <c r="AY278" s="16" t="s">
        <v>154</v>
      </c>
      <c r="BE278" s="226">
        <f t="shared" si="9"/>
        <v>0</v>
      </c>
      <c r="BF278" s="226">
        <f t="shared" si="10"/>
        <v>0</v>
      </c>
      <c r="BG278" s="226">
        <f t="shared" si="11"/>
        <v>0</v>
      </c>
      <c r="BH278" s="226">
        <f t="shared" si="12"/>
        <v>0</v>
      </c>
      <c r="BI278" s="226">
        <f t="shared" si="13"/>
        <v>0</v>
      </c>
      <c r="BJ278" s="16" t="s">
        <v>78</v>
      </c>
      <c r="BK278" s="226">
        <f t="shared" si="14"/>
        <v>0</v>
      </c>
      <c r="BL278" s="16" t="s">
        <v>93</v>
      </c>
      <c r="BM278" s="225" t="s">
        <v>1645</v>
      </c>
    </row>
    <row r="279" spans="1:65" s="2" customFormat="1" ht="16.5" customHeight="1">
      <c r="A279" s="33"/>
      <c r="B279" s="34"/>
      <c r="C279" s="279" t="s">
        <v>217</v>
      </c>
      <c r="D279" s="279" t="s">
        <v>155</v>
      </c>
      <c r="E279" s="280" t="s">
        <v>1646</v>
      </c>
      <c r="F279" s="281" t="s">
        <v>1647</v>
      </c>
      <c r="G279" s="282" t="s">
        <v>956</v>
      </c>
      <c r="H279" s="283">
        <v>1</v>
      </c>
      <c r="I279" s="284"/>
      <c r="J279" s="285">
        <f t="shared" si="5"/>
        <v>0</v>
      </c>
      <c r="K279" s="220"/>
      <c r="L279" s="38"/>
      <c r="M279" s="221" t="s">
        <v>1</v>
      </c>
      <c r="N279" s="222" t="s">
        <v>38</v>
      </c>
      <c r="O279" s="70"/>
      <c r="P279" s="223">
        <f t="shared" si="6"/>
        <v>0</v>
      </c>
      <c r="Q279" s="223">
        <v>0.06355</v>
      </c>
      <c r="R279" s="223">
        <f t="shared" si="7"/>
        <v>0.06355</v>
      </c>
      <c r="S279" s="223">
        <v>0</v>
      </c>
      <c r="T279" s="224">
        <f t="shared" si="8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25" t="s">
        <v>93</v>
      </c>
      <c r="AT279" s="225" t="s">
        <v>155</v>
      </c>
      <c r="AU279" s="225" t="s">
        <v>82</v>
      </c>
      <c r="AY279" s="16" t="s">
        <v>154</v>
      </c>
      <c r="BE279" s="226">
        <f t="shared" si="9"/>
        <v>0</v>
      </c>
      <c r="BF279" s="226">
        <f t="shared" si="10"/>
        <v>0</v>
      </c>
      <c r="BG279" s="226">
        <f t="shared" si="11"/>
        <v>0</v>
      </c>
      <c r="BH279" s="226">
        <f t="shared" si="12"/>
        <v>0</v>
      </c>
      <c r="BI279" s="226">
        <f t="shared" si="13"/>
        <v>0</v>
      </c>
      <c r="BJ279" s="16" t="s">
        <v>78</v>
      </c>
      <c r="BK279" s="226">
        <f t="shared" si="14"/>
        <v>0</v>
      </c>
      <c r="BL279" s="16" t="s">
        <v>93</v>
      </c>
      <c r="BM279" s="225" t="s">
        <v>1648</v>
      </c>
    </row>
    <row r="280" spans="1:65" s="2" customFormat="1" ht="16.5" customHeight="1">
      <c r="A280" s="33"/>
      <c r="B280" s="34"/>
      <c r="C280" s="279" t="s">
        <v>1098</v>
      </c>
      <c r="D280" s="279" t="s">
        <v>155</v>
      </c>
      <c r="E280" s="280" t="s">
        <v>1649</v>
      </c>
      <c r="F280" s="281" t="s">
        <v>1650</v>
      </c>
      <c r="G280" s="282" t="s">
        <v>956</v>
      </c>
      <c r="H280" s="283">
        <v>2</v>
      </c>
      <c r="I280" s="284"/>
      <c r="J280" s="285">
        <f t="shared" si="5"/>
        <v>0</v>
      </c>
      <c r="K280" s="220"/>
      <c r="L280" s="38"/>
      <c r="M280" s="221" t="s">
        <v>1</v>
      </c>
      <c r="N280" s="222" t="s">
        <v>38</v>
      </c>
      <c r="O280" s="70"/>
      <c r="P280" s="223">
        <f t="shared" si="6"/>
        <v>0</v>
      </c>
      <c r="Q280" s="223">
        <v>0.08185</v>
      </c>
      <c r="R280" s="223">
        <f t="shared" si="7"/>
        <v>0.1637</v>
      </c>
      <c r="S280" s="223">
        <v>0</v>
      </c>
      <c r="T280" s="224">
        <f t="shared" si="8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25" t="s">
        <v>93</v>
      </c>
      <c r="AT280" s="225" t="s">
        <v>155</v>
      </c>
      <c r="AU280" s="225" t="s">
        <v>82</v>
      </c>
      <c r="AY280" s="16" t="s">
        <v>154</v>
      </c>
      <c r="BE280" s="226">
        <f t="shared" si="9"/>
        <v>0</v>
      </c>
      <c r="BF280" s="226">
        <f t="shared" si="10"/>
        <v>0</v>
      </c>
      <c r="BG280" s="226">
        <f t="shared" si="11"/>
        <v>0</v>
      </c>
      <c r="BH280" s="226">
        <f t="shared" si="12"/>
        <v>0</v>
      </c>
      <c r="BI280" s="226">
        <f t="shared" si="13"/>
        <v>0</v>
      </c>
      <c r="BJ280" s="16" t="s">
        <v>78</v>
      </c>
      <c r="BK280" s="226">
        <f t="shared" si="14"/>
        <v>0</v>
      </c>
      <c r="BL280" s="16" t="s">
        <v>93</v>
      </c>
      <c r="BM280" s="225" t="s">
        <v>1651</v>
      </c>
    </row>
    <row r="281" spans="1:65" s="2" customFormat="1" ht="16.5" customHeight="1">
      <c r="A281" s="33"/>
      <c r="B281" s="34"/>
      <c r="C281" s="213" t="s">
        <v>220</v>
      </c>
      <c r="D281" s="213" t="s">
        <v>155</v>
      </c>
      <c r="E281" s="214" t="s">
        <v>1652</v>
      </c>
      <c r="F281" s="215" t="s">
        <v>1653</v>
      </c>
      <c r="G281" s="216" t="s">
        <v>1301</v>
      </c>
      <c r="H281" s="217">
        <v>1.618</v>
      </c>
      <c r="I281" s="218"/>
      <c r="J281" s="219">
        <f t="shared" si="5"/>
        <v>0</v>
      </c>
      <c r="K281" s="220"/>
      <c r="L281" s="38"/>
      <c r="M281" s="221" t="s">
        <v>1</v>
      </c>
      <c r="N281" s="222" t="s">
        <v>38</v>
      </c>
      <c r="O281" s="70"/>
      <c r="P281" s="223">
        <f t="shared" si="6"/>
        <v>0</v>
      </c>
      <c r="Q281" s="223">
        <v>2.45329</v>
      </c>
      <c r="R281" s="223">
        <f t="shared" si="7"/>
        <v>3.9694232200000004</v>
      </c>
      <c r="S281" s="223">
        <v>0</v>
      </c>
      <c r="T281" s="224">
        <f t="shared" si="8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25" t="s">
        <v>93</v>
      </c>
      <c r="AT281" s="225" t="s">
        <v>155</v>
      </c>
      <c r="AU281" s="225" t="s">
        <v>82</v>
      </c>
      <c r="AY281" s="16" t="s">
        <v>154</v>
      </c>
      <c r="BE281" s="226">
        <f t="shared" si="9"/>
        <v>0</v>
      </c>
      <c r="BF281" s="226">
        <f t="shared" si="10"/>
        <v>0</v>
      </c>
      <c r="BG281" s="226">
        <f t="shared" si="11"/>
        <v>0</v>
      </c>
      <c r="BH281" s="226">
        <f t="shared" si="12"/>
        <v>0</v>
      </c>
      <c r="BI281" s="226">
        <f t="shared" si="13"/>
        <v>0</v>
      </c>
      <c r="BJ281" s="16" t="s">
        <v>78</v>
      </c>
      <c r="BK281" s="226">
        <f t="shared" si="14"/>
        <v>0</v>
      </c>
      <c r="BL281" s="16" t="s">
        <v>93</v>
      </c>
      <c r="BM281" s="225" t="s">
        <v>1654</v>
      </c>
    </row>
    <row r="282" spans="2:51" s="13" customFormat="1" ht="12">
      <c r="B282" s="251"/>
      <c r="C282" s="252"/>
      <c r="D282" s="253" t="s">
        <v>1030</v>
      </c>
      <c r="E282" s="254" t="s">
        <v>1</v>
      </c>
      <c r="F282" s="255" t="s">
        <v>1655</v>
      </c>
      <c r="G282" s="252"/>
      <c r="H282" s="256">
        <v>1.087</v>
      </c>
      <c r="I282" s="257"/>
      <c r="J282" s="252"/>
      <c r="K282" s="252"/>
      <c r="L282" s="258"/>
      <c r="M282" s="259"/>
      <c r="N282" s="260"/>
      <c r="O282" s="260"/>
      <c r="P282" s="260"/>
      <c r="Q282" s="260"/>
      <c r="R282" s="260"/>
      <c r="S282" s="260"/>
      <c r="T282" s="261"/>
      <c r="AT282" s="262" t="s">
        <v>1030</v>
      </c>
      <c r="AU282" s="262" t="s">
        <v>82</v>
      </c>
      <c r="AV282" s="13" t="s">
        <v>82</v>
      </c>
      <c r="AW282" s="13" t="s">
        <v>30</v>
      </c>
      <c r="AX282" s="13" t="s">
        <v>73</v>
      </c>
      <c r="AY282" s="262" t="s">
        <v>154</v>
      </c>
    </row>
    <row r="283" spans="2:51" s="13" customFormat="1" ht="12">
      <c r="B283" s="251"/>
      <c r="C283" s="252"/>
      <c r="D283" s="253" t="s">
        <v>1030</v>
      </c>
      <c r="E283" s="254" t="s">
        <v>1</v>
      </c>
      <c r="F283" s="255" t="s">
        <v>1656</v>
      </c>
      <c r="G283" s="252"/>
      <c r="H283" s="256">
        <v>0.531</v>
      </c>
      <c r="I283" s="257"/>
      <c r="J283" s="252"/>
      <c r="K283" s="252"/>
      <c r="L283" s="258"/>
      <c r="M283" s="259"/>
      <c r="N283" s="260"/>
      <c r="O283" s="260"/>
      <c r="P283" s="260"/>
      <c r="Q283" s="260"/>
      <c r="R283" s="260"/>
      <c r="S283" s="260"/>
      <c r="T283" s="261"/>
      <c r="AT283" s="262" t="s">
        <v>1030</v>
      </c>
      <c r="AU283" s="262" t="s">
        <v>82</v>
      </c>
      <c r="AV283" s="13" t="s">
        <v>82</v>
      </c>
      <c r="AW283" s="13" t="s">
        <v>30</v>
      </c>
      <c r="AX283" s="13" t="s">
        <v>73</v>
      </c>
      <c r="AY283" s="262" t="s">
        <v>154</v>
      </c>
    </row>
    <row r="284" spans="2:51" s="14" customFormat="1" ht="12">
      <c r="B284" s="263"/>
      <c r="C284" s="264"/>
      <c r="D284" s="253" t="s">
        <v>1030</v>
      </c>
      <c r="E284" s="265" t="s">
        <v>1</v>
      </c>
      <c r="F284" s="266" t="s">
        <v>1312</v>
      </c>
      <c r="G284" s="264"/>
      <c r="H284" s="267">
        <v>1.618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AT284" s="273" t="s">
        <v>1030</v>
      </c>
      <c r="AU284" s="273" t="s">
        <v>82</v>
      </c>
      <c r="AV284" s="14" t="s">
        <v>93</v>
      </c>
      <c r="AW284" s="14" t="s">
        <v>30</v>
      </c>
      <c r="AX284" s="14" t="s">
        <v>78</v>
      </c>
      <c r="AY284" s="273" t="s">
        <v>154</v>
      </c>
    </row>
    <row r="285" spans="1:65" s="2" customFormat="1" ht="24" customHeight="1">
      <c r="A285" s="33"/>
      <c r="B285" s="34"/>
      <c r="C285" s="213" t="s">
        <v>1105</v>
      </c>
      <c r="D285" s="213" t="s">
        <v>155</v>
      </c>
      <c r="E285" s="214" t="s">
        <v>1657</v>
      </c>
      <c r="F285" s="215" t="s">
        <v>1658</v>
      </c>
      <c r="G285" s="216" t="s">
        <v>193</v>
      </c>
      <c r="H285" s="217">
        <v>20.798</v>
      </c>
      <c r="I285" s="218"/>
      <c r="J285" s="219">
        <f>ROUND(I285*H285,2)</f>
        <v>0</v>
      </c>
      <c r="K285" s="220"/>
      <c r="L285" s="38"/>
      <c r="M285" s="221" t="s">
        <v>1</v>
      </c>
      <c r="N285" s="222" t="s">
        <v>38</v>
      </c>
      <c r="O285" s="70"/>
      <c r="P285" s="223">
        <f>O285*H285</f>
        <v>0</v>
      </c>
      <c r="Q285" s="223">
        <v>0.00244</v>
      </c>
      <c r="R285" s="223">
        <f>Q285*H285</f>
        <v>0.05074711999999999</v>
      </c>
      <c r="S285" s="223">
        <v>0</v>
      </c>
      <c r="T285" s="22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25" t="s">
        <v>93</v>
      </c>
      <c r="AT285" s="225" t="s">
        <v>155</v>
      </c>
      <c r="AU285" s="225" t="s">
        <v>82</v>
      </c>
      <c r="AY285" s="16" t="s">
        <v>154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78</v>
      </c>
      <c r="BK285" s="226">
        <f>ROUND(I285*H285,2)</f>
        <v>0</v>
      </c>
      <c r="BL285" s="16" t="s">
        <v>93</v>
      </c>
      <c r="BM285" s="225" t="s">
        <v>1659</v>
      </c>
    </row>
    <row r="286" spans="2:51" s="13" customFormat="1" ht="12">
      <c r="B286" s="251"/>
      <c r="C286" s="252"/>
      <c r="D286" s="253" t="s">
        <v>1030</v>
      </c>
      <c r="E286" s="254" t="s">
        <v>1</v>
      </c>
      <c r="F286" s="255" t="s">
        <v>1660</v>
      </c>
      <c r="G286" s="252"/>
      <c r="H286" s="256">
        <v>7.434</v>
      </c>
      <c r="I286" s="257"/>
      <c r="J286" s="252"/>
      <c r="K286" s="252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1030</v>
      </c>
      <c r="AU286" s="262" t="s">
        <v>82</v>
      </c>
      <c r="AV286" s="13" t="s">
        <v>82</v>
      </c>
      <c r="AW286" s="13" t="s">
        <v>30</v>
      </c>
      <c r="AX286" s="13" t="s">
        <v>73</v>
      </c>
      <c r="AY286" s="262" t="s">
        <v>154</v>
      </c>
    </row>
    <row r="287" spans="2:51" s="13" customFormat="1" ht="12">
      <c r="B287" s="251"/>
      <c r="C287" s="252"/>
      <c r="D287" s="253" t="s">
        <v>1030</v>
      </c>
      <c r="E287" s="254" t="s">
        <v>1</v>
      </c>
      <c r="F287" s="255" t="s">
        <v>1661</v>
      </c>
      <c r="G287" s="252"/>
      <c r="H287" s="256">
        <v>8.496</v>
      </c>
      <c r="I287" s="257"/>
      <c r="J287" s="252"/>
      <c r="K287" s="252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1030</v>
      </c>
      <c r="AU287" s="262" t="s">
        <v>82</v>
      </c>
      <c r="AV287" s="13" t="s">
        <v>82</v>
      </c>
      <c r="AW287" s="13" t="s">
        <v>30</v>
      </c>
      <c r="AX287" s="13" t="s">
        <v>73</v>
      </c>
      <c r="AY287" s="262" t="s">
        <v>154</v>
      </c>
    </row>
    <row r="288" spans="2:51" s="13" customFormat="1" ht="12">
      <c r="B288" s="251"/>
      <c r="C288" s="252"/>
      <c r="D288" s="253" t="s">
        <v>1030</v>
      </c>
      <c r="E288" s="254" t="s">
        <v>1</v>
      </c>
      <c r="F288" s="255" t="s">
        <v>1662</v>
      </c>
      <c r="G288" s="252"/>
      <c r="H288" s="256">
        <v>3.54</v>
      </c>
      <c r="I288" s="257"/>
      <c r="J288" s="252"/>
      <c r="K288" s="252"/>
      <c r="L288" s="258"/>
      <c r="M288" s="259"/>
      <c r="N288" s="260"/>
      <c r="O288" s="260"/>
      <c r="P288" s="260"/>
      <c r="Q288" s="260"/>
      <c r="R288" s="260"/>
      <c r="S288" s="260"/>
      <c r="T288" s="261"/>
      <c r="AT288" s="262" t="s">
        <v>1030</v>
      </c>
      <c r="AU288" s="262" t="s">
        <v>82</v>
      </c>
      <c r="AV288" s="13" t="s">
        <v>82</v>
      </c>
      <c r="AW288" s="13" t="s">
        <v>30</v>
      </c>
      <c r="AX288" s="13" t="s">
        <v>73</v>
      </c>
      <c r="AY288" s="262" t="s">
        <v>154</v>
      </c>
    </row>
    <row r="289" spans="2:51" s="13" customFormat="1" ht="12">
      <c r="B289" s="251"/>
      <c r="C289" s="252"/>
      <c r="D289" s="253" t="s">
        <v>1030</v>
      </c>
      <c r="E289" s="254" t="s">
        <v>1</v>
      </c>
      <c r="F289" s="255" t="s">
        <v>1663</v>
      </c>
      <c r="G289" s="252"/>
      <c r="H289" s="256">
        <v>1.328</v>
      </c>
      <c r="I289" s="257"/>
      <c r="J289" s="252"/>
      <c r="K289" s="252"/>
      <c r="L289" s="258"/>
      <c r="M289" s="259"/>
      <c r="N289" s="260"/>
      <c r="O289" s="260"/>
      <c r="P289" s="260"/>
      <c r="Q289" s="260"/>
      <c r="R289" s="260"/>
      <c r="S289" s="260"/>
      <c r="T289" s="261"/>
      <c r="AT289" s="262" t="s">
        <v>1030</v>
      </c>
      <c r="AU289" s="262" t="s">
        <v>82</v>
      </c>
      <c r="AV289" s="13" t="s">
        <v>82</v>
      </c>
      <c r="AW289" s="13" t="s">
        <v>30</v>
      </c>
      <c r="AX289" s="13" t="s">
        <v>73</v>
      </c>
      <c r="AY289" s="262" t="s">
        <v>154</v>
      </c>
    </row>
    <row r="290" spans="2:51" s="14" customFormat="1" ht="12">
      <c r="B290" s="263"/>
      <c r="C290" s="264"/>
      <c r="D290" s="253" t="s">
        <v>1030</v>
      </c>
      <c r="E290" s="265" t="s">
        <v>1</v>
      </c>
      <c r="F290" s="266" t="s">
        <v>1312</v>
      </c>
      <c r="G290" s="264"/>
      <c r="H290" s="267">
        <v>20.798</v>
      </c>
      <c r="I290" s="268"/>
      <c r="J290" s="264"/>
      <c r="K290" s="264"/>
      <c r="L290" s="269"/>
      <c r="M290" s="270"/>
      <c r="N290" s="271"/>
      <c r="O290" s="271"/>
      <c r="P290" s="271"/>
      <c r="Q290" s="271"/>
      <c r="R290" s="271"/>
      <c r="S290" s="271"/>
      <c r="T290" s="272"/>
      <c r="AT290" s="273" t="s">
        <v>1030</v>
      </c>
      <c r="AU290" s="273" t="s">
        <v>82</v>
      </c>
      <c r="AV290" s="14" t="s">
        <v>93</v>
      </c>
      <c r="AW290" s="14" t="s">
        <v>30</v>
      </c>
      <c r="AX290" s="14" t="s">
        <v>78</v>
      </c>
      <c r="AY290" s="273" t="s">
        <v>154</v>
      </c>
    </row>
    <row r="291" spans="1:65" s="2" customFormat="1" ht="24" customHeight="1">
      <c r="A291" s="33"/>
      <c r="B291" s="34"/>
      <c r="C291" s="213" t="s">
        <v>223</v>
      </c>
      <c r="D291" s="213" t="s">
        <v>155</v>
      </c>
      <c r="E291" s="214" t="s">
        <v>1664</v>
      </c>
      <c r="F291" s="215" t="s">
        <v>1665</v>
      </c>
      <c r="G291" s="216" t="s">
        <v>193</v>
      </c>
      <c r="H291" s="217">
        <v>20.798</v>
      </c>
      <c r="I291" s="218"/>
      <c r="J291" s="219">
        <f>ROUND(I291*H291,2)</f>
        <v>0</v>
      </c>
      <c r="K291" s="220"/>
      <c r="L291" s="38"/>
      <c r="M291" s="221" t="s">
        <v>1</v>
      </c>
      <c r="N291" s="222" t="s">
        <v>38</v>
      </c>
      <c r="O291" s="70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25" t="s">
        <v>93</v>
      </c>
      <c r="AT291" s="225" t="s">
        <v>155</v>
      </c>
      <c r="AU291" s="225" t="s">
        <v>82</v>
      </c>
      <c r="AY291" s="16" t="s">
        <v>154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6" t="s">
        <v>78</v>
      </c>
      <c r="BK291" s="226">
        <f>ROUND(I291*H291,2)</f>
        <v>0</v>
      </c>
      <c r="BL291" s="16" t="s">
        <v>93</v>
      </c>
      <c r="BM291" s="225" t="s">
        <v>1666</v>
      </c>
    </row>
    <row r="292" spans="2:51" s="13" customFormat="1" ht="12">
      <c r="B292" s="251"/>
      <c r="C292" s="252"/>
      <c r="D292" s="253" t="s">
        <v>1030</v>
      </c>
      <c r="E292" s="254" t="s">
        <v>1</v>
      </c>
      <c r="F292" s="255" t="s">
        <v>1660</v>
      </c>
      <c r="G292" s="252"/>
      <c r="H292" s="256">
        <v>7.434</v>
      </c>
      <c r="I292" s="257"/>
      <c r="J292" s="252"/>
      <c r="K292" s="252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1030</v>
      </c>
      <c r="AU292" s="262" t="s">
        <v>82</v>
      </c>
      <c r="AV292" s="13" t="s">
        <v>82</v>
      </c>
      <c r="AW292" s="13" t="s">
        <v>30</v>
      </c>
      <c r="AX292" s="13" t="s">
        <v>73</v>
      </c>
      <c r="AY292" s="262" t="s">
        <v>154</v>
      </c>
    </row>
    <row r="293" spans="2:51" s="13" customFormat="1" ht="12">
      <c r="B293" s="251"/>
      <c r="C293" s="252"/>
      <c r="D293" s="253" t="s">
        <v>1030</v>
      </c>
      <c r="E293" s="254" t="s">
        <v>1</v>
      </c>
      <c r="F293" s="255" t="s">
        <v>1661</v>
      </c>
      <c r="G293" s="252"/>
      <c r="H293" s="256">
        <v>8.496</v>
      </c>
      <c r="I293" s="257"/>
      <c r="J293" s="252"/>
      <c r="K293" s="252"/>
      <c r="L293" s="258"/>
      <c r="M293" s="259"/>
      <c r="N293" s="260"/>
      <c r="O293" s="260"/>
      <c r="P293" s="260"/>
      <c r="Q293" s="260"/>
      <c r="R293" s="260"/>
      <c r="S293" s="260"/>
      <c r="T293" s="261"/>
      <c r="AT293" s="262" t="s">
        <v>1030</v>
      </c>
      <c r="AU293" s="262" t="s">
        <v>82</v>
      </c>
      <c r="AV293" s="13" t="s">
        <v>82</v>
      </c>
      <c r="AW293" s="13" t="s">
        <v>30</v>
      </c>
      <c r="AX293" s="13" t="s">
        <v>73</v>
      </c>
      <c r="AY293" s="262" t="s">
        <v>154</v>
      </c>
    </row>
    <row r="294" spans="2:51" s="13" customFormat="1" ht="12">
      <c r="B294" s="251"/>
      <c r="C294" s="252"/>
      <c r="D294" s="253" t="s">
        <v>1030</v>
      </c>
      <c r="E294" s="254" t="s">
        <v>1</v>
      </c>
      <c r="F294" s="255" t="s">
        <v>1662</v>
      </c>
      <c r="G294" s="252"/>
      <c r="H294" s="256">
        <v>3.54</v>
      </c>
      <c r="I294" s="257"/>
      <c r="J294" s="252"/>
      <c r="K294" s="252"/>
      <c r="L294" s="258"/>
      <c r="M294" s="259"/>
      <c r="N294" s="260"/>
      <c r="O294" s="260"/>
      <c r="P294" s="260"/>
      <c r="Q294" s="260"/>
      <c r="R294" s="260"/>
      <c r="S294" s="260"/>
      <c r="T294" s="261"/>
      <c r="AT294" s="262" t="s">
        <v>1030</v>
      </c>
      <c r="AU294" s="262" t="s">
        <v>82</v>
      </c>
      <c r="AV294" s="13" t="s">
        <v>82</v>
      </c>
      <c r="AW294" s="13" t="s">
        <v>30</v>
      </c>
      <c r="AX294" s="13" t="s">
        <v>73</v>
      </c>
      <c r="AY294" s="262" t="s">
        <v>154</v>
      </c>
    </row>
    <row r="295" spans="2:51" s="13" customFormat="1" ht="12">
      <c r="B295" s="251"/>
      <c r="C295" s="252"/>
      <c r="D295" s="253" t="s">
        <v>1030</v>
      </c>
      <c r="E295" s="254" t="s">
        <v>1</v>
      </c>
      <c r="F295" s="255" t="s">
        <v>1663</v>
      </c>
      <c r="G295" s="252"/>
      <c r="H295" s="256">
        <v>1.328</v>
      </c>
      <c r="I295" s="257"/>
      <c r="J295" s="252"/>
      <c r="K295" s="252"/>
      <c r="L295" s="258"/>
      <c r="M295" s="259"/>
      <c r="N295" s="260"/>
      <c r="O295" s="260"/>
      <c r="P295" s="260"/>
      <c r="Q295" s="260"/>
      <c r="R295" s="260"/>
      <c r="S295" s="260"/>
      <c r="T295" s="261"/>
      <c r="AT295" s="262" t="s">
        <v>1030</v>
      </c>
      <c r="AU295" s="262" t="s">
        <v>82</v>
      </c>
      <c r="AV295" s="13" t="s">
        <v>82</v>
      </c>
      <c r="AW295" s="13" t="s">
        <v>30</v>
      </c>
      <c r="AX295" s="13" t="s">
        <v>73</v>
      </c>
      <c r="AY295" s="262" t="s">
        <v>154</v>
      </c>
    </row>
    <row r="296" spans="2:51" s="14" customFormat="1" ht="12">
      <c r="B296" s="263"/>
      <c r="C296" s="264"/>
      <c r="D296" s="253" t="s">
        <v>1030</v>
      </c>
      <c r="E296" s="265" t="s">
        <v>1</v>
      </c>
      <c r="F296" s="266" t="s">
        <v>1312</v>
      </c>
      <c r="G296" s="264"/>
      <c r="H296" s="267">
        <v>20.798</v>
      </c>
      <c r="I296" s="268"/>
      <c r="J296" s="264"/>
      <c r="K296" s="264"/>
      <c r="L296" s="269"/>
      <c r="M296" s="270"/>
      <c r="N296" s="271"/>
      <c r="O296" s="271"/>
      <c r="P296" s="271"/>
      <c r="Q296" s="271"/>
      <c r="R296" s="271"/>
      <c r="S296" s="271"/>
      <c r="T296" s="272"/>
      <c r="AT296" s="273" t="s">
        <v>1030</v>
      </c>
      <c r="AU296" s="273" t="s">
        <v>82</v>
      </c>
      <c r="AV296" s="14" t="s">
        <v>93</v>
      </c>
      <c r="AW296" s="14" t="s">
        <v>30</v>
      </c>
      <c r="AX296" s="14" t="s">
        <v>78</v>
      </c>
      <c r="AY296" s="273" t="s">
        <v>154</v>
      </c>
    </row>
    <row r="297" spans="1:65" s="2" customFormat="1" ht="16.5" customHeight="1">
      <c r="A297" s="33"/>
      <c r="B297" s="34"/>
      <c r="C297" s="213" t="s">
        <v>1112</v>
      </c>
      <c r="D297" s="213" t="s">
        <v>155</v>
      </c>
      <c r="E297" s="214" t="s">
        <v>1667</v>
      </c>
      <c r="F297" s="215" t="s">
        <v>1668</v>
      </c>
      <c r="G297" s="216" t="s">
        <v>1077</v>
      </c>
      <c r="H297" s="217">
        <v>0.243</v>
      </c>
      <c r="I297" s="218"/>
      <c r="J297" s="219">
        <f>ROUND(I297*H297,2)</f>
        <v>0</v>
      </c>
      <c r="K297" s="220"/>
      <c r="L297" s="38"/>
      <c r="M297" s="221" t="s">
        <v>1</v>
      </c>
      <c r="N297" s="222" t="s">
        <v>38</v>
      </c>
      <c r="O297" s="70"/>
      <c r="P297" s="223">
        <f>O297*H297</f>
        <v>0</v>
      </c>
      <c r="Q297" s="223">
        <v>1.05197</v>
      </c>
      <c r="R297" s="223">
        <f>Q297*H297</f>
        <v>0.25562871000000004</v>
      </c>
      <c r="S297" s="223">
        <v>0</v>
      </c>
      <c r="T297" s="22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25" t="s">
        <v>93</v>
      </c>
      <c r="AT297" s="225" t="s">
        <v>155</v>
      </c>
      <c r="AU297" s="225" t="s">
        <v>82</v>
      </c>
      <c r="AY297" s="16" t="s">
        <v>154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6" t="s">
        <v>78</v>
      </c>
      <c r="BK297" s="226">
        <f>ROUND(I297*H297,2)</f>
        <v>0</v>
      </c>
      <c r="BL297" s="16" t="s">
        <v>93</v>
      </c>
      <c r="BM297" s="225" t="s">
        <v>1669</v>
      </c>
    </row>
    <row r="298" spans="2:51" s="13" customFormat="1" ht="12">
      <c r="B298" s="251"/>
      <c r="C298" s="252"/>
      <c r="D298" s="253" t="s">
        <v>1030</v>
      </c>
      <c r="E298" s="254" t="s">
        <v>1</v>
      </c>
      <c r="F298" s="255" t="s">
        <v>1670</v>
      </c>
      <c r="G298" s="252"/>
      <c r="H298" s="256">
        <v>0.163</v>
      </c>
      <c r="I298" s="257"/>
      <c r="J298" s="252"/>
      <c r="K298" s="252"/>
      <c r="L298" s="258"/>
      <c r="M298" s="259"/>
      <c r="N298" s="260"/>
      <c r="O298" s="260"/>
      <c r="P298" s="260"/>
      <c r="Q298" s="260"/>
      <c r="R298" s="260"/>
      <c r="S298" s="260"/>
      <c r="T298" s="261"/>
      <c r="AT298" s="262" t="s">
        <v>1030</v>
      </c>
      <c r="AU298" s="262" t="s">
        <v>82</v>
      </c>
      <c r="AV298" s="13" t="s">
        <v>82</v>
      </c>
      <c r="AW298" s="13" t="s">
        <v>30</v>
      </c>
      <c r="AX298" s="13" t="s">
        <v>73</v>
      </c>
      <c r="AY298" s="262" t="s">
        <v>154</v>
      </c>
    </row>
    <row r="299" spans="2:51" s="13" customFormat="1" ht="12">
      <c r="B299" s="251"/>
      <c r="C299" s="252"/>
      <c r="D299" s="253" t="s">
        <v>1030</v>
      </c>
      <c r="E299" s="254" t="s">
        <v>1</v>
      </c>
      <c r="F299" s="255" t="s">
        <v>1671</v>
      </c>
      <c r="G299" s="252"/>
      <c r="H299" s="256">
        <v>0.08</v>
      </c>
      <c r="I299" s="257"/>
      <c r="J299" s="252"/>
      <c r="K299" s="252"/>
      <c r="L299" s="258"/>
      <c r="M299" s="259"/>
      <c r="N299" s="260"/>
      <c r="O299" s="260"/>
      <c r="P299" s="260"/>
      <c r="Q299" s="260"/>
      <c r="R299" s="260"/>
      <c r="S299" s="260"/>
      <c r="T299" s="261"/>
      <c r="AT299" s="262" t="s">
        <v>1030</v>
      </c>
      <c r="AU299" s="262" t="s">
        <v>82</v>
      </c>
      <c r="AV299" s="13" t="s">
        <v>82</v>
      </c>
      <c r="AW299" s="13" t="s">
        <v>30</v>
      </c>
      <c r="AX299" s="13" t="s">
        <v>73</v>
      </c>
      <c r="AY299" s="262" t="s">
        <v>154</v>
      </c>
    </row>
    <row r="300" spans="2:51" s="14" customFormat="1" ht="12">
      <c r="B300" s="263"/>
      <c r="C300" s="264"/>
      <c r="D300" s="253" t="s">
        <v>1030</v>
      </c>
      <c r="E300" s="265" t="s">
        <v>1</v>
      </c>
      <c r="F300" s="266" t="s">
        <v>1312</v>
      </c>
      <c r="G300" s="264"/>
      <c r="H300" s="267">
        <v>0.243</v>
      </c>
      <c r="I300" s="268"/>
      <c r="J300" s="264"/>
      <c r="K300" s="264"/>
      <c r="L300" s="269"/>
      <c r="M300" s="270"/>
      <c r="N300" s="271"/>
      <c r="O300" s="271"/>
      <c r="P300" s="271"/>
      <c r="Q300" s="271"/>
      <c r="R300" s="271"/>
      <c r="S300" s="271"/>
      <c r="T300" s="272"/>
      <c r="AT300" s="273" t="s">
        <v>1030</v>
      </c>
      <c r="AU300" s="273" t="s">
        <v>82</v>
      </c>
      <c r="AV300" s="14" t="s">
        <v>93</v>
      </c>
      <c r="AW300" s="14" t="s">
        <v>30</v>
      </c>
      <c r="AX300" s="14" t="s">
        <v>78</v>
      </c>
      <c r="AY300" s="273" t="s">
        <v>154</v>
      </c>
    </row>
    <row r="301" spans="1:65" s="2" customFormat="1" ht="24" customHeight="1">
      <c r="A301" s="33"/>
      <c r="B301" s="34"/>
      <c r="C301" s="213" t="s">
        <v>226</v>
      </c>
      <c r="D301" s="213" t="s">
        <v>155</v>
      </c>
      <c r="E301" s="214" t="s">
        <v>1672</v>
      </c>
      <c r="F301" s="215" t="s">
        <v>1673</v>
      </c>
      <c r="G301" s="216" t="s">
        <v>574</v>
      </c>
      <c r="H301" s="217">
        <v>16.17</v>
      </c>
      <c r="I301" s="218"/>
      <c r="J301" s="219">
        <f>ROUND(I301*H301,2)</f>
        <v>0</v>
      </c>
      <c r="K301" s="220"/>
      <c r="L301" s="38"/>
      <c r="M301" s="221" t="s">
        <v>1</v>
      </c>
      <c r="N301" s="222" t="s">
        <v>38</v>
      </c>
      <c r="O301" s="70"/>
      <c r="P301" s="223">
        <f>O301*H301</f>
        <v>0</v>
      </c>
      <c r="Q301" s="223">
        <v>0.12064</v>
      </c>
      <c r="R301" s="223">
        <f>Q301*H301</f>
        <v>1.9507488000000002</v>
      </c>
      <c r="S301" s="223">
        <v>0</v>
      </c>
      <c r="T301" s="224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225" t="s">
        <v>93</v>
      </c>
      <c r="AT301" s="225" t="s">
        <v>155</v>
      </c>
      <c r="AU301" s="225" t="s">
        <v>82</v>
      </c>
      <c r="AY301" s="16" t="s">
        <v>154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78</v>
      </c>
      <c r="BK301" s="226">
        <f>ROUND(I301*H301,2)</f>
        <v>0</v>
      </c>
      <c r="BL301" s="16" t="s">
        <v>93</v>
      </c>
      <c r="BM301" s="225" t="s">
        <v>1674</v>
      </c>
    </row>
    <row r="302" spans="2:51" s="13" customFormat="1" ht="12">
      <c r="B302" s="251"/>
      <c r="C302" s="252"/>
      <c r="D302" s="253" t="s">
        <v>1030</v>
      </c>
      <c r="E302" s="254" t="s">
        <v>1</v>
      </c>
      <c r="F302" s="255" t="s">
        <v>1675</v>
      </c>
      <c r="G302" s="252"/>
      <c r="H302" s="256">
        <v>16.17</v>
      </c>
      <c r="I302" s="257"/>
      <c r="J302" s="252"/>
      <c r="K302" s="252"/>
      <c r="L302" s="258"/>
      <c r="M302" s="259"/>
      <c r="N302" s="260"/>
      <c r="O302" s="260"/>
      <c r="P302" s="260"/>
      <c r="Q302" s="260"/>
      <c r="R302" s="260"/>
      <c r="S302" s="260"/>
      <c r="T302" s="261"/>
      <c r="AT302" s="262" t="s">
        <v>1030</v>
      </c>
      <c r="AU302" s="262" t="s">
        <v>82</v>
      </c>
      <c r="AV302" s="13" t="s">
        <v>82</v>
      </c>
      <c r="AW302" s="13" t="s">
        <v>30</v>
      </c>
      <c r="AX302" s="13" t="s">
        <v>78</v>
      </c>
      <c r="AY302" s="262" t="s">
        <v>154</v>
      </c>
    </row>
    <row r="303" spans="1:65" s="2" customFormat="1" ht="16.5" customHeight="1">
      <c r="A303" s="33"/>
      <c r="B303" s="34"/>
      <c r="C303" s="286" t="s">
        <v>1119</v>
      </c>
      <c r="D303" s="286" t="s">
        <v>958</v>
      </c>
      <c r="E303" s="287" t="s">
        <v>1676</v>
      </c>
      <c r="F303" s="288" t="s">
        <v>1677</v>
      </c>
      <c r="G303" s="289" t="s">
        <v>956</v>
      </c>
      <c r="H303" s="290">
        <v>150</v>
      </c>
      <c r="I303" s="291"/>
      <c r="J303" s="292">
        <f>ROUND(I303*H303,2)</f>
        <v>0</v>
      </c>
      <c r="K303" s="247"/>
      <c r="L303" s="248"/>
      <c r="M303" s="249" t="s">
        <v>1</v>
      </c>
      <c r="N303" s="250" t="s">
        <v>38</v>
      </c>
      <c r="O303" s="70"/>
      <c r="P303" s="223">
        <f>O303*H303</f>
        <v>0</v>
      </c>
      <c r="Q303" s="223">
        <v>0.011</v>
      </c>
      <c r="R303" s="223">
        <f>Q303*H303</f>
        <v>1.65</v>
      </c>
      <c r="S303" s="223">
        <v>0</v>
      </c>
      <c r="T303" s="224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25" t="s">
        <v>168</v>
      </c>
      <c r="AT303" s="225" t="s">
        <v>958</v>
      </c>
      <c r="AU303" s="225" t="s">
        <v>82</v>
      </c>
      <c r="AY303" s="16" t="s">
        <v>154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6" t="s">
        <v>78</v>
      </c>
      <c r="BK303" s="226">
        <f>ROUND(I303*H303,2)</f>
        <v>0</v>
      </c>
      <c r="BL303" s="16" t="s">
        <v>93</v>
      </c>
      <c r="BM303" s="225" t="s">
        <v>1678</v>
      </c>
    </row>
    <row r="304" spans="1:65" s="2" customFormat="1" ht="24" customHeight="1">
      <c r="A304" s="33"/>
      <c r="B304" s="34"/>
      <c r="C304" s="213" t="s">
        <v>229</v>
      </c>
      <c r="D304" s="213" t="s">
        <v>155</v>
      </c>
      <c r="E304" s="214" t="s">
        <v>1679</v>
      </c>
      <c r="F304" s="215" t="s">
        <v>1680</v>
      </c>
      <c r="G304" s="216" t="s">
        <v>193</v>
      </c>
      <c r="H304" s="217">
        <v>155.312</v>
      </c>
      <c r="I304" s="218"/>
      <c r="J304" s="219">
        <f>ROUND(I304*H304,2)</f>
        <v>0</v>
      </c>
      <c r="K304" s="220"/>
      <c r="L304" s="38"/>
      <c r="M304" s="221" t="s">
        <v>1</v>
      </c>
      <c r="N304" s="222" t="s">
        <v>38</v>
      </c>
      <c r="O304" s="70"/>
      <c r="P304" s="223">
        <f>O304*H304</f>
        <v>0</v>
      </c>
      <c r="Q304" s="223">
        <v>0.11439</v>
      </c>
      <c r="R304" s="223">
        <f>Q304*H304</f>
        <v>17.766139680000002</v>
      </c>
      <c r="S304" s="223">
        <v>0</v>
      </c>
      <c r="T304" s="22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225" t="s">
        <v>93</v>
      </c>
      <c r="AT304" s="225" t="s">
        <v>155</v>
      </c>
      <c r="AU304" s="225" t="s">
        <v>82</v>
      </c>
      <c r="AY304" s="16" t="s">
        <v>154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6" t="s">
        <v>78</v>
      </c>
      <c r="BK304" s="226">
        <f>ROUND(I304*H304,2)</f>
        <v>0</v>
      </c>
      <c r="BL304" s="16" t="s">
        <v>93</v>
      </c>
      <c r="BM304" s="225" t="s">
        <v>1681</v>
      </c>
    </row>
    <row r="305" spans="2:51" s="13" customFormat="1" ht="33.75">
      <c r="B305" s="251"/>
      <c r="C305" s="252"/>
      <c r="D305" s="253" t="s">
        <v>1030</v>
      </c>
      <c r="E305" s="254" t="s">
        <v>1</v>
      </c>
      <c r="F305" s="255" t="s">
        <v>1682</v>
      </c>
      <c r="G305" s="252"/>
      <c r="H305" s="256">
        <v>166.524</v>
      </c>
      <c r="I305" s="257"/>
      <c r="J305" s="252"/>
      <c r="K305" s="252"/>
      <c r="L305" s="258"/>
      <c r="M305" s="259"/>
      <c r="N305" s="260"/>
      <c r="O305" s="260"/>
      <c r="P305" s="260"/>
      <c r="Q305" s="260"/>
      <c r="R305" s="260"/>
      <c r="S305" s="260"/>
      <c r="T305" s="261"/>
      <c r="AT305" s="262" t="s">
        <v>1030</v>
      </c>
      <c r="AU305" s="262" t="s">
        <v>82</v>
      </c>
      <c r="AV305" s="13" t="s">
        <v>82</v>
      </c>
      <c r="AW305" s="13" t="s">
        <v>30</v>
      </c>
      <c r="AX305" s="13" t="s">
        <v>73</v>
      </c>
      <c r="AY305" s="262" t="s">
        <v>154</v>
      </c>
    </row>
    <row r="306" spans="2:51" s="13" customFormat="1" ht="12">
      <c r="B306" s="251"/>
      <c r="C306" s="252"/>
      <c r="D306" s="253" t="s">
        <v>1030</v>
      </c>
      <c r="E306" s="254" t="s">
        <v>1</v>
      </c>
      <c r="F306" s="255" t="s">
        <v>1683</v>
      </c>
      <c r="G306" s="252"/>
      <c r="H306" s="256">
        <v>3.42</v>
      </c>
      <c r="I306" s="257"/>
      <c r="J306" s="252"/>
      <c r="K306" s="252"/>
      <c r="L306" s="258"/>
      <c r="M306" s="259"/>
      <c r="N306" s="260"/>
      <c r="O306" s="260"/>
      <c r="P306" s="260"/>
      <c r="Q306" s="260"/>
      <c r="R306" s="260"/>
      <c r="S306" s="260"/>
      <c r="T306" s="261"/>
      <c r="AT306" s="262" t="s">
        <v>1030</v>
      </c>
      <c r="AU306" s="262" t="s">
        <v>82</v>
      </c>
      <c r="AV306" s="13" t="s">
        <v>82</v>
      </c>
      <c r="AW306" s="13" t="s">
        <v>30</v>
      </c>
      <c r="AX306" s="13" t="s">
        <v>73</v>
      </c>
      <c r="AY306" s="262" t="s">
        <v>154</v>
      </c>
    </row>
    <row r="307" spans="2:51" s="13" customFormat="1" ht="12">
      <c r="B307" s="251"/>
      <c r="C307" s="252"/>
      <c r="D307" s="253" t="s">
        <v>1030</v>
      </c>
      <c r="E307" s="254" t="s">
        <v>1</v>
      </c>
      <c r="F307" s="255" t="s">
        <v>1684</v>
      </c>
      <c r="G307" s="252"/>
      <c r="H307" s="256">
        <v>14.82</v>
      </c>
      <c r="I307" s="257"/>
      <c r="J307" s="252"/>
      <c r="K307" s="252"/>
      <c r="L307" s="258"/>
      <c r="M307" s="259"/>
      <c r="N307" s="260"/>
      <c r="O307" s="260"/>
      <c r="P307" s="260"/>
      <c r="Q307" s="260"/>
      <c r="R307" s="260"/>
      <c r="S307" s="260"/>
      <c r="T307" s="261"/>
      <c r="AT307" s="262" t="s">
        <v>1030</v>
      </c>
      <c r="AU307" s="262" t="s">
        <v>82</v>
      </c>
      <c r="AV307" s="13" t="s">
        <v>82</v>
      </c>
      <c r="AW307" s="13" t="s">
        <v>30</v>
      </c>
      <c r="AX307" s="13" t="s">
        <v>73</v>
      </c>
      <c r="AY307" s="262" t="s">
        <v>154</v>
      </c>
    </row>
    <row r="308" spans="2:51" s="13" customFormat="1" ht="12">
      <c r="B308" s="251"/>
      <c r="C308" s="252"/>
      <c r="D308" s="253" t="s">
        <v>1030</v>
      </c>
      <c r="E308" s="254" t="s">
        <v>1</v>
      </c>
      <c r="F308" s="255" t="s">
        <v>1685</v>
      </c>
      <c r="G308" s="252"/>
      <c r="H308" s="256">
        <v>-1.872</v>
      </c>
      <c r="I308" s="257"/>
      <c r="J308" s="252"/>
      <c r="K308" s="252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1030</v>
      </c>
      <c r="AU308" s="262" t="s">
        <v>82</v>
      </c>
      <c r="AV308" s="13" t="s">
        <v>82</v>
      </c>
      <c r="AW308" s="13" t="s">
        <v>30</v>
      </c>
      <c r="AX308" s="13" t="s">
        <v>73</v>
      </c>
      <c r="AY308" s="262" t="s">
        <v>154</v>
      </c>
    </row>
    <row r="309" spans="2:51" s="13" customFormat="1" ht="12">
      <c r="B309" s="251"/>
      <c r="C309" s="252"/>
      <c r="D309" s="253" t="s">
        <v>1030</v>
      </c>
      <c r="E309" s="254" t="s">
        <v>1</v>
      </c>
      <c r="F309" s="255" t="s">
        <v>1686</v>
      </c>
      <c r="G309" s="252"/>
      <c r="H309" s="256">
        <v>-25.216</v>
      </c>
      <c r="I309" s="257"/>
      <c r="J309" s="252"/>
      <c r="K309" s="252"/>
      <c r="L309" s="258"/>
      <c r="M309" s="259"/>
      <c r="N309" s="260"/>
      <c r="O309" s="260"/>
      <c r="P309" s="260"/>
      <c r="Q309" s="260"/>
      <c r="R309" s="260"/>
      <c r="S309" s="260"/>
      <c r="T309" s="261"/>
      <c r="AT309" s="262" t="s">
        <v>1030</v>
      </c>
      <c r="AU309" s="262" t="s">
        <v>82</v>
      </c>
      <c r="AV309" s="13" t="s">
        <v>82</v>
      </c>
      <c r="AW309" s="13" t="s">
        <v>30</v>
      </c>
      <c r="AX309" s="13" t="s">
        <v>73</v>
      </c>
      <c r="AY309" s="262" t="s">
        <v>154</v>
      </c>
    </row>
    <row r="310" spans="2:51" s="13" customFormat="1" ht="12">
      <c r="B310" s="251"/>
      <c r="C310" s="252"/>
      <c r="D310" s="253" t="s">
        <v>1030</v>
      </c>
      <c r="E310" s="254" t="s">
        <v>1</v>
      </c>
      <c r="F310" s="255" t="s">
        <v>1687</v>
      </c>
      <c r="G310" s="252"/>
      <c r="H310" s="256">
        <v>-2.364</v>
      </c>
      <c r="I310" s="257"/>
      <c r="J310" s="252"/>
      <c r="K310" s="252"/>
      <c r="L310" s="258"/>
      <c r="M310" s="259"/>
      <c r="N310" s="260"/>
      <c r="O310" s="260"/>
      <c r="P310" s="260"/>
      <c r="Q310" s="260"/>
      <c r="R310" s="260"/>
      <c r="S310" s="260"/>
      <c r="T310" s="261"/>
      <c r="AT310" s="262" t="s">
        <v>1030</v>
      </c>
      <c r="AU310" s="262" t="s">
        <v>82</v>
      </c>
      <c r="AV310" s="13" t="s">
        <v>82</v>
      </c>
      <c r="AW310" s="13" t="s">
        <v>30</v>
      </c>
      <c r="AX310" s="13" t="s">
        <v>73</v>
      </c>
      <c r="AY310" s="262" t="s">
        <v>154</v>
      </c>
    </row>
    <row r="311" spans="2:51" s="14" customFormat="1" ht="12">
      <c r="B311" s="263"/>
      <c r="C311" s="264"/>
      <c r="D311" s="253" t="s">
        <v>1030</v>
      </c>
      <c r="E311" s="265" t="s">
        <v>1</v>
      </c>
      <c r="F311" s="266" t="s">
        <v>1312</v>
      </c>
      <c r="G311" s="264"/>
      <c r="H311" s="267">
        <v>155.312</v>
      </c>
      <c r="I311" s="268"/>
      <c r="J311" s="264"/>
      <c r="K311" s="264"/>
      <c r="L311" s="269"/>
      <c r="M311" s="270"/>
      <c r="N311" s="271"/>
      <c r="O311" s="271"/>
      <c r="P311" s="271"/>
      <c r="Q311" s="271"/>
      <c r="R311" s="271"/>
      <c r="S311" s="271"/>
      <c r="T311" s="272"/>
      <c r="AT311" s="273" t="s">
        <v>1030</v>
      </c>
      <c r="AU311" s="273" t="s">
        <v>82</v>
      </c>
      <c r="AV311" s="14" t="s">
        <v>93</v>
      </c>
      <c r="AW311" s="14" t="s">
        <v>30</v>
      </c>
      <c r="AX311" s="14" t="s">
        <v>78</v>
      </c>
      <c r="AY311" s="273" t="s">
        <v>154</v>
      </c>
    </row>
    <row r="312" spans="2:63" s="11" customFormat="1" ht="22.9" customHeight="1">
      <c r="B312" s="199"/>
      <c r="C312" s="200"/>
      <c r="D312" s="201" t="s">
        <v>72</v>
      </c>
      <c r="E312" s="238" t="s">
        <v>93</v>
      </c>
      <c r="F312" s="238" t="s">
        <v>1340</v>
      </c>
      <c r="G312" s="200"/>
      <c r="H312" s="200"/>
      <c r="I312" s="203"/>
      <c r="J312" s="239">
        <f>BK312</f>
        <v>0</v>
      </c>
      <c r="K312" s="200"/>
      <c r="L312" s="205"/>
      <c r="M312" s="206"/>
      <c r="N312" s="207"/>
      <c r="O312" s="207"/>
      <c r="P312" s="208">
        <f>SUM(P313:P367)</f>
        <v>0</v>
      </c>
      <c r="Q312" s="207"/>
      <c r="R312" s="208">
        <f>SUM(R313:R367)</f>
        <v>154.63901185999998</v>
      </c>
      <c r="S312" s="207"/>
      <c r="T312" s="209">
        <f>SUM(T313:T367)</f>
        <v>0</v>
      </c>
      <c r="AR312" s="210" t="s">
        <v>78</v>
      </c>
      <c r="AT312" s="211" t="s">
        <v>72</v>
      </c>
      <c r="AU312" s="211" t="s">
        <v>78</v>
      </c>
      <c r="AY312" s="210" t="s">
        <v>154</v>
      </c>
      <c r="BK312" s="212">
        <f>SUM(BK313:BK367)</f>
        <v>0</v>
      </c>
    </row>
    <row r="313" spans="1:65" s="2" customFormat="1" ht="36" customHeight="1">
      <c r="A313" s="33"/>
      <c r="B313" s="34"/>
      <c r="C313" s="213" t="s">
        <v>1127</v>
      </c>
      <c r="D313" s="213" t="s">
        <v>155</v>
      </c>
      <c r="E313" s="214" t="s">
        <v>1688</v>
      </c>
      <c r="F313" s="215" t="s">
        <v>1689</v>
      </c>
      <c r="G313" s="216" t="s">
        <v>193</v>
      </c>
      <c r="H313" s="217">
        <v>17.091</v>
      </c>
      <c r="I313" s="218"/>
      <c r="J313" s="219">
        <f>ROUND(I313*H313,2)</f>
        <v>0</v>
      </c>
      <c r="K313" s="220"/>
      <c r="L313" s="38"/>
      <c r="M313" s="221" t="s">
        <v>1</v>
      </c>
      <c r="N313" s="222" t="s">
        <v>38</v>
      </c>
      <c r="O313" s="70"/>
      <c r="P313" s="223">
        <f>O313*H313</f>
        <v>0</v>
      </c>
      <c r="Q313" s="223">
        <v>0.41167</v>
      </c>
      <c r="R313" s="223">
        <f>Q313*H313</f>
        <v>7.03585197</v>
      </c>
      <c r="S313" s="223">
        <v>0</v>
      </c>
      <c r="T313" s="224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25" t="s">
        <v>93</v>
      </c>
      <c r="AT313" s="225" t="s">
        <v>155</v>
      </c>
      <c r="AU313" s="225" t="s">
        <v>82</v>
      </c>
      <c r="AY313" s="16" t="s">
        <v>154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6" t="s">
        <v>78</v>
      </c>
      <c r="BK313" s="226">
        <f>ROUND(I313*H313,2)</f>
        <v>0</v>
      </c>
      <c r="BL313" s="16" t="s">
        <v>93</v>
      </c>
      <c r="BM313" s="225" t="s">
        <v>1690</v>
      </c>
    </row>
    <row r="314" spans="2:51" s="13" customFormat="1" ht="12">
      <c r="B314" s="251"/>
      <c r="C314" s="252"/>
      <c r="D314" s="253" t="s">
        <v>1030</v>
      </c>
      <c r="E314" s="254" t="s">
        <v>1</v>
      </c>
      <c r="F314" s="255" t="s">
        <v>1691</v>
      </c>
      <c r="G314" s="252"/>
      <c r="H314" s="256">
        <v>17.091</v>
      </c>
      <c r="I314" s="257"/>
      <c r="J314" s="252"/>
      <c r="K314" s="252"/>
      <c r="L314" s="258"/>
      <c r="M314" s="259"/>
      <c r="N314" s="260"/>
      <c r="O314" s="260"/>
      <c r="P314" s="260"/>
      <c r="Q314" s="260"/>
      <c r="R314" s="260"/>
      <c r="S314" s="260"/>
      <c r="T314" s="261"/>
      <c r="AT314" s="262" t="s">
        <v>1030</v>
      </c>
      <c r="AU314" s="262" t="s">
        <v>82</v>
      </c>
      <c r="AV314" s="13" t="s">
        <v>82</v>
      </c>
      <c r="AW314" s="13" t="s">
        <v>30</v>
      </c>
      <c r="AX314" s="13" t="s">
        <v>78</v>
      </c>
      <c r="AY314" s="262" t="s">
        <v>154</v>
      </c>
    </row>
    <row r="315" spans="1:65" s="2" customFormat="1" ht="24" customHeight="1">
      <c r="A315" s="33"/>
      <c r="B315" s="34"/>
      <c r="C315" s="213" t="s">
        <v>232</v>
      </c>
      <c r="D315" s="213" t="s">
        <v>155</v>
      </c>
      <c r="E315" s="214" t="s">
        <v>1692</v>
      </c>
      <c r="F315" s="215" t="s">
        <v>1693</v>
      </c>
      <c r="G315" s="216" t="s">
        <v>956</v>
      </c>
      <c r="H315" s="217">
        <v>36</v>
      </c>
      <c r="I315" s="218"/>
      <c r="J315" s="219">
        <f>ROUND(I315*H315,2)</f>
        <v>0</v>
      </c>
      <c r="K315" s="220"/>
      <c r="L315" s="38"/>
      <c r="M315" s="221" t="s">
        <v>1</v>
      </c>
      <c r="N315" s="222" t="s">
        <v>38</v>
      </c>
      <c r="O315" s="70"/>
      <c r="P315" s="223">
        <f>O315*H315</f>
        <v>0</v>
      </c>
      <c r="Q315" s="223">
        <v>0.14954</v>
      </c>
      <c r="R315" s="223">
        <f>Q315*H315</f>
        <v>5.38344</v>
      </c>
      <c r="S315" s="223">
        <v>0</v>
      </c>
      <c r="T315" s="224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25" t="s">
        <v>93</v>
      </c>
      <c r="AT315" s="225" t="s">
        <v>155</v>
      </c>
      <c r="AU315" s="225" t="s">
        <v>82</v>
      </c>
      <c r="AY315" s="16" t="s">
        <v>154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6" t="s">
        <v>78</v>
      </c>
      <c r="BK315" s="226">
        <f>ROUND(I315*H315,2)</f>
        <v>0</v>
      </c>
      <c r="BL315" s="16" t="s">
        <v>93</v>
      </c>
      <c r="BM315" s="225" t="s">
        <v>1694</v>
      </c>
    </row>
    <row r="316" spans="1:65" s="2" customFormat="1" ht="16.5" customHeight="1">
      <c r="A316" s="33"/>
      <c r="B316" s="34"/>
      <c r="C316" s="240" t="s">
        <v>1134</v>
      </c>
      <c r="D316" s="240" t="s">
        <v>958</v>
      </c>
      <c r="E316" s="241" t="s">
        <v>1695</v>
      </c>
      <c r="F316" s="242" t="s">
        <v>1696</v>
      </c>
      <c r="G316" s="243" t="s">
        <v>574</v>
      </c>
      <c r="H316" s="244">
        <v>252</v>
      </c>
      <c r="I316" s="245"/>
      <c r="J316" s="246">
        <f>ROUND(I316*H316,2)</f>
        <v>0</v>
      </c>
      <c r="K316" s="247"/>
      <c r="L316" s="248"/>
      <c r="M316" s="249" t="s">
        <v>1</v>
      </c>
      <c r="N316" s="250" t="s">
        <v>38</v>
      </c>
      <c r="O316" s="70"/>
      <c r="P316" s="223">
        <f>O316*H316</f>
        <v>0</v>
      </c>
      <c r="Q316" s="223">
        <v>0.413</v>
      </c>
      <c r="R316" s="223">
        <f>Q316*H316</f>
        <v>104.076</v>
      </c>
      <c r="S316" s="223">
        <v>0</v>
      </c>
      <c r="T316" s="224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225" t="s">
        <v>168</v>
      </c>
      <c r="AT316" s="225" t="s">
        <v>958</v>
      </c>
      <c r="AU316" s="225" t="s">
        <v>82</v>
      </c>
      <c r="AY316" s="16" t="s">
        <v>154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6" t="s">
        <v>78</v>
      </c>
      <c r="BK316" s="226">
        <f>ROUND(I316*H316,2)</f>
        <v>0</v>
      </c>
      <c r="BL316" s="16" t="s">
        <v>93</v>
      </c>
      <c r="BM316" s="225" t="s">
        <v>1697</v>
      </c>
    </row>
    <row r="317" spans="1:65" s="2" customFormat="1" ht="24" customHeight="1">
      <c r="A317" s="33"/>
      <c r="B317" s="34"/>
      <c r="C317" s="213" t="s">
        <v>235</v>
      </c>
      <c r="D317" s="213" t="s">
        <v>155</v>
      </c>
      <c r="E317" s="214" t="s">
        <v>1698</v>
      </c>
      <c r="F317" s="215" t="s">
        <v>1699</v>
      </c>
      <c r="G317" s="216" t="s">
        <v>956</v>
      </c>
      <c r="H317" s="217">
        <v>4</v>
      </c>
      <c r="I317" s="218"/>
      <c r="J317" s="219">
        <f>ROUND(I317*H317,2)</f>
        <v>0</v>
      </c>
      <c r="K317" s="220"/>
      <c r="L317" s="38"/>
      <c r="M317" s="221" t="s">
        <v>1</v>
      </c>
      <c r="N317" s="222" t="s">
        <v>38</v>
      </c>
      <c r="O317" s="70"/>
      <c r="P317" s="223">
        <f>O317*H317</f>
        <v>0</v>
      </c>
      <c r="Q317" s="223">
        <v>0.05351</v>
      </c>
      <c r="R317" s="223">
        <f>Q317*H317</f>
        <v>0.21404</v>
      </c>
      <c r="S317" s="223">
        <v>0</v>
      </c>
      <c r="T317" s="22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225" t="s">
        <v>93</v>
      </c>
      <c r="AT317" s="225" t="s">
        <v>155</v>
      </c>
      <c r="AU317" s="225" t="s">
        <v>82</v>
      </c>
      <c r="AY317" s="16" t="s">
        <v>154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6" t="s">
        <v>78</v>
      </c>
      <c r="BK317" s="226">
        <f>ROUND(I317*H317,2)</f>
        <v>0</v>
      </c>
      <c r="BL317" s="16" t="s">
        <v>93</v>
      </c>
      <c r="BM317" s="225" t="s">
        <v>1700</v>
      </c>
    </row>
    <row r="318" spans="1:65" s="2" customFormat="1" ht="16.5" customHeight="1">
      <c r="A318" s="33"/>
      <c r="B318" s="34"/>
      <c r="C318" s="213" t="s">
        <v>1145</v>
      </c>
      <c r="D318" s="213" t="s">
        <v>155</v>
      </c>
      <c r="E318" s="214" t="s">
        <v>1701</v>
      </c>
      <c r="F318" s="215" t="s">
        <v>1702</v>
      </c>
      <c r="G318" s="216" t="s">
        <v>1301</v>
      </c>
      <c r="H318" s="217">
        <v>3.747</v>
      </c>
      <c r="I318" s="218"/>
      <c r="J318" s="219">
        <f>ROUND(I318*H318,2)</f>
        <v>0</v>
      </c>
      <c r="K318" s="220"/>
      <c r="L318" s="38"/>
      <c r="M318" s="221" t="s">
        <v>1</v>
      </c>
      <c r="N318" s="222" t="s">
        <v>38</v>
      </c>
      <c r="O318" s="70"/>
      <c r="P318" s="223">
        <f>O318*H318</f>
        <v>0</v>
      </c>
      <c r="Q318" s="223">
        <v>2.45336</v>
      </c>
      <c r="R318" s="223">
        <f>Q318*H318</f>
        <v>9.19273992</v>
      </c>
      <c r="S318" s="223">
        <v>0</v>
      </c>
      <c r="T318" s="224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25" t="s">
        <v>93</v>
      </c>
      <c r="AT318" s="225" t="s">
        <v>155</v>
      </c>
      <c r="AU318" s="225" t="s">
        <v>82</v>
      </c>
      <c r="AY318" s="16" t="s">
        <v>154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78</v>
      </c>
      <c r="BK318" s="226">
        <f>ROUND(I318*H318,2)</f>
        <v>0</v>
      </c>
      <c r="BL318" s="16" t="s">
        <v>93</v>
      </c>
      <c r="BM318" s="225" t="s">
        <v>1703</v>
      </c>
    </row>
    <row r="319" spans="2:51" s="13" customFormat="1" ht="12">
      <c r="B319" s="251"/>
      <c r="C319" s="252"/>
      <c r="D319" s="253" t="s">
        <v>1030</v>
      </c>
      <c r="E319" s="254" t="s">
        <v>1</v>
      </c>
      <c r="F319" s="255" t="s">
        <v>1704</v>
      </c>
      <c r="G319" s="252"/>
      <c r="H319" s="256">
        <v>0.394</v>
      </c>
      <c r="I319" s="257"/>
      <c r="J319" s="252"/>
      <c r="K319" s="252"/>
      <c r="L319" s="258"/>
      <c r="M319" s="259"/>
      <c r="N319" s="260"/>
      <c r="O319" s="260"/>
      <c r="P319" s="260"/>
      <c r="Q319" s="260"/>
      <c r="R319" s="260"/>
      <c r="S319" s="260"/>
      <c r="T319" s="261"/>
      <c r="AT319" s="262" t="s">
        <v>1030</v>
      </c>
      <c r="AU319" s="262" t="s">
        <v>82</v>
      </c>
      <c r="AV319" s="13" t="s">
        <v>82</v>
      </c>
      <c r="AW319" s="13" t="s">
        <v>30</v>
      </c>
      <c r="AX319" s="13" t="s">
        <v>73</v>
      </c>
      <c r="AY319" s="262" t="s">
        <v>154</v>
      </c>
    </row>
    <row r="320" spans="2:51" s="13" customFormat="1" ht="12">
      <c r="B320" s="251"/>
      <c r="C320" s="252"/>
      <c r="D320" s="253" t="s">
        <v>1030</v>
      </c>
      <c r="E320" s="254" t="s">
        <v>1</v>
      </c>
      <c r="F320" s="255" t="s">
        <v>1705</v>
      </c>
      <c r="G320" s="252"/>
      <c r="H320" s="256">
        <v>0.188</v>
      </c>
      <c r="I320" s="257"/>
      <c r="J320" s="252"/>
      <c r="K320" s="252"/>
      <c r="L320" s="258"/>
      <c r="M320" s="259"/>
      <c r="N320" s="260"/>
      <c r="O320" s="260"/>
      <c r="P320" s="260"/>
      <c r="Q320" s="260"/>
      <c r="R320" s="260"/>
      <c r="S320" s="260"/>
      <c r="T320" s="261"/>
      <c r="AT320" s="262" t="s">
        <v>1030</v>
      </c>
      <c r="AU320" s="262" t="s">
        <v>82</v>
      </c>
      <c r="AV320" s="13" t="s">
        <v>82</v>
      </c>
      <c r="AW320" s="13" t="s">
        <v>30</v>
      </c>
      <c r="AX320" s="13" t="s">
        <v>73</v>
      </c>
      <c r="AY320" s="262" t="s">
        <v>154</v>
      </c>
    </row>
    <row r="321" spans="2:51" s="13" customFormat="1" ht="12">
      <c r="B321" s="251"/>
      <c r="C321" s="252"/>
      <c r="D321" s="253" t="s">
        <v>1030</v>
      </c>
      <c r="E321" s="254" t="s">
        <v>1</v>
      </c>
      <c r="F321" s="255" t="s">
        <v>1706</v>
      </c>
      <c r="G321" s="252"/>
      <c r="H321" s="256">
        <v>3.165</v>
      </c>
      <c r="I321" s="257"/>
      <c r="J321" s="252"/>
      <c r="K321" s="252"/>
      <c r="L321" s="258"/>
      <c r="M321" s="259"/>
      <c r="N321" s="260"/>
      <c r="O321" s="260"/>
      <c r="P321" s="260"/>
      <c r="Q321" s="260"/>
      <c r="R321" s="260"/>
      <c r="S321" s="260"/>
      <c r="T321" s="261"/>
      <c r="AT321" s="262" t="s">
        <v>1030</v>
      </c>
      <c r="AU321" s="262" t="s">
        <v>82</v>
      </c>
      <c r="AV321" s="13" t="s">
        <v>82</v>
      </c>
      <c r="AW321" s="13" t="s">
        <v>30</v>
      </c>
      <c r="AX321" s="13" t="s">
        <v>73</v>
      </c>
      <c r="AY321" s="262" t="s">
        <v>154</v>
      </c>
    </row>
    <row r="322" spans="2:51" s="14" customFormat="1" ht="12">
      <c r="B322" s="263"/>
      <c r="C322" s="264"/>
      <c r="D322" s="253" t="s">
        <v>1030</v>
      </c>
      <c r="E322" s="265" t="s">
        <v>1</v>
      </c>
      <c r="F322" s="266" t="s">
        <v>1312</v>
      </c>
      <c r="G322" s="264"/>
      <c r="H322" s="267">
        <v>3.747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AT322" s="273" t="s">
        <v>1030</v>
      </c>
      <c r="AU322" s="273" t="s">
        <v>82</v>
      </c>
      <c r="AV322" s="14" t="s">
        <v>93</v>
      </c>
      <c r="AW322" s="14" t="s">
        <v>30</v>
      </c>
      <c r="AX322" s="14" t="s">
        <v>78</v>
      </c>
      <c r="AY322" s="273" t="s">
        <v>154</v>
      </c>
    </row>
    <row r="323" spans="1:65" s="2" customFormat="1" ht="24" customHeight="1">
      <c r="A323" s="33"/>
      <c r="B323" s="34"/>
      <c r="C323" s="213" t="s">
        <v>238</v>
      </c>
      <c r="D323" s="213" t="s">
        <v>155</v>
      </c>
      <c r="E323" s="214" t="s">
        <v>1707</v>
      </c>
      <c r="F323" s="215" t="s">
        <v>1708</v>
      </c>
      <c r="G323" s="216" t="s">
        <v>193</v>
      </c>
      <c r="H323" s="217">
        <v>41.235</v>
      </c>
      <c r="I323" s="218"/>
      <c r="J323" s="219">
        <f>ROUND(I323*H323,2)</f>
        <v>0</v>
      </c>
      <c r="K323" s="220"/>
      <c r="L323" s="38"/>
      <c r="M323" s="221" t="s">
        <v>1</v>
      </c>
      <c r="N323" s="222" t="s">
        <v>38</v>
      </c>
      <c r="O323" s="70"/>
      <c r="P323" s="223">
        <f>O323*H323</f>
        <v>0</v>
      </c>
      <c r="Q323" s="223">
        <v>0.00663</v>
      </c>
      <c r="R323" s="223">
        <f>Q323*H323</f>
        <v>0.27338805</v>
      </c>
      <c r="S323" s="223">
        <v>0</v>
      </c>
      <c r="T323" s="22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25" t="s">
        <v>93</v>
      </c>
      <c r="AT323" s="225" t="s">
        <v>155</v>
      </c>
      <c r="AU323" s="225" t="s">
        <v>82</v>
      </c>
      <c r="AY323" s="16" t="s">
        <v>154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6" t="s">
        <v>78</v>
      </c>
      <c r="BK323" s="226">
        <f>ROUND(I323*H323,2)</f>
        <v>0</v>
      </c>
      <c r="BL323" s="16" t="s">
        <v>93</v>
      </c>
      <c r="BM323" s="225" t="s">
        <v>1709</v>
      </c>
    </row>
    <row r="324" spans="2:51" s="13" customFormat="1" ht="12">
      <c r="B324" s="251"/>
      <c r="C324" s="252"/>
      <c r="D324" s="253" t="s">
        <v>1030</v>
      </c>
      <c r="E324" s="254" t="s">
        <v>1</v>
      </c>
      <c r="F324" s="255" t="s">
        <v>1710</v>
      </c>
      <c r="G324" s="252"/>
      <c r="H324" s="256">
        <v>12.66</v>
      </c>
      <c r="I324" s="257"/>
      <c r="J324" s="252"/>
      <c r="K324" s="252"/>
      <c r="L324" s="258"/>
      <c r="M324" s="259"/>
      <c r="N324" s="260"/>
      <c r="O324" s="260"/>
      <c r="P324" s="260"/>
      <c r="Q324" s="260"/>
      <c r="R324" s="260"/>
      <c r="S324" s="260"/>
      <c r="T324" s="261"/>
      <c r="AT324" s="262" t="s">
        <v>1030</v>
      </c>
      <c r="AU324" s="262" t="s">
        <v>82</v>
      </c>
      <c r="AV324" s="13" t="s">
        <v>82</v>
      </c>
      <c r="AW324" s="13" t="s">
        <v>30</v>
      </c>
      <c r="AX324" s="13" t="s">
        <v>73</v>
      </c>
      <c r="AY324" s="262" t="s">
        <v>154</v>
      </c>
    </row>
    <row r="325" spans="2:51" s="13" customFormat="1" ht="12">
      <c r="B325" s="251"/>
      <c r="C325" s="252"/>
      <c r="D325" s="253" t="s">
        <v>1030</v>
      </c>
      <c r="E325" s="254" t="s">
        <v>1</v>
      </c>
      <c r="F325" s="255" t="s">
        <v>1711</v>
      </c>
      <c r="G325" s="252"/>
      <c r="H325" s="256">
        <v>21.1</v>
      </c>
      <c r="I325" s="257"/>
      <c r="J325" s="252"/>
      <c r="K325" s="252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1030</v>
      </c>
      <c r="AU325" s="262" t="s">
        <v>82</v>
      </c>
      <c r="AV325" s="13" t="s">
        <v>82</v>
      </c>
      <c r="AW325" s="13" t="s">
        <v>30</v>
      </c>
      <c r="AX325" s="13" t="s">
        <v>73</v>
      </c>
      <c r="AY325" s="262" t="s">
        <v>154</v>
      </c>
    </row>
    <row r="326" spans="2:51" s="13" customFormat="1" ht="12">
      <c r="B326" s="251"/>
      <c r="C326" s="252"/>
      <c r="D326" s="253" t="s">
        <v>1030</v>
      </c>
      <c r="E326" s="254" t="s">
        <v>1</v>
      </c>
      <c r="F326" s="255" t="s">
        <v>1712</v>
      </c>
      <c r="G326" s="252"/>
      <c r="H326" s="256">
        <v>2.625</v>
      </c>
      <c r="I326" s="257"/>
      <c r="J326" s="252"/>
      <c r="K326" s="252"/>
      <c r="L326" s="258"/>
      <c r="M326" s="259"/>
      <c r="N326" s="260"/>
      <c r="O326" s="260"/>
      <c r="P326" s="260"/>
      <c r="Q326" s="260"/>
      <c r="R326" s="260"/>
      <c r="S326" s="260"/>
      <c r="T326" s="261"/>
      <c r="AT326" s="262" t="s">
        <v>1030</v>
      </c>
      <c r="AU326" s="262" t="s">
        <v>82</v>
      </c>
      <c r="AV326" s="13" t="s">
        <v>82</v>
      </c>
      <c r="AW326" s="13" t="s">
        <v>30</v>
      </c>
      <c r="AX326" s="13" t="s">
        <v>73</v>
      </c>
      <c r="AY326" s="262" t="s">
        <v>154</v>
      </c>
    </row>
    <row r="327" spans="2:51" s="13" customFormat="1" ht="12">
      <c r="B327" s="251"/>
      <c r="C327" s="252"/>
      <c r="D327" s="253" t="s">
        <v>1030</v>
      </c>
      <c r="E327" s="254" t="s">
        <v>1</v>
      </c>
      <c r="F327" s="255" t="s">
        <v>1713</v>
      </c>
      <c r="G327" s="252"/>
      <c r="H327" s="256">
        <v>2.1</v>
      </c>
      <c r="I327" s="257"/>
      <c r="J327" s="252"/>
      <c r="K327" s="252"/>
      <c r="L327" s="258"/>
      <c r="M327" s="259"/>
      <c r="N327" s="260"/>
      <c r="O327" s="260"/>
      <c r="P327" s="260"/>
      <c r="Q327" s="260"/>
      <c r="R327" s="260"/>
      <c r="S327" s="260"/>
      <c r="T327" s="261"/>
      <c r="AT327" s="262" t="s">
        <v>1030</v>
      </c>
      <c r="AU327" s="262" t="s">
        <v>82</v>
      </c>
      <c r="AV327" s="13" t="s">
        <v>82</v>
      </c>
      <c r="AW327" s="13" t="s">
        <v>30</v>
      </c>
      <c r="AX327" s="13" t="s">
        <v>73</v>
      </c>
      <c r="AY327" s="262" t="s">
        <v>154</v>
      </c>
    </row>
    <row r="328" spans="2:51" s="13" customFormat="1" ht="12">
      <c r="B328" s="251"/>
      <c r="C328" s="252"/>
      <c r="D328" s="253" t="s">
        <v>1030</v>
      </c>
      <c r="E328" s="254" t="s">
        <v>1</v>
      </c>
      <c r="F328" s="255" t="s">
        <v>1714</v>
      </c>
      <c r="G328" s="252"/>
      <c r="H328" s="256">
        <v>1.5</v>
      </c>
      <c r="I328" s="257"/>
      <c r="J328" s="252"/>
      <c r="K328" s="252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1030</v>
      </c>
      <c r="AU328" s="262" t="s">
        <v>82</v>
      </c>
      <c r="AV328" s="13" t="s">
        <v>82</v>
      </c>
      <c r="AW328" s="13" t="s">
        <v>30</v>
      </c>
      <c r="AX328" s="13" t="s">
        <v>73</v>
      </c>
      <c r="AY328" s="262" t="s">
        <v>154</v>
      </c>
    </row>
    <row r="329" spans="2:51" s="13" customFormat="1" ht="12">
      <c r="B329" s="251"/>
      <c r="C329" s="252"/>
      <c r="D329" s="253" t="s">
        <v>1030</v>
      </c>
      <c r="E329" s="254" t="s">
        <v>1</v>
      </c>
      <c r="F329" s="255" t="s">
        <v>1715</v>
      </c>
      <c r="G329" s="252"/>
      <c r="H329" s="256">
        <v>1.25</v>
      </c>
      <c r="I329" s="257"/>
      <c r="J329" s="252"/>
      <c r="K329" s="252"/>
      <c r="L329" s="258"/>
      <c r="M329" s="259"/>
      <c r="N329" s="260"/>
      <c r="O329" s="260"/>
      <c r="P329" s="260"/>
      <c r="Q329" s="260"/>
      <c r="R329" s="260"/>
      <c r="S329" s="260"/>
      <c r="T329" s="261"/>
      <c r="AT329" s="262" t="s">
        <v>1030</v>
      </c>
      <c r="AU329" s="262" t="s">
        <v>82</v>
      </c>
      <c r="AV329" s="13" t="s">
        <v>82</v>
      </c>
      <c r="AW329" s="13" t="s">
        <v>30</v>
      </c>
      <c r="AX329" s="13" t="s">
        <v>73</v>
      </c>
      <c r="AY329" s="262" t="s">
        <v>154</v>
      </c>
    </row>
    <row r="330" spans="2:51" s="14" customFormat="1" ht="12">
      <c r="B330" s="263"/>
      <c r="C330" s="264"/>
      <c r="D330" s="253" t="s">
        <v>1030</v>
      </c>
      <c r="E330" s="265" t="s">
        <v>1</v>
      </c>
      <c r="F330" s="266" t="s">
        <v>1312</v>
      </c>
      <c r="G330" s="264"/>
      <c r="H330" s="267">
        <v>41.235</v>
      </c>
      <c r="I330" s="268"/>
      <c r="J330" s="264"/>
      <c r="K330" s="264"/>
      <c r="L330" s="269"/>
      <c r="M330" s="270"/>
      <c r="N330" s="271"/>
      <c r="O330" s="271"/>
      <c r="P330" s="271"/>
      <c r="Q330" s="271"/>
      <c r="R330" s="271"/>
      <c r="S330" s="271"/>
      <c r="T330" s="272"/>
      <c r="AT330" s="273" t="s">
        <v>1030</v>
      </c>
      <c r="AU330" s="273" t="s">
        <v>82</v>
      </c>
      <c r="AV330" s="14" t="s">
        <v>93</v>
      </c>
      <c r="AW330" s="14" t="s">
        <v>30</v>
      </c>
      <c r="AX330" s="14" t="s">
        <v>78</v>
      </c>
      <c r="AY330" s="273" t="s">
        <v>154</v>
      </c>
    </row>
    <row r="331" spans="1:65" s="2" customFormat="1" ht="24" customHeight="1">
      <c r="A331" s="33"/>
      <c r="B331" s="34"/>
      <c r="C331" s="213" t="s">
        <v>1154</v>
      </c>
      <c r="D331" s="213" t="s">
        <v>155</v>
      </c>
      <c r="E331" s="214" t="s">
        <v>1716</v>
      </c>
      <c r="F331" s="215" t="s">
        <v>1717</v>
      </c>
      <c r="G331" s="216" t="s">
        <v>193</v>
      </c>
      <c r="H331" s="217">
        <v>41.235</v>
      </c>
      <c r="I331" s="218"/>
      <c r="J331" s="219">
        <f>ROUND(I331*H331,2)</f>
        <v>0</v>
      </c>
      <c r="K331" s="220"/>
      <c r="L331" s="38"/>
      <c r="M331" s="221" t="s">
        <v>1</v>
      </c>
      <c r="N331" s="222" t="s">
        <v>38</v>
      </c>
      <c r="O331" s="70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225" t="s">
        <v>93</v>
      </c>
      <c r="AT331" s="225" t="s">
        <v>155</v>
      </c>
      <c r="AU331" s="225" t="s">
        <v>82</v>
      </c>
      <c r="AY331" s="16" t="s">
        <v>154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6" t="s">
        <v>78</v>
      </c>
      <c r="BK331" s="226">
        <f>ROUND(I331*H331,2)</f>
        <v>0</v>
      </c>
      <c r="BL331" s="16" t="s">
        <v>93</v>
      </c>
      <c r="BM331" s="225" t="s">
        <v>1718</v>
      </c>
    </row>
    <row r="332" spans="2:51" s="13" customFormat="1" ht="12">
      <c r="B332" s="251"/>
      <c r="C332" s="252"/>
      <c r="D332" s="253" t="s">
        <v>1030</v>
      </c>
      <c r="E332" s="254" t="s">
        <v>1</v>
      </c>
      <c r="F332" s="255" t="s">
        <v>1710</v>
      </c>
      <c r="G332" s="252"/>
      <c r="H332" s="256">
        <v>12.66</v>
      </c>
      <c r="I332" s="257"/>
      <c r="J332" s="252"/>
      <c r="K332" s="252"/>
      <c r="L332" s="258"/>
      <c r="M332" s="259"/>
      <c r="N332" s="260"/>
      <c r="O332" s="260"/>
      <c r="P332" s="260"/>
      <c r="Q332" s="260"/>
      <c r="R332" s="260"/>
      <c r="S332" s="260"/>
      <c r="T332" s="261"/>
      <c r="AT332" s="262" t="s">
        <v>1030</v>
      </c>
      <c r="AU332" s="262" t="s">
        <v>82</v>
      </c>
      <c r="AV332" s="13" t="s">
        <v>82</v>
      </c>
      <c r="AW332" s="13" t="s">
        <v>30</v>
      </c>
      <c r="AX332" s="13" t="s">
        <v>73</v>
      </c>
      <c r="AY332" s="262" t="s">
        <v>154</v>
      </c>
    </row>
    <row r="333" spans="2:51" s="13" customFormat="1" ht="12">
      <c r="B333" s="251"/>
      <c r="C333" s="252"/>
      <c r="D333" s="253" t="s">
        <v>1030</v>
      </c>
      <c r="E333" s="254" t="s">
        <v>1</v>
      </c>
      <c r="F333" s="255" t="s">
        <v>1711</v>
      </c>
      <c r="G333" s="252"/>
      <c r="H333" s="256">
        <v>21.1</v>
      </c>
      <c r="I333" s="257"/>
      <c r="J333" s="252"/>
      <c r="K333" s="252"/>
      <c r="L333" s="258"/>
      <c r="M333" s="259"/>
      <c r="N333" s="260"/>
      <c r="O333" s="260"/>
      <c r="P333" s="260"/>
      <c r="Q333" s="260"/>
      <c r="R333" s="260"/>
      <c r="S333" s="260"/>
      <c r="T333" s="261"/>
      <c r="AT333" s="262" t="s">
        <v>1030</v>
      </c>
      <c r="AU333" s="262" t="s">
        <v>82</v>
      </c>
      <c r="AV333" s="13" t="s">
        <v>82</v>
      </c>
      <c r="AW333" s="13" t="s">
        <v>30</v>
      </c>
      <c r="AX333" s="13" t="s">
        <v>73</v>
      </c>
      <c r="AY333" s="262" t="s">
        <v>154</v>
      </c>
    </row>
    <row r="334" spans="2:51" s="13" customFormat="1" ht="12">
      <c r="B334" s="251"/>
      <c r="C334" s="252"/>
      <c r="D334" s="253" t="s">
        <v>1030</v>
      </c>
      <c r="E334" s="254" t="s">
        <v>1</v>
      </c>
      <c r="F334" s="255" t="s">
        <v>1712</v>
      </c>
      <c r="G334" s="252"/>
      <c r="H334" s="256">
        <v>2.625</v>
      </c>
      <c r="I334" s="257"/>
      <c r="J334" s="252"/>
      <c r="K334" s="252"/>
      <c r="L334" s="258"/>
      <c r="M334" s="259"/>
      <c r="N334" s="260"/>
      <c r="O334" s="260"/>
      <c r="P334" s="260"/>
      <c r="Q334" s="260"/>
      <c r="R334" s="260"/>
      <c r="S334" s="260"/>
      <c r="T334" s="261"/>
      <c r="AT334" s="262" t="s">
        <v>1030</v>
      </c>
      <c r="AU334" s="262" t="s">
        <v>82</v>
      </c>
      <c r="AV334" s="13" t="s">
        <v>82</v>
      </c>
      <c r="AW334" s="13" t="s">
        <v>30</v>
      </c>
      <c r="AX334" s="13" t="s">
        <v>73</v>
      </c>
      <c r="AY334" s="262" t="s">
        <v>154</v>
      </c>
    </row>
    <row r="335" spans="2:51" s="13" customFormat="1" ht="12">
      <c r="B335" s="251"/>
      <c r="C335" s="252"/>
      <c r="D335" s="253" t="s">
        <v>1030</v>
      </c>
      <c r="E335" s="254" t="s">
        <v>1</v>
      </c>
      <c r="F335" s="255" t="s">
        <v>1713</v>
      </c>
      <c r="G335" s="252"/>
      <c r="H335" s="256">
        <v>2.1</v>
      </c>
      <c r="I335" s="257"/>
      <c r="J335" s="252"/>
      <c r="K335" s="252"/>
      <c r="L335" s="258"/>
      <c r="M335" s="259"/>
      <c r="N335" s="260"/>
      <c r="O335" s="260"/>
      <c r="P335" s="260"/>
      <c r="Q335" s="260"/>
      <c r="R335" s="260"/>
      <c r="S335" s="260"/>
      <c r="T335" s="261"/>
      <c r="AT335" s="262" t="s">
        <v>1030</v>
      </c>
      <c r="AU335" s="262" t="s">
        <v>82</v>
      </c>
      <c r="AV335" s="13" t="s">
        <v>82</v>
      </c>
      <c r="AW335" s="13" t="s">
        <v>30</v>
      </c>
      <c r="AX335" s="13" t="s">
        <v>73</v>
      </c>
      <c r="AY335" s="262" t="s">
        <v>154</v>
      </c>
    </row>
    <row r="336" spans="2:51" s="13" customFormat="1" ht="12">
      <c r="B336" s="251"/>
      <c r="C336" s="252"/>
      <c r="D336" s="253" t="s">
        <v>1030</v>
      </c>
      <c r="E336" s="254" t="s">
        <v>1</v>
      </c>
      <c r="F336" s="255" t="s">
        <v>1714</v>
      </c>
      <c r="G336" s="252"/>
      <c r="H336" s="256">
        <v>1.5</v>
      </c>
      <c r="I336" s="257"/>
      <c r="J336" s="252"/>
      <c r="K336" s="252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1030</v>
      </c>
      <c r="AU336" s="262" t="s">
        <v>82</v>
      </c>
      <c r="AV336" s="13" t="s">
        <v>82</v>
      </c>
      <c r="AW336" s="13" t="s">
        <v>30</v>
      </c>
      <c r="AX336" s="13" t="s">
        <v>73</v>
      </c>
      <c r="AY336" s="262" t="s">
        <v>154</v>
      </c>
    </row>
    <row r="337" spans="2:51" s="13" customFormat="1" ht="12">
      <c r="B337" s="251"/>
      <c r="C337" s="252"/>
      <c r="D337" s="253" t="s">
        <v>1030</v>
      </c>
      <c r="E337" s="254" t="s">
        <v>1</v>
      </c>
      <c r="F337" s="255" t="s">
        <v>1715</v>
      </c>
      <c r="G337" s="252"/>
      <c r="H337" s="256">
        <v>1.25</v>
      </c>
      <c r="I337" s="257"/>
      <c r="J337" s="252"/>
      <c r="K337" s="252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1030</v>
      </c>
      <c r="AU337" s="262" t="s">
        <v>82</v>
      </c>
      <c r="AV337" s="13" t="s">
        <v>82</v>
      </c>
      <c r="AW337" s="13" t="s">
        <v>30</v>
      </c>
      <c r="AX337" s="13" t="s">
        <v>73</v>
      </c>
      <c r="AY337" s="262" t="s">
        <v>154</v>
      </c>
    </row>
    <row r="338" spans="2:51" s="14" customFormat="1" ht="12">
      <c r="B338" s="263"/>
      <c r="C338" s="264"/>
      <c r="D338" s="253" t="s">
        <v>1030</v>
      </c>
      <c r="E338" s="265" t="s">
        <v>1</v>
      </c>
      <c r="F338" s="266" t="s">
        <v>1312</v>
      </c>
      <c r="G338" s="264"/>
      <c r="H338" s="267">
        <v>41.235</v>
      </c>
      <c r="I338" s="268"/>
      <c r="J338" s="264"/>
      <c r="K338" s="264"/>
      <c r="L338" s="269"/>
      <c r="M338" s="270"/>
      <c r="N338" s="271"/>
      <c r="O338" s="271"/>
      <c r="P338" s="271"/>
      <c r="Q338" s="271"/>
      <c r="R338" s="271"/>
      <c r="S338" s="271"/>
      <c r="T338" s="272"/>
      <c r="AT338" s="273" t="s">
        <v>1030</v>
      </c>
      <c r="AU338" s="273" t="s">
        <v>82</v>
      </c>
      <c r="AV338" s="14" t="s">
        <v>93</v>
      </c>
      <c r="AW338" s="14" t="s">
        <v>30</v>
      </c>
      <c r="AX338" s="14" t="s">
        <v>78</v>
      </c>
      <c r="AY338" s="273" t="s">
        <v>154</v>
      </c>
    </row>
    <row r="339" spans="1:65" s="2" customFormat="1" ht="24" customHeight="1">
      <c r="A339" s="33"/>
      <c r="B339" s="34"/>
      <c r="C339" s="213" t="s">
        <v>241</v>
      </c>
      <c r="D339" s="213" t="s">
        <v>155</v>
      </c>
      <c r="E339" s="214" t="s">
        <v>1719</v>
      </c>
      <c r="F339" s="215" t="s">
        <v>1720</v>
      </c>
      <c r="G339" s="216" t="s">
        <v>1077</v>
      </c>
      <c r="H339" s="217">
        <v>0.562</v>
      </c>
      <c r="I339" s="218"/>
      <c r="J339" s="219">
        <f>ROUND(I339*H339,2)</f>
        <v>0</v>
      </c>
      <c r="K339" s="220"/>
      <c r="L339" s="38"/>
      <c r="M339" s="221" t="s">
        <v>1</v>
      </c>
      <c r="N339" s="222" t="s">
        <v>38</v>
      </c>
      <c r="O339" s="70"/>
      <c r="P339" s="223">
        <f>O339*H339</f>
        <v>0</v>
      </c>
      <c r="Q339" s="223">
        <v>1.05464</v>
      </c>
      <c r="R339" s="223">
        <f>Q339*H339</f>
        <v>0.5927076800000001</v>
      </c>
      <c r="S339" s="223">
        <v>0</v>
      </c>
      <c r="T339" s="224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225" t="s">
        <v>93</v>
      </c>
      <c r="AT339" s="225" t="s">
        <v>155</v>
      </c>
      <c r="AU339" s="225" t="s">
        <v>82</v>
      </c>
      <c r="AY339" s="16" t="s">
        <v>154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6" t="s">
        <v>78</v>
      </c>
      <c r="BK339" s="226">
        <f>ROUND(I339*H339,2)</f>
        <v>0</v>
      </c>
      <c r="BL339" s="16" t="s">
        <v>93</v>
      </c>
      <c r="BM339" s="225" t="s">
        <v>1721</v>
      </c>
    </row>
    <row r="340" spans="2:51" s="13" customFormat="1" ht="12">
      <c r="B340" s="251"/>
      <c r="C340" s="252"/>
      <c r="D340" s="253" t="s">
        <v>1030</v>
      </c>
      <c r="E340" s="254" t="s">
        <v>1</v>
      </c>
      <c r="F340" s="255" t="s">
        <v>1722</v>
      </c>
      <c r="G340" s="252"/>
      <c r="H340" s="256">
        <v>0.475</v>
      </c>
      <c r="I340" s="257"/>
      <c r="J340" s="252"/>
      <c r="K340" s="252"/>
      <c r="L340" s="258"/>
      <c r="M340" s="259"/>
      <c r="N340" s="260"/>
      <c r="O340" s="260"/>
      <c r="P340" s="260"/>
      <c r="Q340" s="260"/>
      <c r="R340" s="260"/>
      <c r="S340" s="260"/>
      <c r="T340" s="261"/>
      <c r="AT340" s="262" t="s">
        <v>1030</v>
      </c>
      <c r="AU340" s="262" t="s">
        <v>82</v>
      </c>
      <c r="AV340" s="13" t="s">
        <v>82</v>
      </c>
      <c r="AW340" s="13" t="s">
        <v>30</v>
      </c>
      <c r="AX340" s="13" t="s">
        <v>73</v>
      </c>
      <c r="AY340" s="262" t="s">
        <v>154</v>
      </c>
    </row>
    <row r="341" spans="2:51" s="13" customFormat="1" ht="12">
      <c r="B341" s="251"/>
      <c r="C341" s="252"/>
      <c r="D341" s="253" t="s">
        <v>1030</v>
      </c>
      <c r="E341" s="254" t="s">
        <v>1</v>
      </c>
      <c r="F341" s="255" t="s">
        <v>1723</v>
      </c>
      <c r="G341" s="252"/>
      <c r="H341" s="256">
        <v>0.059</v>
      </c>
      <c r="I341" s="257"/>
      <c r="J341" s="252"/>
      <c r="K341" s="252"/>
      <c r="L341" s="258"/>
      <c r="M341" s="259"/>
      <c r="N341" s="260"/>
      <c r="O341" s="260"/>
      <c r="P341" s="260"/>
      <c r="Q341" s="260"/>
      <c r="R341" s="260"/>
      <c r="S341" s="260"/>
      <c r="T341" s="261"/>
      <c r="AT341" s="262" t="s">
        <v>1030</v>
      </c>
      <c r="AU341" s="262" t="s">
        <v>82</v>
      </c>
      <c r="AV341" s="13" t="s">
        <v>82</v>
      </c>
      <c r="AW341" s="13" t="s">
        <v>30</v>
      </c>
      <c r="AX341" s="13" t="s">
        <v>73</v>
      </c>
      <c r="AY341" s="262" t="s">
        <v>154</v>
      </c>
    </row>
    <row r="342" spans="2:51" s="13" customFormat="1" ht="12">
      <c r="B342" s="251"/>
      <c r="C342" s="252"/>
      <c r="D342" s="253" t="s">
        <v>1030</v>
      </c>
      <c r="E342" s="254" t="s">
        <v>1</v>
      </c>
      <c r="F342" s="255" t="s">
        <v>1724</v>
      </c>
      <c r="G342" s="252"/>
      <c r="H342" s="256">
        <v>0.028</v>
      </c>
      <c r="I342" s="257"/>
      <c r="J342" s="252"/>
      <c r="K342" s="252"/>
      <c r="L342" s="258"/>
      <c r="M342" s="259"/>
      <c r="N342" s="260"/>
      <c r="O342" s="260"/>
      <c r="P342" s="260"/>
      <c r="Q342" s="260"/>
      <c r="R342" s="260"/>
      <c r="S342" s="260"/>
      <c r="T342" s="261"/>
      <c r="AT342" s="262" t="s">
        <v>1030</v>
      </c>
      <c r="AU342" s="262" t="s">
        <v>82</v>
      </c>
      <c r="AV342" s="13" t="s">
        <v>82</v>
      </c>
      <c r="AW342" s="13" t="s">
        <v>30</v>
      </c>
      <c r="AX342" s="13" t="s">
        <v>73</v>
      </c>
      <c r="AY342" s="262" t="s">
        <v>154</v>
      </c>
    </row>
    <row r="343" spans="2:51" s="14" customFormat="1" ht="12">
      <c r="B343" s="263"/>
      <c r="C343" s="264"/>
      <c r="D343" s="253" t="s">
        <v>1030</v>
      </c>
      <c r="E343" s="265" t="s">
        <v>1</v>
      </c>
      <c r="F343" s="266" t="s">
        <v>1312</v>
      </c>
      <c r="G343" s="264"/>
      <c r="H343" s="267">
        <v>0.562</v>
      </c>
      <c r="I343" s="268"/>
      <c r="J343" s="264"/>
      <c r="K343" s="264"/>
      <c r="L343" s="269"/>
      <c r="M343" s="270"/>
      <c r="N343" s="271"/>
      <c r="O343" s="271"/>
      <c r="P343" s="271"/>
      <c r="Q343" s="271"/>
      <c r="R343" s="271"/>
      <c r="S343" s="271"/>
      <c r="T343" s="272"/>
      <c r="AT343" s="273" t="s">
        <v>1030</v>
      </c>
      <c r="AU343" s="273" t="s">
        <v>82</v>
      </c>
      <c r="AV343" s="14" t="s">
        <v>93</v>
      </c>
      <c r="AW343" s="14" t="s">
        <v>30</v>
      </c>
      <c r="AX343" s="14" t="s">
        <v>78</v>
      </c>
      <c r="AY343" s="273" t="s">
        <v>154</v>
      </c>
    </row>
    <row r="344" spans="1:65" s="2" customFormat="1" ht="16.5" customHeight="1">
      <c r="A344" s="33"/>
      <c r="B344" s="34"/>
      <c r="C344" s="213" t="s">
        <v>1161</v>
      </c>
      <c r="D344" s="213" t="s">
        <v>155</v>
      </c>
      <c r="E344" s="214" t="s">
        <v>1725</v>
      </c>
      <c r="F344" s="215" t="s">
        <v>1726</v>
      </c>
      <c r="G344" s="216" t="s">
        <v>1301</v>
      </c>
      <c r="H344" s="217">
        <v>10.51</v>
      </c>
      <c r="I344" s="218"/>
      <c r="J344" s="219">
        <f>ROUND(I344*H344,2)</f>
        <v>0</v>
      </c>
      <c r="K344" s="220"/>
      <c r="L344" s="38"/>
      <c r="M344" s="221" t="s">
        <v>1</v>
      </c>
      <c r="N344" s="222" t="s">
        <v>38</v>
      </c>
      <c r="O344" s="70"/>
      <c r="P344" s="223">
        <f>O344*H344</f>
        <v>0</v>
      </c>
      <c r="Q344" s="223">
        <v>2.4534</v>
      </c>
      <c r="R344" s="223">
        <f>Q344*H344</f>
        <v>25.785234</v>
      </c>
      <c r="S344" s="223">
        <v>0</v>
      </c>
      <c r="T344" s="224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225" t="s">
        <v>93</v>
      </c>
      <c r="AT344" s="225" t="s">
        <v>155</v>
      </c>
      <c r="AU344" s="225" t="s">
        <v>82</v>
      </c>
      <c r="AY344" s="16" t="s">
        <v>154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6" t="s">
        <v>78</v>
      </c>
      <c r="BK344" s="226">
        <f>ROUND(I344*H344,2)</f>
        <v>0</v>
      </c>
      <c r="BL344" s="16" t="s">
        <v>93</v>
      </c>
      <c r="BM344" s="225" t="s">
        <v>1727</v>
      </c>
    </row>
    <row r="345" spans="2:51" s="13" customFormat="1" ht="12">
      <c r="B345" s="251"/>
      <c r="C345" s="252"/>
      <c r="D345" s="253" t="s">
        <v>1030</v>
      </c>
      <c r="E345" s="254" t="s">
        <v>1</v>
      </c>
      <c r="F345" s="255" t="s">
        <v>1728</v>
      </c>
      <c r="G345" s="252"/>
      <c r="H345" s="256">
        <v>4.748</v>
      </c>
      <c r="I345" s="257"/>
      <c r="J345" s="252"/>
      <c r="K345" s="252"/>
      <c r="L345" s="258"/>
      <c r="M345" s="259"/>
      <c r="N345" s="260"/>
      <c r="O345" s="260"/>
      <c r="P345" s="260"/>
      <c r="Q345" s="260"/>
      <c r="R345" s="260"/>
      <c r="S345" s="260"/>
      <c r="T345" s="261"/>
      <c r="AT345" s="262" t="s">
        <v>1030</v>
      </c>
      <c r="AU345" s="262" t="s">
        <v>82</v>
      </c>
      <c r="AV345" s="13" t="s">
        <v>82</v>
      </c>
      <c r="AW345" s="13" t="s">
        <v>30</v>
      </c>
      <c r="AX345" s="13" t="s">
        <v>73</v>
      </c>
      <c r="AY345" s="262" t="s">
        <v>154</v>
      </c>
    </row>
    <row r="346" spans="2:51" s="13" customFormat="1" ht="12">
      <c r="B346" s="251"/>
      <c r="C346" s="252"/>
      <c r="D346" s="253" t="s">
        <v>1030</v>
      </c>
      <c r="E346" s="254" t="s">
        <v>1</v>
      </c>
      <c r="F346" s="255" t="s">
        <v>1729</v>
      </c>
      <c r="G346" s="252"/>
      <c r="H346" s="256">
        <v>2.089</v>
      </c>
      <c r="I346" s="257"/>
      <c r="J346" s="252"/>
      <c r="K346" s="252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1030</v>
      </c>
      <c r="AU346" s="262" t="s">
        <v>82</v>
      </c>
      <c r="AV346" s="13" t="s">
        <v>82</v>
      </c>
      <c r="AW346" s="13" t="s">
        <v>30</v>
      </c>
      <c r="AX346" s="13" t="s">
        <v>73</v>
      </c>
      <c r="AY346" s="262" t="s">
        <v>154</v>
      </c>
    </row>
    <row r="347" spans="2:51" s="13" customFormat="1" ht="22.5">
      <c r="B347" s="251"/>
      <c r="C347" s="252"/>
      <c r="D347" s="253" t="s">
        <v>1030</v>
      </c>
      <c r="E347" s="254" t="s">
        <v>1</v>
      </c>
      <c r="F347" s="255" t="s">
        <v>1730</v>
      </c>
      <c r="G347" s="252"/>
      <c r="H347" s="256">
        <v>1.045</v>
      </c>
      <c r="I347" s="257"/>
      <c r="J347" s="252"/>
      <c r="K347" s="252"/>
      <c r="L347" s="258"/>
      <c r="M347" s="259"/>
      <c r="N347" s="260"/>
      <c r="O347" s="260"/>
      <c r="P347" s="260"/>
      <c r="Q347" s="260"/>
      <c r="R347" s="260"/>
      <c r="S347" s="260"/>
      <c r="T347" s="261"/>
      <c r="AT347" s="262" t="s">
        <v>1030</v>
      </c>
      <c r="AU347" s="262" t="s">
        <v>82</v>
      </c>
      <c r="AV347" s="13" t="s">
        <v>82</v>
      </c>
      <c r="AW347" s="13" t="s">
        <v>30</v>
      </c>
      <c r="AX347" s="13" t="s">
        <v>73</v>
      </c>
      <c r="AY347" s="262" t="s">
        <v>154</v>
      </c>
    </row>
    <row r="348" spans="2:51" s="13" customFormat="1" ht="12">
      <c r="B348" s="251"/>
      <c r="C348" s="252"/>
      <c r="D348" s="253" t="s">
        <v>1030</v>
      </c>
      <c r="E348" s="254" t="s">
        <v>1</v>
      </c>
      <c r="F348" s="255" t="s">
        <v>1731</v>
      </c>
      <c r="G348" s="252"/>
      <c r="H348" s="256">
        <v>2.628</v>
      </c>
      <c r="I348" s="257"/>
      <c r="J348" s="252"/>
      <c r="K348" s="252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1030</v>
      </c>
      <c r="AU348" s="262" t="s">
        <v>82</v>
      </c>
      <c r="AV348" s="13" t="s">
        <v>82</v>
      </c>
      <c r="AW348" s="13" t="s">
        <v>30</v>
      </c>
      <c r="AX348" s="13" t="s">
        <v>73</v>
      </c>
      <c r="AY348" s="262" t="s">
        <v>154</v>
      </c>
    </row>
    <row r="349" spans="2:51" s="14" customFormat="1" ht="12">
      <c r="B349" s="263"/>
      <c r="C349" s="264"/>
      <c r="D349" s="253" t="s">
        <v>1030</v>
      </c>
      <c r="E349" s="265" t="s">
        <v>1</v>
      </c>
      <c r="F349" s="266" t="s">
        <v>1312</v>
      </c>
      <c r="G349" s="264"/>
      <c r="H349" s="267">
        <v>10.51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AT349" s="273" t="s">
        <v>1030</v>
      </c>
      <c r="AU349" s="273" t="s">
        <v>82</v>
      </c>
      <c r="AV349" s="14" t="s">
        <v>93</v>
      </c>
      <c r="AW349" s="14" t="s">
        <v>30</v>
      </c>
      <c r="AX349" s="14" t="s">
        <v>78</v>
      </c>
      <c r="AY349" s="273" t="s">
        <v>154</v>
      </c>
    </row>
    <row r="350" spans="1:65" s="2" customFormat="1" ht="16.5" customHeight="1">
      <c r="A350" s="33"/>
      <c r="B350" s="34"/>
      <c r="C350" s="213" t="s">
        <v>244</v>
      </c>
      <c r="D350" s="213" t="s">
        <v>155</v>
      </c>
      <c r="E350" s="214" t="s">
        <v>1732</v>
      </c>
      <c r="F350" s="215" t="s">
        <v>1733</v>
      </c>
      <c r="G350" s="216" t="s">
        <v>193</v>
      </c>
      <c r="H350" s="217">
        <v>74.093</v>
      </c>
      <c r="I350" s="218"/>
      <c r="J350" s="219">
        <f>ROUND(I350*H350,2)</f>
        <v>0</v>
      </c>
      <c r="K350" s="220"/>
      <c r="L350" s="38"/>
      <c r="M350" s="221" t="s">
        <v>1</v>
      </c>
      <c r="N350" s="222" t="s">
        <v>38</v>
      </c>
      <c r="O350" s="70"/>
      <c r="P350" s="223">
        <f>O350*H350</f>
        <v>0</v>
      </c>
      <c r="Q350" s="223">
        <v>0.00576</v>
      </c>
      <c r="R350" s="223">
        <f>Q350*H350</f>
        <v>0.42677568000000005</v>
      </c>
      <c r="S350" s="223">
        <v>0</v>
      </c>
      <c r="T350" s="224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225" t="s">
        <v>93</v>
      </c>
      <c r="AT350" s="225" t="s">
        <v>155</v>
      </c>
      <c r="AU350" s="225" t="s">
        <v>82</v>
      </c>
      <c r="AY350" s="16" t="s">
        <v>154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6" t="s">
        <v>78</v>
      </c>
      <c r="BK350" s="226">
        <f>ROUND(I350*H350,2)</f>
        <v>0</v>
      </c>
      <c r="BL350" s="16" t="s">
        <v>93</v>
      </c>
      <c r="BM350" s="225" t="s">
        <v>1734</v>
      </c>
    </row>
    <row r="351" spans="2:51" s="13" customFormat="1" ht="12">
      <c r="B351" s="251"/>
      <c r="C351" s="252"/>
      <c r="D351" s="253" t="s">
        <v>1030</v>
      </c>
      <c r="E351" s="254" t="s">
        <v>1</v>
      </c>
      <c r="F351" s="255" t="s">
        <v>1735</v>
      </c>
      <c r="G351" s="252"/>
      <c r="H351" s="256">
        <v>31.65</v>
      </c>
      <c r="I351" s="257"/>
      <c r="J351" s="252"/>
      <c r="K351" s="252"/>
      <c r="L351" s="258"/>
      <c r="M351" s="259"/>
      <c r="N351" s="260"/>
      <c r="O351" s="260"/>
      <c r="P351" s="260"/>
      <c r="Q351" s="260"/>
      <c r="R351" s="260"/>
      <c r="S351" s="260"/>
      <c r="T351" s="261"/>
      <c r="AT351" s="262" t="s">
        <v>1030</v>
      </c>
      <c r="AU351" s="262" t="s">
        <v>82</v>
      </c>
      <c r="AV351" s="13" t="s">
        <v>82</v>
      </c>
      <c r="AW351" s="13" t="s">
        <v>30</v>
      </c>
      <c r="AX351" s="13" t="s">
        <v>73</v>
      </c>
      <c r="AY351" s="262" t="s">
        <v>154</v>
      </c>
    </row>
    <row r="352" spans="2:51" s="13" customFormat="1" ht="12">
      <c r="B352" s="251"/>
      <c r="C352" s="252"/>
      <c r="D352" s="253" t="s">
        <v>1030</v>
      </c>
      <c r="E352" s="254" t="s">
        <v>1</v>
      </c>
      <c r="F352" s="255" t="s">
        <v>1736</v>
      </c>
      <c r="G352" s="252"/>
      <c r="H352" s="256">
        <v>13.925</v>
      </c>
      <c r="I352" s="257"/>
      <c r="J352" s="252"/>
      <c r="K352" s="252"/>
      <c r="L352" s="258"/>
      <c r="M352" s="259"/>
      <c r="N352" s="260"/>
      <c r="O352" s="260"/>
      <c r="P352" s="260"/>
      <c r="Q352" s="260"/>
      <c r="R352" s="260"/>
      <c r="S352" s="260"/>
      <c r="T352" s="261"/>
      <c r="AT352" s="262" t="s">
        <v>1030</v>
      </c>
      <c r="AU352" s="262" t="s">
        <v>82</v>
      </c>
      <c r="AV352" s="13" t="s">
        <v>82</v>
      </c>
      <c r="AW352" s="13" t="s">
        <v>30</v>
      </c>
      <c r="AX352" s="13" t="s">
        <v>73</v>
      </c>
      <c r="AY352" s="262" t="s">
        <v>154</v>
      </c>
    </row>
    <row r="353" spans="2:51" s="13" customFormat="1" ht="22.5">
      <c r="B353" s="251"/>
      <c r="C353" s="252"/>
      <c r="D353" s="253" t="s">
        <v>1030</v>
      </c>
      <c r="E353" s="254" t="s">
        <v>1</v>
      </c>
      <c r="F353" s="255" t="s">
        <v>1737</v>
      </c>
      <c r="G353" s="252"/>
      <c r="H353" s="256">
        <v>11</v>
      </c>
      <c r="I353" s="257"/>
      <c r="J353" s="252"/>
      <c r="K353" s="252"/>
      <c r="L353" s="258"/>
      <c r="M353" s="259"/>
      <c r="N353" s="260"/>
      <c r="O353" s="260"/>
      <c r="P353" s="260"/>
      <c r="Q353" s="260"/>
      <c r="R353" s="260"/>
      <c r="S353" s="260"/>
      <c r="T353" s="261"/>
      <c r="AT353" s="262" t="s">
        <v>1030</v>
      </c>
      <c r="AU353" s="262" t="s">
        <v>82</v>
      </c>
      <c r="AV353" s="13" t="s">
        <v>82</v>
      </c>
      <c r="AW353" s="13" t="s">
        <v>30</v>
      </c>
      <c r="AX353" s="13" t="s">
        <v>73</v>
      </c>
      <c r="AY353" s="262" t="s">
        <v>154</v>
      </c>
    </row>
    <row r="354" spans="2:51" s="13" customFormat="1" ht="12">
      <c r="B354" s="251"/>
      <c r="C354" s="252"/>
      <c r="D354" s="253" t="s">
        <v>1030</v>
      </c>
      <c r="E354" s="254" t="s">
        <v>1</v>
      </c>
      <c r="F354" s="255" t="s">
        <v>1738</v>
      </c>
      <c r="G354" s="252"/>
      <c r="H354" s="256">
        <v>17.518</v>
      </c>
      <c r="I354" s="257"/>
      <c r="J354" s="252"/>
      <c r="K354" s="252"/>
      <c r="L354" s="258"/>
      <c r="M354" s="259"/>
      <c r="N354" s="260"/>
      <c r="O354" s="260"/>
      <c r="P354" s="260"/>
      <c r="Q354" s="260"/>
      <c r="R354" s="260"/>
      <c r="S354" s="260"/>
      <c r="T354" s="261"/>
      <c r="AT354" s="262" t="s">
        <v>1030</v>
      </c>
      <c r="AU354" s="262" t="s">
        <v>82</v>
      </c>
      <c r="AV354" s="13" t="s">
        <v>82</v>
      </c>
      <c r="AW354" s="13" t="s">
        <v>30</v>
      </c>
      <c r="AX354" s="13" t="s">
        <v>73</v>
      </c>
      <c r="AY354" s="262" t="s">
        <v>154</v>
      </c>
    </row>
    <row r="355" spans="2:51" s="14" customFormat="1" ht="12">
      <c r="B355" s="263"/>
      <c r="C355" s="264"/>
      <c r="D355" s="253" t="s">
        <v>1030</v>
      </c>
      <c r="E355" s="265" t="s">
        <v>1</v>
      </c>
      <c r="F355" s="266" t="s">
        <v>1312</v>
      </c>
      <c r="G355" s="264"/>
      <c r="H355" s="267">
        <v>74.093</v>
      </c>
      <c r="I355" s="268"/>
      <c r="J355" s="264"/>
      <c r="K355" s="264"/>
      <c r="L355" s="269"/>
      <c r="M355" s="270"/>
      <c r="N355" s="271"/>
      <c r="O355" s="271"/>
      <c r="P355" s="271"/>
      <c r="Q355" s="271"/>
      <c r="R355" s="271"/>
      <c r="S355" s="271"/>
      <c r="T355" s="272"/>
      <c r="AT355" s="273" t="s">
        <v>1030</v>
      </c>
      <c r="AU355" s="273" t="s">
        <v>82</v>
      </c>
      <c r="AV355" s="14" t="s">
        <v>93</v>
      </c>
      <c r="AW355" s="14" t="s">
        <v>30</v>
      </c>
      <c r="AX355" s="14" t="s">
        <v>78</v>
      </c>
      <c r="AY355" s="273" t="s">
        <v>154</v>
      </c>
    </row>
    <row r="356" spans="1:65" s="2" customFormat="1" ht="16.5" customHeight="1">
      <c r="A356" s="33"/>
      <c r="B356" s="34"/>
      <c r="C356" s="213" t="s">
        <v>1168</v>
      </c>
      <c r="D356" s="213" t="s">
        <v>155</v>
      </c>
      <c r="E356" s="214" t="s">
        <v>1739</v>
      </c>
      <c r="F356" s="215" t="s">
        <v>1740</v>
      </c>
      <c r="G356" s="216" t="s">
        <v>193</v>
      </c>
      <c r="H356" s="217">
        <v>74.093</v>
      </c>
      <c r="I356" s="218"/>
      <c r="J356" s="219">
        <f>ROUND(I356*H356,2)</f>
        <v>0</v>
      </c>
      <c r="K356" s="220"/>
      <c r="L356" s="38"/>
      <c r="M356" s="221" t="s">
        <v>1</v>
      </c>
      <c r="N356" s="222" t="s">
        <v>38</v>
      </c>
      <c r="O356" s="70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225" t="s">
        <v>93</v>
      </c>
      <c r="AT356" s="225" t="s">
        <v>155</v>
      </c>
      <c r="AU356" s="225" t="s">
        <v>82</v>
      </c>
      <c r="AY356" s="16" t="s">
        <v>154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6" t="s">
        <v>78</v>
      </c>
      <c r="BK356" s="226">
        <f>ROUND(I356*H356,2)</f>
        <v>0</v>
      </c>
      <c r="BL356" s="16" t="s">
        <v>93</v>
      </c>
      <c r="BM356" s="225" t="s">
        <v>1741</v>
      </c>
    </row>
    <row r="357" spans="2:51" s="13" customFormat="1" ht="12">
      <c r="B357" s="251"/>
      <c r="C357" s="252"/>
      <c r="D357" s="253" t="s">
        <v>1030</v>
      </c>
      <c r="E357" s="254" t="s">
        <v>1</v>
      </c>
      <c r="F357" s="255" t="s">
        <v>1735</v>
      </c>
      <c r="G357" s="252"/>
      <c r="H357" s="256">
        <v>31.65</v>
      </c>
      <c r="I357" s="257"/>
      <c r="J357" s="252"/>
      <c r="K357" s="252"/>
      <c r="L357" s="258"/>
      <c r="M357" s="259"/>
      <c r="N357" s="260"/>
      <c r="O357" s="260"/>
      <c r="P357" s="260"/>
      <c r="Q357" s="260"/>
      <c r="R357" s="260"/>
      <c r="S357" s="260"/>
      <c r="T357" s="261"/>
      <c r="AT357" s="262" t="s">
        <v>1030</v>
      </c>
      <c r="AU357" s="262" t="s">
        <v>82</v>
      </c>
      <c r="AV357" s="13" t="s">
        <v>82</v>
      </c>
      <c r="AW357" s="13" t="s">
        <v>30</v>
      </c>
      <c r="AX357" s="13" t="s">
        <v>73</v>
      </c>
      <c r="AY357" s="262" t="s">
        <v>154</v>
      </c>
    </row>
    <row r="358" spans="2:51" s="13" customFormat="1" ht="12">
      <c r="B358" s="251"/>
      <c r="C358" s="252"/>
      <c r="D358" s="253" t="s">
        <v>1030</v>
      </c>
      <c r="E358" s="254" t="s">
        <v>1</v>
      </c>
      <c r="F358" s="255" t="s">
        <v>1736</v>
      </c>
      <c r="G358" s="252"/>
      <c r="H358" s="256">
        <v>13.925</v>
      </c>
      <c r="I358" s="257"/>
      <c r="J358" s="252"/>
      <c r="K358" s="252"/>
      <c r="L358" s="258"/>
      <c r="M358" s="259"/>
      <c r="N358" s="260"/>
      <c r="O358" s="260"/>
      <c r="P358" s="260"/>
      <c r="Q358" s="260"/>
      <c r="R358" s="260"/>
      <c r="S358" s="260"/>
      <c r="T358" s="261"/>
      <c r="AT358" s="262" t="s">
        <v>1030</v>
      </c>
      <c r="AU358" s="262" t="s">
        <v>82</v>
      </c>
      <c r="AV358" s="13" t="s">
        <v>82</v>
      </c>
      <c r="AW358" s="13" t="s">
        <v>30</v>
      </c>
      <c r="AX358" s="13" t="s">
        <v>73</v>
      </c>
      <c r="AY358" s="262" t="s">
        <v>154</v>
      </c>
    </row>
    <row r="359" spans="2:51" s="13" customFormat="1" ht="22.5">
      <c r="B359" s="251"/>
      <c r="C359" s="252"/>
      <c r="D359" s="253" t="s">
        <v>1030</v>
      </c>
      <c r="E359" s="254" t="s">
        <v>1</v>
      </c>
      <c r="F359" s="255" t="s">
        <v>1737</v>
      </c>
      <c r="G359" s="252"/>
      <c r="H359" s="256">
        <v>11</v>
      </c>
      <c r="I359" s="257"/>
      <c r="J359" s="252"/>
      <c r="K359" s="252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1030</v>
      </c>
      <c r="AU359" s="262" t="s">
        <v>82</v>
      </c>
      <c r="AV359" s="13" t="s">
        <v>82</v>
      </c>
      <c r="AW359" s="13" t="s">
        <v>30</v>
      </c>
      <c r="AX359" s="13" t="s">
        <v>73</v>
      </c>
      <c r="AY359" s="262" t="s">
        <v>154</v>
      </c>
    </row>
    <row r="360" spans="2:51" s="13" customFormat="1" ht="12">
      <c r="B360" s="251"/>
      <c r="C360" s="252"/>
      <c r="D360" s="253" t="s">
        <v>1030</v>
      </c>
      <c r="E360" s="254" t="s">
        <v>1</v>
      </c>
      <c r="F360" s="255" t="s">
        <v>1738</v>
      </c>
      <c r="G360" s="252"/>
      <c r="H360" s="256">
        <v>17.518</v>
      </c>
      <c r="I360" s="257"/>
      <c r="J360" s="252"/>
      <c r="K360" s="252"/>
      <c r="L360" s="258"/>
      <c r="M360" s="259"/>
      <c r="N360" s="260"/>
      <c r="O360" s="260"/>
      <c r="P360" s="260"/>
      <c r="Q360" s="260"/>
      <c r="R360" s="260"/>
      <c r="S360" s="260"/>
      <c r="T360" s="261"/>
      <c r="AT360" s="262" t="s">
        <v>1030</v>
      </c>
      <c r="AU360" s="262" t="s">
        <v>82</v>
      </c>
      <c r="AV360" s="13" t="s">
        <v>82</v>
      </c>
      <c r="AW360" s="13" t="s">
        <v>30</v>
      </c>
      <c r="AX360" s="13" t="s">
        <v>73</v>
      </c>
      <c r="AY360" s="262" t="s">
        <v>154</v>
      </c>
    </row>
    <row r="361" spans="2:51" s="14" customFormat="1" ht="12">
      <c r="B361" s="263"/>
      <c r="C361" s="264"/>
      <c r="D361" s="253" t="s">
        <v>1030</v>
      </c>
      <c r="E361" s="265" t="s">
        <v>1</v>
      </c>
      <c r="F361" s="266" t="s">
        <v>1312</v>
      </c>
      <c r="G361" s="264"/>
      <c r="H361" s="267">
        <v>74.093</v>
      </c>
      <c r="I361" s="268"/>
      <c r="J361" s="264"/>
      <c r="K361" s="264"/>
      <c r="L361" s="269"/>
      <c r="M361" s="270"/>
      <c r="N361" s="271"/>
      <c r="O361" s="271"/>
      <c r="P361" s="271"/>
      <c r="Q361" s="271"/>
      <c r="R361" s="271"/>
      <c r="S361" s="271"/>
      <c r="T361" s="272"/>
      <c r="AT361" s="273" t="s">
        <v>1030</v>
      </c>
      <c r="AU361" s="273" t="s">
        <v>82</v>
      </c>
      <c r="AV361" s="14" t="s">
        <v>93</v>
      </c>
      <c r="AW361" s="14" t="s">
        <v>30</v>
      </c>
      <c r="AX361" s="14" t="s">
        <v>78</v>
      </c>
      <c r="AY361" s="273" t="s">
        <v>154</v>
      </c>
    </row>
    <row r="362" spans="1:65" s="2" customFormat="1" ht="24" customHeight="1">
      <c r="A362" s="33"/>
      <c r="B362" s="34"/>
      <c r="C362" s="213" t="s">
        <v>247</v>
      </c>
      <c r="D362" s="213" t="s">
        <v>155</v>
      </c>
      <c r="E362" s="214" t="s">
        <v>1742</v>
      </c>
      <c r="F362" s="215" t="s">
        <v>1743</v>
      </c>
      <c r="G362" s="216" t="s">
        <v>1077</v>
      </c>
      <c r="H362" s="217">
        <v>1.576</v>
      </c>
      <c r="I362" s="218"/>
      <c r="J362" s="219">
        <f>ROUND(I362*H362,2)</f>
        <v>0</v>
      </c>
      <c r="K362" s="220"/>
      <c r="L362" s="38"/>
      <c r="M362" s="221" t="s">
        <v>1</v>
      </c>
      <c r="N362" s="222" t="s">
        <v>38</v>
      </c>
      <c r="O362" s="70"/>
      <c r="P362" s="223">
        <f>O362*H362</f>
        <v>0</v>
      </c>
      <c r="Q362" s="223">
        <v>1.05256</v>
      </c>
      <c r="R362" s="223">
        <f>Q362*H362</f>
        <v>1.65883456</v>
      </c>
      <c r="S362" s="223">
        <v>0</v>
      </c>
      <c r="T362" s="224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225" t="s">
        <v>93</v>
      </c>
      <c r="AT362" s="225" t="s">
        <v>155</v>
      </c>
      <c r="AU362" s="225" t="s">
        <v>82</v>
      </c>
      <c r="AY362" s="16" t="s">
        <v>154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6" t="s">
        <v>78</v>
      </c>
      <c r="BK362" s="226">
        <f>ROUND(I362*H362,2)</f>
        <v>0</v>
      </c>
      <c r="BL362" s="16" t="s">
        <v>93</v>
      </c>
      <c r="BM362" s="225" t="s">
        <v>1744</v>
      </c>
    </row>
    <row r="363" spans="2:51" s="13" customFormat="1" ht="12">
      <c r="B363" s="251"/>
      <c r="C363" s="252"/>
      <c r="D363" s="253" t="s">
        <v>1030</v>
      </c>
      <c r="E363" s="254" t="s">
        <v>1</v>
      </c>
      <c r="F363" s="255" t="s">
        <v>1745</v>
      </c>
      <c r="G363" s="252"/>
      <c r="H363" s="256">
        <v>0.712</v>
      </c>
      <c r="I363" s="257"/>
      <c r="J363" s="252"/>
      <c r="K363" s="252"/>
      <c r="L363" s="258"/>
      <c r="M363" s="259"/>
      <c r="N363" s="260"/>
      <c r="O363" s="260"/>
      <c r="P363" s="260"/>
      <c r="Q363" s="260"/>
      <c r="R363" s="260"/>
      <c r="S363" s="260"/>
      <c r="T363" s="261"/>
      <c r="AT363" s="262" t="s">
        <v>1030</v>
      </c>
      <c r="AU363" s="262" t="s">
        <v>82</v>
      </c>
      <c r="AV363" s="13" t="s">
        <v>82</v>
      </c>
      <c r="AW363" s="13" t="s">
        <v>30</v>
      </c>
      <c r="AX363" s="13" t="s">
        <v>73</v>
      </c>
      <c r="AY363" s="262" t="s">
        <v>154</v>
      </c>
    </row>
    <row r="364" spans="2:51" s="13" customFormat="1" ht="12">
      <c r="B364" s="251"/>
      <c r="C364" s="252"/>
      <c r="D364" s="253" t="s">
        <v>1030</v>
      </c>
      <c r="E364" s="254" t="s">
        <v>1</v>
      </c>
      <c r="F364" s="255" t="s">
        <v>1746</v>
      </c>
      <c r="G364" s="252"/>
      <c r="H364" s="256">
        <v>0.313</v>
      </c>
      <c r="I364" s="257"/>
      <c r="J364" s="252"/>
      <c r="K364" s="252"/>
      <c r="L364" s="258"/>
      <c r="M364" s="259"/>
      <c r="N364" s="260"/>
      <c r="O364" s="260"/>
      <c r="P364" s="260"/>
      <c r="Q364" s="260"/>
      <c r="R364" s="260"/>
      <c r="S364" s="260"/>
      <c r="T364" s="261"/>
      <c r="AT364" s="262" t="s">
        <v>1030</v>
      </c>
      <c r="AU364" s="262" t="s">
        <v>82</v>
      </c>
      <c r="AV364" s="13" t="s">
        <v>82</v>
      </c>
      <c r="AW364" s="13" t="s">
        <v>30</v>
      </c>
      <c r="AX364" s="13" t="s">
        <v>73</v>
      </c>
      <c r="AY364" s="262" t="s">
        <v>154</v>
      </c>
    </row>
    <row r="365" spans="2:51" s="13" customFormat="1" ht="22.5">
      <c r="B365" s="251"/>
      <c r="C365" s="252"/>
      <c r="D365" s="253" t="s">
        <v>1030</v>
      </c>
      <c r="E365" s="254" t="s">
        <v>1</v>
      </c>
      <c r="F365" s="255" t="s">
        <v>1747</v>
      </c>
      <c r="G365" s="252"/>
      <c r="H365" s="256">
        <v>0.157</v>
      </c>
      <c r="I365" s="257"/>
      <c r="J365" s="252"/>
      <c r="K365" s="252"/>
      <c r="L365" s="258"/>
      <c r="M365" s="259"/>
      <c r="N365" s="260"/>
      <c r="O365" s="260"/>
      <c r="P365" s="260"/>
      <c r="Q365" s="260"/>
      <c r="R365" s="260"/>
      <c r="S365" s="260"/>
      <c r="T365" s="261"/>
      <c r="AT365" s="262" t="s">
        <v>1030</v>
      </c>
      <c r="AU365" s="262" t="s">
        <v>82</v>
      </c>
      <c r="AV365" s="13" t="s">
        <v>82</v>
      </c>
      <c r="AW365" s="13" t="s">
        <v>30</v>
      </c>
      <c r="AX365" s="13" t="s">
        <v>73</v>
      </c>
      <c r="AY365" s="262" t="s">
        <v>154</v>
      </c>
    </row>
    <row r="366" spans="2:51" s="13" customFormat="1" ht="12">
      <c r="B366" s="251"/>
      <c r="C366" s="252"/>
      <c r="D366" s="253" t="s">
        <v>1030</v>
      </c>
      <c r="E366" s="254" t="s">
        <v>1</v>
      </c>
      <c r="F366" s="255" t="s">
        <v>1748</v>
      </c>
      <c r="G366" s="252"/>
      <c r="H366" s="256">
        <v>0.394</v>
      </c>
      <c r="I366" s="257"/>
      <c r="J366" s="252"/>
      <c r="K366" s="252"/>
      <c r="L366" s="258"/>
      <c r="M366" s="259"/>
      <c r="N366" s="260"/>
      <c r="O366" s="260"/>
      <c r="P366" s="260"/>
      <c r="Q366" s="260"/>
      <c r="R366" s="260"/>
      <c r="S366" s="260"/>
      <c r="T366" s="261"/>
      <c r="AT366" s="262" t="s">
        <v>1030</v>
      </c>
      <c r="AU366" s="262" t="s">
        <v>82</v>
      </c>
      <c r="AV366" s="13" t="s">
        <v>82</v>
      </c>
      <c r="AW366" s="13" t="s">
        <v>30</v>
      </c>
      <c r="AX366" s="13" t="s">
        <v>73</v>
      </c>
      <c r="AY366" s="262" t="s">
        <v>154</v>
      </c>
    </row>
    <row r="367" spans="2:51" s="14" customFormat="1" ht="12">
      <c r="B367" s="263"/>
      <c r="C367" s="264"/>
      <c r="D367" s="253" t="s">
        <v>1030</v>
      </c>
      <c r="E367" s="265" t="s">
        <v>1</v>
      </c>
      <c r="F367" s="266" t="s">
        <v>1312</v>
      </c>
      <c r="G367" s="264"/>
      <c r="H367" s="267">
        <v>1.576</v>
      </c>
      <c r="I367" s="268"/>
      <c r="J367" s="264"/>
      <c r="K367" s="264"/>
      <c r="L367" s="269"/>
      <c r="M367" s="270"/>
      <c r="N367" s="271"/>
      <c r="O367" s="271"/>
      <c r="P367" s="271"/>
      <c r="Q367" s="271"/>
      <c r="R367" s="271"/>
      <c r="S367" s="271"/>
      <c r="T367" s="272"/>
      <c r="AT367" s="273" t="s">
        <v>1030</v>
      </c>
      <c r="AU367" s="273" t="s">
        <v>82</v>
      </c>
      <c r="AV367" s="14" t="s">
        <v>93</v>
      </c>
      <c r="AW367" s="14" t="s">
        <v>30</v>
      </c>
      <c r="AX367" s="14" t="s">
        <v>78</v>
      </c>
      <c r="AY367" s="273" t="s">
        <v>154</v>
      </c>
    </row>
    <row r="368" spans="2:63" s="11" customFormat="1" ht="22.9" customHeight="1">
      <c r="B368" s="199"/>
      <c r="C368" s="200"/>
      <c r="D368" s="201" t="s">
        <v>72</v>
      </c>
      <c r="E368" s="238" t="s">
        <v>737</v>
      </c>
      <c r="F368" s="238" t="s">
        <v>1439</v>
      </c>
      <c r="G368" s="200"/>
      <c r="H368" s="200"/>
      <c r="I368" s="203"/>
      <c r="J368" s="239">
        <f>BK368</f>
        <v>0</v>
      </c>
      <c r="K368" s="200"/>
      <c r="L368" s="205"/>
      <c r="M368" s="206"/>
      <c r="N368" s="207"/>
      <c r="O368" s="207"/>
      <c r="P368" s="208">
        <f>SUM(P369:P371)</f>
        <v>0</v>
      </c>
      <c r="Q368" s="207"/>
      <c r="R368" s="208">
        <f>SUM(R369:R371)</f>
        <v>24.20553375</v>
      </c>
      <c r="S368" s="207"/>
      <c r="T368" s="209">
        <f>SUM(T369:T371)</f>
        <v>0</v>
      </c>
      <c r="AR368" s="210" t="s">
        <v>78</v>
      </c>
      <c r="AT368" s="211" t="s">
        <v>72</v>
      </c>
      <c r="AU368" s="211" t="s">
        <v>78</v>
      </c>
      <c r="AY368" s="210" t="s">
        <v>154</v>
      </c>
      <c r="BK368" s="212">
        <f>SUM(BK369:BK371)</f>
        <v>0</v>
      </c>
    </row>
    <row r="369" spans="1:65" s="2" customFormat="1" ht="24" customHeight="1">
      <c r="A369" s="33"/>
      <c r="B369" s="34"/>
      <c r="C369" s="213" t="s">
        <v>1175</v>
      </c>
      <c r="D369" s="213" t="s">
        <v>155</v>
      </c>
      <c r="E369" s="214" t="s">
        <v>1749</v>
      </c>
      <c r="F369" s="215" t="s">
        <v>1750</v>
      </c>
      <c r="G369" s="216" t="s">
        <v>193</v>
      </c>
      <c r="H369" s="217">
        <v>122.715</v>
      </c>
      <c r="I369" s="218"/>
      <c r="J369" s="219">
        <f>ROUND(I369*H369,2)</f>
        <v>0</v>
      </c>
      <c r="K369" s="220"/>
      <c r="L369" s="38"/>
      <c r="M369" s="221" t="s">
        <v>1</v>
      </c>
      <c r="N369" s="222" t="s">
        <v>38</v>
      </c>
      <c r="O369" s="70"/>
      <c r="P369" s="223">
        <f>O369*H369</f>
        <v>0</v>
      </c>
      <c r="Q369" s="223">
        <v>0.08425</v>
      </c>
      <c r="R369" s="223">
        <f>Q369*H369</f>
        <v>10.338738750000001</v>
      </c>
      <c r="S369" s="223">
        <v>0</v>
      </c>
      <c r="T369" s="224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225" t="s">
        <v>93</v>
      </c>
      <c r="AT369" s="225" t="s">
        <v>155</v>
      </c>
      <c r="AU369" s="225" t="s">
        <v>82</v>
      </c>
      <c r="AY369" s="16" t="s">
        <v>154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6" t="s">
        <v>78</v>
      </c>
      <c r="BK369" s="226">
        <f>ROUND(I369*H369,2)</f>
        <v>0</v>
      </c>
      <c r="BL369" s="16" t="s">
        <v>93</v>
      </c>
      <c r="BM369" s="225" t="s">
        <v>1751</v>
      </c>
    </row>
    <row r="370" spans="2:51" s="13" customFormat="1" ht="12">
      <c r="B370" s="251"/>
      <c r="C370" s="252"/>
      <c r="D370" s="253" t="s">
        <v>1030</v>
      </c>
      <c r="E370" s="254" t="s">
        <v>1</v>
      </c>
      <c r="F370" s="255" t="s">
        <v>1752</v>
      </c>
      <c r="G370" s="252"/>
      <c r="H370" s="256">
        <v>122.715</v>
      </c>
      <c r="I370" s="257"/>
      <c r="J370" s="252"/>
      <c r="K370" s="252"/>
      <c r="L370" s="258"/>
      <c r="M370" s="259"/>
      <c r="N370" s="260"/>
      <c r="O370" s="260"/>
      <c r="P370" s="260"/>
      <c r="Q370" s="260"/>
      <c r="R370" s="260"/>
      <c r="S370" s="260"/>
      <c r="T370" s="261"/>
      <c r="AT370" s="262" t="s">
        <v>1030</v>
      </c>
      <c r="AU370" s="262" t="s">
        <v>82</v>
      </c>
      <c r="AV370" s="13" t="s">
        <v>82</v>
      </c>
      <c r="AW370" s="13" t="s">
        <v>30</v>
      </c>
      <c r="AX370" s="13" t="s">
        <v>78</v>
      </c>
      <c r="AY370" s="262" t="s">
        <v>154</v>
      </c>
    </row>
    <row r="371" spans="1:65" s="2" customFormat="1" ht="16.5" customHeight="1">
      <c r="A371" s="33"/>
      <c r="B371" s="34"/>
      <c r="C371" s="240" t="s">
        <v>250</v>
      </c>
      <c r="D371" s="240" t="s">
        <v>958</v>
      </c>
      <c r="E371" s="241" t="s">
        <v>1753</v>
      </c>
      <c r="F371" s="242" t="s">
        <v>1754</v>
      </c>
      <c r="G371" s="243" t="s">
        <v>193</v>
      </c>
      <c r="H371" s="244">
        <v>122.715</v>
      </c>
      <c r="I371" s="245"/>
      <c r="J371" s="246">
        <f>ROUND(I371*H371,2)</f>
        <v>0</v>
      </c>
      <c r="K371" s="247"/>
      <c r="L371" s="248"/>
      <c r="M371" s="249" t="s">
        <v>1</v>
      </c>
      <c r="N371" s="250" t="s">
        <v>38</v>
      </c>
      <c r="O371" s="70"/>
      <c r="P371" s="223">
        <f>O371*H371</f>
        <v>0</v>
      </c>
      <c r="Q371" s="223">
        <v>0.113</v>
      </c>
      <c r="R371" s="223">
        <f>Q371*H371</f>
        <v>13.866795000000002</v>
      </c>
      <c r="S371" s="223">
        <v>0</v>
      </c>
      <c r="T371" s="22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225" t="s">
        <v>168</v>
      </c>
      <c r="AT371" s="225" t="s">
        <v>958</v>
      </c>
      <c r="AU371" s="225" t="s">
        <v>82</v>
      </c>
      <c r="AY371" s="16" t="s">
        <v>154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6" t="s">
        <v>78</v>
      </c>
      <c r="BK371" s="226">
        <f>ROUND(I371*H371,2)</f>
        <v>0</v>
      </c>
      <c r="BL371" s="16" t="s">
        <v>93</v>
      </c>
      <c r="BM371" s="225" t="s">
        <v>1755</v>
      </c>
    </row>
    <row r="372" spans="2:63" s="11" customFormat="1" ht="22.9" customHeight="1">
      <c r="B372" s="199"/>
      <c r="C372" s="200"/>
      <c r="D372" s="201" t="s">
        <v>72</v>
      </c>
      <c r="E372" s="238" t="s">
        <v>164</v>
      </c>
      <c r="F372" s="238" t="s">
        <v>1756</v>
      </c>
      <c r="G372" s="200"/>
      <c r="H372" s="200"/>
      <c r="I372" s="203"/>
      <c r="J372" s="239">
        <f>BK372</f>
        <v>0</v>
      </c>
      <c r="K372" s="200"/>
      <c r="L372" s="205"/>
      <c r="M372" s="206"/>
      <c r="N372" s="207"/>
      <c r="O372" s="207"/>
      <c r="P372" s="208">
        <f>SUM(P373:P454)</f>
        <v>0</v>
      </c>
      <c r="Q372" s="207"/>
      <c r="R372" s="208">
        <f>SUM(R373:R454)</f>
        <v>58.68867038</v>
      </c>
      <c r="S372" s="207"/>
      <c r="T372" s="209">
        <f>SUM(T373:T454)</f>
        <v>0</v>
      </c>
      <c r="AR372" s="210" t="s">
        <v>78</v>
      </c>
      <c r="AT372" s="211" t="s">
        <v>72</v>
      </c>
      <c r="AU372" s="211" t="s">
        <v>78</v>
      </c>
      <c r="AY372" s="210" t="s">
        <v>154</v>
      </c>
      <c r="BK372" s="212">
        <f>SUM(BK373:BK454)</f>
        <v>0</v>
      </c>
    </row>
    <row r="373" spans="1:65" s="2" customFormat="1" ht="24" customHeight="1">
      <c r="A373" s="33"/>
      <c r="B373" s="34"/>
      <c r="C373" s="213" t="s">
        <v>1182</v>
      </c>
      <c r="D373" s="213" t="s">
        <v>155</v>
      </c>
      <c r="E373" s="214" t="s">
        <v>1757</v>
      </c>
      <c r="F373" s="215" t="s">
        <v>1758</v>
      </c>
      <c r="G373" s="216" t="s">
        <v>193</v>
      </c>
      <c r="H373" s="217">
        <v>945</v>
      </c>
      <c r="I373" s="218"/>
      <c r="J373" s="219">
        <f>ROUND(I373*H373,2)</f>
        <v>0</v>
      </c>
      <c r="K373" s="220"/>
      <c r="L373" s="38"/>
      <c r="M373" s="221" t="s">
        <v>1</v>
      </c>
      <c r="N373" s="222" t="s">
        <v>38</v>
      </c>
      <c r="O373" s="70"/>
      <c r="P373" s="223">
        <f>O373*H373</f>
        <v>0</v>
      </c>
      <c r="Q373" s="223">
        <v>0.00026</v>
      </c>
      <c r="R373" s="223">
        <f>Q373*H373</f>
        <v>0.24569999999999997</v>
      </c>
      <c r="S373" s="223">
        <v>0</v>
      </c>
      <c r="T373" s="224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225" t="s">
        <v>93</v>
      </c>
      <c r="AT373" s="225" t="s">
        <v>155</v>
      </c>
      <c r="AU373" s="225" t="s">
        <v>82</v>
      </c>
      <c r="AY373" s="16" t="s">
        <v>154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6" t="s">
        <v>78</v>
      </c>
      <c r="BK373" s="226">
        <f>ROUND(I373*H373,2)</f>
        <v>0</v>
      </c>
      <c r="BL373" s="16" t="s">
        <v>93</v>
      </c>
      <c r="BM373" s="225" t="s">
        <v>1759</v>
      </c>
    </row>
    <row r="374" spans="2:51" s="13" customFormat="1" ht="33.75">
      <c r="B374" s="251"/>
      <c r="C374" s="252"/>
      <c r="D374" s="253" t="s">
        <v>1030</v>
      </c>
      <c r="E374" s="254" t="s">
        <v>1</v>
      </c>
      <c r="F374" s="255" t="s">
        <v>1760</v>
      </c>
      <c r="G374" s="252"/>
      <c r="H374" s="256">
        <v>945</v>
      </c>
      <c r="I374" s="257"/>
      <c r="J374" s="252"/>
      <c r="K374" s="252"/>
      <c r="L374" s="258"/>
      <c r="M374" s="259"/>
      <c r="N374" s="260"/>
      <c r="O374" s="260"/>
      <c r="P374" s="260"/>
      <c r="Q374" s="260"/>
      <c r="R374" s="260"/>
      <c r="S374" s="260"/>
      <c r="T374" s="261"/>
      <c r="AT374" s="262" t="s">
        <v>1030</v>
      </c>
      <c r="AU374" s="262" t="s">
        <v>82</v>
      </c>
      <c r="AV374" s="13" t="s">
        <v>82</v>
      </c>
      <c r="AW374" s="13" t="s">
        <v>30</v>
      </c>
      <c r="AX374" s="13" t="s">
        <v>78</v>
      </c>
      <c r="AY374" s="262" t="s">
        <v>154</v>
      </c>
    </row>
    <row r="375" spans="1:65" s="2" customFormat="1" ht="24" customHeight="1">
      <c r="A375" s="33"/>
      <c r="B375" s="34"/>
      <c r="C375" s="213" t="s">
        <v>253</v>
      </c>
      <c r="D375" s="213" t="s">
        <v>155</v>
      </c>
      <c r="E375" s="214" t="s">
        <v>1761</v>
      </c>
      <c r="F375" s="215" t="s">
        <v>1762</v>
      </c>
      <c r="G375" s="216" t="s">
        <v>193</v>
      </c>
      <c r="H375" s="217">
        <v>875.1</v>
      </c>
      <c r="I375" s="218"/>
      <c r="J375" s="219">
        <f>ROUND(I375*H375,2)</f>
        <v>0</v>
      </c>
      <c r="K375" s="220"/>
      <c r="L375" s="38"/>
      <c r="M375" s="221" t="s">
        <v>1</v>
      </c>
      <c r="N375" s="222" t="s">
        <v>38</v>
      </c>
      <c r="O375" s="70"/>
      <c r="P375" s="223">
        <f>O375*H375</f>
        <v>0</v>
      </c>
      <c r="Q375" s="223">
        <v>0.01733</v>
      </c>
      <c r="R375" s="223">
        <f>Q375*H375</f>
        <v>15.165483000000002</v>
      </c>
      <c r="S375" s="223">
        <v>0</v>
      </c>
      <c r="T375" s="224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225" t="s">
        <v>93</v>
      </c>
      <c r="AT375" s="225" t="s">
        <v>155</v>
      </c>
      <c r="AU375" s="225" t="s">
        <v>82</v>
      </c>
      <c r="AY375" s="16" t="s">
        <v>154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6" t="s">
        <v>78</v>
      </c>
      <c r="BK375" s="226">
        <f>ROUND(I375*H375,2)</f>
        <v>0</v>
      </c>
      <c r="BL375" s="16" t="s">
        <v>93</v>
      </c>
      <c r="BM375" s="225" t="s">
        <v>1763</v>
      </c>
    </row>
    <row r="376" spans="2:51" s="13" customFormat="1" ht="33.75">
      <c r="B376" s="251"/>
      <c r="C376" s="252"/>
      <c r="D376" s="253" t="s">
        <v>1030</v>
      </c>
      <c r="E376" s="254" t="s">
        <v>1</v>
      </c>
      <c r="F376" s="255" t="s">
        <v>1764</v>
      </c>
      <c r="G376" s="252"/>
      <c r="H376" s="256">
        <v>875.1</v>
      </c>
      <c r="I376" s="257"/>
      <c r="J376" s="252"/>
      <c r="K376" s="252"/>
      <c r="L376" s="258"/>
      <c r="M376" s="259"/>
      <c r="N376" s="260"/>
      <c r="O376" s="260"/>
      <c r="P376" s="260"/>
      <c r="Q376" s="260"/>
      <c r="R376" s="260"/>
      <c r="S376" s="260"/>
      <c r="T376" s="261"/>
      <c r="AT376" s="262" t="s">
        <v>1030</v>
      </c>
      <c r="AU376" s="262" t="s">
        <v>82</v>
      </c>
      <c r="AV376" s="13" t="s">
        <v>82</v>
      </c>
      <c r="AW376" s="13" t="s">
        <v>30</v>
      </c>
      <c r="AX376" s="13" t="s">
        <v>78</v>
      </c>
      <c r="AY376" s="262" t="s">
        <v>154</v>
      </c>
    </row>
    <row r="377" spans="1:65" s="2" customFormat="1" ht="24" customHeight="1">
      <c r="A377" s="33"/>
      <c r="B377" s="34"/>
      <c r="C377" s="213" t="s">
        <v>1189</v>
      </c>
      <c r="D377" s="213" t="s">
        <v>155</v>
      </c>
      <c r="E377" s="214" t="s">
        <v>1765</v>
      </c>
      <c r="F377" s="215" t="s">
        <v>1766</v>
      </c>
      <c r="G377" s="216" t="s">
        <v>193</v>
      </c>
      <c r="H377" s="217">
        <v>102.6</v>
      </c>
      <c r="I377" s="218"/>
      <c r="J377" s="219">
        <f>ROUND(I377*H377,2)</f>
        <v>0</v>
      </c>
      <c r="K377" s="220"/>
      <c r="L377" s="38"/>
      <c r="M377" s="221" t="s">
        <v>1</v>
      </c>
      <c r="N377" s="222" t="s">
        <v>38</v>
      </c>
      <c r="O377" s="70"/>
      <c r="P377" s="223">
        <f>O377*H377</f>
        <v>0</v>
      </c>
      <c r="Q377" s="223">
        <v>0.02625</v>
      </c>
      <c r="R377" s="223">
        <f>Q377*H377</f>
        <v>2.69325</v>
      </c>
      <c r="S377" s="223">
        <v>0</v>
      </c>
      <c r="T377" s="224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225" t="s">
        <v>93</v>
      </c>
      <c r="AT377" s="225" t="s">
        <v>155</v>
      </c>
      <c r="AU377" s="225" t="s">
        <v>82</v>
      </c>
      <c r="AY377" s="16" t="s">
        <v>154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6" t="s">
        <v>78</v>
      </c>
      <c r="BK377" s="226">
        <f>ROUND(I377*H377,2)</f>
        <v>0</v>
      </c>
      <c r="BL377" s="16" t="s">
        <v>93</v>
      </c>
      <c r="BM377" s="225" t="s">
        <v>1767</v>
      </c>
    </row>
    <row r="378" spans="2:51" s="13" customFormat="1" ht="12">
      <c r="B378" s="251"/>
      <c r="C378" s="252"/>
      <c r="D378" s="253" t="s">
        <v>1030</v>
      </c>
      <c r="E378" s="254" t="s">
        <v>1</v>
      </c>
      <c r="F378" s="255" t="s">
        <v>1768</v>
      </c>
      <c r="G378" s="252"/>
      <c r="H378" s="256">
        <v>102.6</v>
      </c>
      <c r="I378" s="257"/>
      <c r="J378" s="252"/>
      <c r="K378" s="252"/>
      <c r="L378" s="258"/>
      <c r="M378" s="259"/>
      <c r="N378" s="260"/>
      <c r="O378" s="260"/>
      <c r="P378" s="260"/>
      <c r="Q378" s="260"/>
      <c r="R378" s="260"/>
      <c r="S378" s="260"/>
      <c r="T378" s="261"/>
      <c r="AT378" s="262" t="s">
        <v>1030</v>
      </c>
      <c r="AU378" s="262" t="s">
        <v>82</v>
      </c>
      <c r="AV378" s="13" t="s">
        <v>82</v>
      </c>
      <c r="AW378" s="13" t="s">
        <v>30</v>
      </c>
      <c r="AX378" s="13" t="s">
        <v>78</v>
      </c>
      <c r="AY378" s="262" t="s">
        <v>154</v>
      </c>
    </row>
    <row r="379" spans="1:65" s="2" customFormat="1" ht="36" customHeight="1">
      <c r="A379" s="33"/>
      <c r="B379" s="34"/>
      <c r="C379" s="213" t="s">
        <v>256</v>
      </c>
      <c r="D379" s="213" t="s">
        <v>155</v>
      </c>
      <c r="E379" s="214" t="s">
        <v>1769</v>
      </c>
      <c r="F379" s="215" t="s">
        <v>1770</v>
      </c>
      <c r="G379" s="216" t="s">
        <v>193</v>
      </c>
      <c r="H379" s="217">
        <v>272.129</v>
      </c>
      <c r="I379" s="218"/>
      <c r="J379" s="219">
        <f>ROUND(I379*H379,2)</f>
        <v>0</v>
      </c>
      <c r="K379" s="220"/>
      <c r="L379" s="38"/>
      <c r="M379" s="221" t="s">
        <v>1</v>
      </c>
      <c r="N379" s="222" t="s">
        <v>38</v>
      </c>
      <c r="O379" s="70"/>
      <c r="P379" s="223">
        <f>O379*H379</f>
        <v>0</v>
      </c>
      <c r="Q379" s="223">
        <v>0.0095</v>
      </c>
      <c r="R379" s="223">
        <f>Q379*H379</f>
        <v>2.5852255</v>
      </c>
      <c r="S379" s="223">
        <v>0</v>
      </c>
      <c r="T379" s="22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225" t="s">
        <v>93</v>
      </c>
      <c r="AT379" s="225" t="s">
        <v>155</v>
      </c>
      <c r="AU379" s="225" t="s">
        <v>82</v>
      </c>
      <c r="AY379" s="16" t="s">
        <v>154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6" t="s">
        <v>78</v>
      </c>
      <c r="BK379" s="226">
        <f>ROUND(I379*H379,2)</f>
        <v>0</v>
      </c>
      <c r="BL379" s="16" t="s">
        <v>93</v>
      </c>
      <c r="BM379" s="225" t="s">
        <v>1771</v>
      </c>
    </row>
    <row r="380" spans="2:51" s="13" customFormat="1" ht="12">
      <c r="B380" s="251"/>
      <c r="C380" s="252"/>
      <c r="D380" s="253" t="s">
        <v>1030</v>
      </c>
      <c r="E380" s="254" t="s">
        <v>1</v>
      </c>
      <c r="F380" s="255" t="s">
        <v>1616</v>
      </c>
      <c r="G380" s="252"/>
      <c r="H380" s="256">
        <v>266.19</v>
      </c>
      <c r="I380" s="257"/>
      <c r="J380" s="252"/>
      <c r="K380" s="252"/>
      <c r="L380" s="258"/>
      <c r="M380" s="259"/>
      <c r="N380" s="260"/>
      <c r="O380" s="260"/>
      <c r="P380" s="260"/>
      <c r="Q380" s="260"/>
      <c r="R380" s="260"/>
      <c r="S380" s="260"/>
      <c r="T380" s="261"/>
      <c r="AT380" s="262" t="s">
        <v>1030</v>
      </c>
      <c r="AU380" s="262" t="s">
        <v>82</v>
      </c>
      <c r="AV380" s="13" t="s">
        <v>82</v>
      </c>
      <c r="AW380" s="13" t="s">
        <v>30</v>
      </c>
      <c r="AX380" s="13" t="s">
        <v>73</v>
      </c>
      <c r="AY380" s="262" t="s">
        <v>154</v>
      </c>
    </row>
    <row r="381" spans="2:51" s="13" customFormat="1" ht="12">
      <c r="B381" s="251"/>
      <c r="C381" s="252"/>
      <c r="D381" s="253" t="s">
        <v>1030</v>
      </c>
      <c r="E381" s="254" t="s">
        <v>1</v>
      </c>
      <c r="F381" s="255" t="s">
        <v>1617</v>
      </c>
      <c r="G381" s="252"/>
      <c r="H381" s="256">
        <v>27.364</v>
      </c>
      <c r="I381" s="257"/>
      <c r="J381" s="252"/>
      <c r="K381" s="252"/>
      <c r="L381" s="258"/>
      <c r="M381" s="259"/>
      <c r="N381" s="260"/>
      <c r="O381" s="260"/>
      <c r="P381" s="260"/>
      <c r="Q381" s="260"/>
      <c r="R381" s="260"/>
      <c r="S381" s="260"/>
      <c r="T381" s="261"/>
      <c r="AT381" s="262" t="s">
        <v>1030</v>
      </c>
      <c r="AU381" s="262" t="s">
        <v>82</v>
      </c>
      <c r="AV381" s="13" t="s">
        <v>82</v>
      </c>
      <c r="AW381" s="13" t="s">
        <v>30</v>
      </c>
      <c r="AX381" s="13" t="s">
        <v>73</v>
      </c>
      <c r="AY381" s="262" t="s">
        <v>154</v>
      </c>
    </row>
    <row r="382" spans="2:51" s="13" customFormat="1" ht="12">
      <c r="B382" s="251"/>
      <c r="C382" s="252"/>
      <c r="D382" s="253" t="s">
        <v>1030</v>
      </c>
      <c r="E382" s="254" t="s">
        <v>1</v>
      </c>
      <c r="F382" s="255" t="s">
        <v>1619</v>
      </c>
      <c r="G382" s="252"/>
      <c r="H382" s="256">
        <v>-11.25</v>
      </c>
      <c r="I382" s="257"/>
      <c r="J382" s="252"/>
      <c r="K382" s="252"/>
      <c r="L382" s="258"/>
      <c r="M382" s="259"/>
      <c r="N382" s="260"/>
      <c r="O382" s="260"/>
      <c r="P382" s="260"/>
      <c r="Q382" s="260"/>
      <c r="R382" s="260"/>
      <c r="S382" s="260"/>
      <c r="T382" s="261"/>
      <c r="AT382" s="262" t="s">
        <v>1030</v>
      </c>
      <c r="AU382" s="262" t="s">
        <v>82</v>
      </c>
      <c r="AV382" s="13" t="s">
        <v>82</v>
      </c>
      <c r="AW382" s="13" t="s">
        <v>30</v>
      </c>
      <c r="AX382" s="13" t="s">
        <v>73</v>
      </c>
      <c r="AY382" s="262" t="s">
        <v>154</v>
      </c>
    </row>
    <row r="383" spans="2:51" s="13" customFormat="1" ht="12">
      <c r="B383" s="251"/>
      <c r="C383" s="252"/>
      <c r="D383" s="253" t="s">
        <v>1030</v>
      </c>
      <c r="E383" s="254" t="s">
        <v>1</v>
      </c>
      <c r="F383" s="255" t="s">
        <v>1620</v>
      </c>
      <c r="G383" s="252"/>
      <c r="H383" s="256">
        <v>-6.8</v>
      </c>
      <c r="I383" s="257"/>
      <c r="J383" s="252"/>
      <c r="K383" s="252"/>
      <c r="L383" s="258"/>
      <c r="M383" s="259"/>
      <c r="N383" s="260"/>
      <c r="O383" s="260"/>
      <c r="P383" s="260"/>
      <c r="Q383" s="260"/>
      <c r="R383" s="260"/>
      <c r="S383" s="260"/>
      <c r="T383" s="261"/>
      <c r="AT383" s="262" t="s">
        <v>1030</v>
      </c>
      <c r="AU383" s="262" t="s">
        <v>82</v>
      </c>
      <c r="AV383" s="13" t="s">
        <v>82</v>
      </c>
      <c r="AW383" s="13" t="s">
        <v>30</v>
      </c>
      <c r="AX383" s="13" t="s">
        <v>73</v>
      </c>
      <c r="AY383" s="262" t="s">
        <v>154</v>
      </c>
    </row>
    <row r="384" spans="2:51" s="13" customFormat="1" ht="12">
      <c r="B384" s="251"/>
      <c r="C384" s="252"/>
      <c r="D384" s="253" t="s">
        <v>1030</v>
      </c>
      <c r="E384" s="254" t="s">
        <v>1</v>
      </c>
      <c r="F384" s="255" t="s">
        <v>1621</v>
      </c>
      <c r="G384" s="252"/>
      <c r="H384" s="256">
        <v>-3.375</v>
      </c>
      <c r="I384" s="257"/>
      <c r="J384" s="252"/>
      <c r="K384" s="252"/>
      <c r="L384" s="258"/>
      <c r="M384" s="259"/>
      <c r="N384" s="260"/>
      <c r="O384" s="260"/>
      <c r="P384" s="260"/>
      <c r="Q384" s="260"/>
      <c r="R384" s="260"/>
      <c r="S384" s="260"/>
      <c r="T384" s="261"/>
      <c r="AT384" s="262" t="s">
        <v>1030</v>
      </c>
      <c r="AU384" s="262" t="s">
        <v>82</v>
      </c>
      <c r="AV384" s="13" t="s">
        <v>82</v>
      </c>
      <c r="AW384" s="13" t="s">
        <v>30</v>
      </c>
      <c r="AX384" s="13" t="s">
        <v>73</v>
      </c>
      <c r="AY384" s="262" t="s">
        <v>154</v>
      </c>
    </row>
    <row r="385" spans="2:51" s="14" customFormat="1" ht="12">
      <c r="B385" s="263"/>
      <c r="C385" s="264"/>
      <c r="D385" s="253" t="s">
        <v>1030</v>
      </c>
      <c r="E385" s="265" t="s">
        <v>1</v>
      </c>
      <c r="F385" s="266" t="s">
        <v>1312</v>
      </c>
      <c r="G385" s="264"/>
      <c r="H385" s="267">
        <v>272.129</v>
      </c>
      <c r="I385" s="268"/>
      <c r="J385" s="264"/>
      <c r="K385" s="264"/>
      <c r="L385" s="269"/>
      <c r="M385" s="270"/>
      <c r="N385" s="271"/>
      <c r="O385" s="271"/>
      <c r="P385" s="271"/>
      <c r="Q385" s="271"/>
      <c r="R385" s="271"/>
      <c r="S385" s="271"/>
      <c r="T385" s="272"/>
      <c r="AT385" s="273" t="s">
        <v>1030</v>
      </c>
      <c r="AU385" s="273" t="s">
        <v>82</v>
      </c>
      <c r="AV385" s="14" t="s">
        <v>93</v>
      </c>
      <c r="AW385" s="14" t="s">
        <v>30</v>
      </c>
      <c r="AX385" s="14" t="s">
        <v>78</v>
      </c>
      <c r="AY385" s="273" t="s">
        <v>154</v>
      </c>
    </row>
    <row r="386" spans="1:65" s="2" customFormat="1" ht="48" customHeight="1">
      <c r="A386" s="33"/>
      <c r="B386" s="34"/>
      <c r="C386" s="240" t="s">
        <v>1196</v>
      </c>
      <c r="D386" s="240" t="s">
        <v>958</v>
      </c>
      <c r="E386" s="241" t="s">
        <v>1772</v>
      </c>
      <c r="F386" s="242" t="s">
        <v>1773</v>
      </c>
      <c r="G386" s="243" t="s">
        <v>193</v>
      </c>
      <c r="H386" s="244">
        <v>272.129</v>
      </c>
      <c r="I386" s="245"/>
      <c r="J386" s="246">
        <f>ROUND(I386*H386,2)</f>
        <v>0</v>
      </c>
      <c r="K386" s="247"/>
      <c r="L386" s="248"/>
      <c r="M386" s="249" t="s">
        <v>1</v>
      </c>
      <c r="N386" s="250" t="s">
        <v>38</v>
      </c>
      <c r="O386" s="70"/>
      <c r="P386" s="223">
        <f>O386*H386</f>
        <v>0</v>
      </c>
      <c r="Q386" s="223">
        <v>0.021</v>
      </c>
      <c r="R386" s="223">
        <f>Q386*H386</f>
        <v>5.714709000000001</v>
      </c>
      <c r="S386" s="223">
        <v>0</v>
      </c>
      <c r="T386" s="224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225" t="s">
        <v>168</v>
      </c>
      <c r="AT386" s="225" t="s">
        <v>958</v>
      </c>
      <c r="AU386" s="225" t="s">
        <v>82</v>
      </c>
      <c r="AY386" s="16" t="s">
        <v>154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6" t="s">
        <v>78</v>
      </c>
      <c r="BK386" s="226">
        <f>ROUND(I386*H386,2)</f>
        <v>0</v>
      </c>
      <c r="BL386" s="16" t="s">
        <v>93</v>
      </c>
      <c r="BM386" s="225" t="s">
        <v>1774</v>
      </c>
    </row>
    <row r="387" spans="2:51" s="13" customFormat="1" ht="12">
      <c r="B387" s="251"/>
      <c r="C387" s="252"/>
      <c r="D387" s="253" t="s">
        <v>1030</v>
      </c>
      <c r="E387" s="254" t="s">
        <v>1</v>
      </c>
      <c r="F387" s="255" t="s">
        <v>1616</v>
      </c>
      <c r="G387" s="252"/>
      <c r="H387" s="256">
        <v>266.19</v>
      </c>
      <c r="I387" s="257"/>
      <c r="J387" s="252"/>
      <c r="K387" s="252"/>
      <c r="L387" s="258"/>
      <c r="M387" s="259"/>
      <c r="N387" s="260"/>
      <c r="O387" s="260"/>
      <c r="P387" s="260"/>
      <c r="Q387" s="260"/>
      <c r="R387" s="260"/>
      <c r="S387" s="260"/>
      <c r="T387" s="261"/>
      <c r="AT387" s="262" t="s">
        <v>1030</v>
      </c>
      <c r="AU387" s="262" t="s">
        <v>82</v>
      </c>
      <c r="AV387" s="13" t="s">
        <v>82</v>
      </c>
      <c r="AW387" s="13" t="s">
        <v>30</v>
      </c>
      <c r="AX387" s="13" t="s">
        <v>73</v>
      </c>
      <c r="AY387" s="262" t="s">
        <v>154</v>
      </c>
    </row>
    <row r="388" spans="2:51" s="13" customFormat="1" ht="12">
      <c r="B388" s="251"/>
      <c r="C388" s="252"/>
      <c r="D388" s="253" t="s">
        <v>1030</v>
      </c>
      <c r="E388" s="254" t="s">
        <v>1</v>
      </c>
      <c r="F388" s="255" t="s">
        <v>1617</v>
      </c>
      <c r="G388" s="252"/>
      <c r="H388" s="256">
        <v>27.364</v>
      </c>
      <c r="I388" s="257"/>
      <c r="J388" s="252"/>
      <c r="K388" s="252"/>
      <c r="L388" s="258"/>
      <c r="M388" s="259"/>
      <c r="N388" s="260"/>
      <c r="O388" s="260"/>
      <c r="P388" s="260"/>
      <c r="Q388" s="260"/>
      <c r="R388" s="260"/>
      <c r="S388" s="260"/>
      <c r="T388" s="261"/>
      <c r="AT388" s="262" t="s">
        <v>1030</v>
      </c>
      <c r="AU388" s="262" t="s">
        <v>82</v>
      </c>
      <c r="AV388" s="13" t="s">
        <v>82</v>
      </c>
      <c r="AW388" s="13" t="s">
        <v>30</v>
      </c>
      <c r="AX388" s="13" t="s">
        <v>73</v>
      </c>
      <c r="AY388" s="262" t="s">
        <v>154</v>
      </c>
    </row>
    <row r="389" spans="2:51" s="13" customFormat="1" ht="12">
      <c r="B389" s="251"/>
      <c r="C389" s="252"/>
      <c r="D389" s="253" t="s">
        <v>1030</v>
      </c>
      <c r="E389" s="254" t="s">
        <v>1</v>
      </c>
      <c r="F389" s="255" t="s">
        <v>1619</v>
      </c>
      <c r="G389" s="252"/>
      <c r="H389" s="256">
        <v>-11.25</v>
      </c>
      <c r="I389" s="257"/>
      <c r="J389" s="252"/>
      <c r="K389" s="252"/>
      <c r="L389" s="258"/>
      <c r="M389" s="259"/>
      <c r="N389" s="260"/>
      <c r="O389" s="260"/>
      <c r="P389" s="260"/>
      <c r="Q389" s="260"/>
      <c r="R389" s="260"/>
      <c r="S389" s="260"/>
      <c r="T389" s="261"/>
      <c r="AT389" s="262" t="s">
        <v>1030</v>
      </c>
      <c r="AU389" s="262" t="s">
        <v>82</v>
      </c>
      <c r="AV389" s="13" t="s">
        <v>82</v>
      </c>
      <c r="AW389" s="13" t="s">
        <v>30</v>
      </c>
      <c r="AX389" s="13" t="s">
        <v>73</v>
      </c>
      <c r="AY389" s="262" t="s">
        <v>154</v>
      </c>
    </row>
    <row r="390" spans="2:51" s="13" customFormat="1" ht="12">
      <c r="B390" s="251"/>
      <c r="C390" s="252"/>
      <c r="D390" s="253" t="s">
        <v>1030</v>
      </c>
      <c r="E390" s="254" t="s">
        <v>1</v>
      </c>
      <c r="F390" s="255" t="s">
        <v>1620</v>
      </c>
      <c r="G390" s="252"/>
      <c r="H390" s="256">
        <v>-6.8</v>
      </c>
      <c r="I390" s="257"/>
      <c r="J390" s="252"/>
      <c r="K390" s="252"/>
      <c r="L390" s="258"/>
      <c r="M390" s="259"/>
      <c r="N390" s="260"/>
      <c r="O390" s="260"/>
      <c r="P390" s="260"/>
      <c r="Q390" s="260"/>
      <c r="R390" s="260"/>
      <c r="S390" s="260"/>
      <c r="T390" s="261"/>
      <c r="AT390" s="262" t="s">
        <v>1030</v>
      </c>
      <c r="AU390" s="262" t="s">
        <v>82</v>
      </c>
      <c r="AV390" s="13" t="s">
        <v>82</v>
      </c>
      <c r="AW390" s="13" t="s">
        <v>30</v>
      </c>
      <c r="AX390" s="13" t="s">
        <v>73</v>
      </c>
      <c r="AY390" s="262" t="s">
        <v>154</v>
      </c>
    </row>
    <row r="391" spans="2:51" s="13" customFormat="1" ht="12">
      <c r="B391" s="251"/>
      <c r="C391" s="252"/>
      <c r="D391" s="253" t="s">
        <v>1030</v>
      </c>
      <c r="E391" s="254" t="s">
        <v>1</v>
      </c>
      <c r="F391" s="255" t="s">
        <v>1621</v>
      </c>
      <c r="G391" s="252"/>
      <c r="H391" s="256">
        <v>-3.375</v>
      </c>
      <c r="I391" s="257"/>
      <c r="J391" s="252"/>
      <c r="K391" s="252"/>
      <c r="L391" s="258"/>
      <c r="M391" s="259"/>
      <c r="N391" s="260"/>
      <c r="O391" s="260"/>
      <c r="P391" s="260"/>
      <c r="Q391" s="260"/>
      <c r="R391" s="260"/>
      <c r="S391" s="260"/>
      <c r="T391" s="261"/>
      <c r="AT391" s="262" t="s">
        <v>1030</v>
      </c>
      <c r="AU391" s="262" t="s">
        <v>82</v>
      </c>
      <c r="AV391" s="13" t="s">
        <v>82</v>
      </c>
      <c r="AW391" s="13" t="s">
        <v>30</v>
      </c>
      <c r="AX391" s="13" t="s">
        <v>73</v>
      </c>
      <c r="AY391" s="262" t="s">
        <v>154</v>
      </c>
    </row>
    <row r="392" spans="2:51" s="14" customFormat="1" ht="12">
      <c r="B392" s="263"/>
      <c r="C392" s="264"/>
      <c r="D392" s="253" t="s">
        <v>1030</v>
      </c>
      <c r="E392" s="265" t="s">
        <v>1</v>
      </c>
      <c r="F392" s="266" t="s">
        <v>1312</v>
      </c>
      <c r="G392" s="264"/>
      <c r="H392" s="267">
        <v>272.129</v>
      </c>
      <c r="I392" s="268"/>
      <c r="J392" s="264"/>
      <c r="K392" s="264"/>
      <c r="L392" s="269"/>
      <c r="M392" s="270"/>
      <c r="N392" s="271"/>
      <c r="O392" s="271"/>
      <c r="P392" s="271"/>
      <c r="Q392" s="271"/>
      <c r="R392" s="271"/>
      <c r="S392" s="271"/>
      <c r="T392" s="272"/>
      <c r="AT392" s="273" t="s">
        <v>1030</v>
      </c>
      <c r="AU392" s="273" t="s">
        <v>82</v>
      </c>
      <c r="AV392" s="14" t="s">
        <v>93</v>
      </c>
      <c r="AW392" s="14" t="s">
        <v>30</v>
      </c>
      <c r="AX392" s="14" t="s">
        <v>78</v>
      </c>
      <c r="AY392" s="273" t="s">
        <v>154</v>
      </c>
    </row>
    <row r="393" spans="1:65" s="2" customFormat="1" ht="24" customHeight="1">
      <c r="A393" s="33"/>
      <c r="B393" s="34"/>
      <c r="C393" s="213" t="s">
        <v>259</v>
      </c>
      <c r="D393" s="213" t="s">
        <v>155</v>
      </c>
      <c r="E393" s="214" t="s">
        <v>1775</v>
      </c>
      <c r="F393" s="215" t="s">
        <v>1776</v>
      </c>
      <c r="G393" s="216" t="s">
        <v>574</v>
      </c>
      <c r="H393" s="217">
        <v>71.65</v>
      </c>
      <c r="I393" s="218"/>
      <c r="J393" s="219">
        <f>ROUND(I393*H393,2)</f>
        <v>0</v>
      </c>
      <c r="K393" s="220"/>
      <c r="L393" s="38"/>
      <c r="M393" s="221" t="s">
        <v>1</v>
      </c>
      <c r="N393" s="222" t="s">
        <v>38</v>
      </c>
      <c r="O393" s="70"/>
      <c r="P393" s="223">
        <f>O393*H393</f>
        <v>0</v>
      </c>
      <c r="Q393" s="223">
        <v>3E-05</v>
      </c>
      <c r="R393" s="223">
        <f>Q393*H393</f>
        <v>0.0021495000000000004</v>
      </c>
      <c r="S393" s="223">
        <v>0</v>
      </c>
      <c r="T393" s="224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225" t="s">
        <v>93</v>
      </c>
      <c r="AT393" s="225" t="s">
        <v>155</v>
      </c>
      <c r="AU393" s="225" t="s">
        <v>82</v>
      </c>
      <c r="AY393" s="16" t="s">
        <v>154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6" t="s">
        <v>78</v>
      </c>
      <c r="BK393" s="226">
        <f>ROUND(I393*H393,2)</f>
        <v>0</v>
      </c>
      <c r="BL393" s="16" t="s">
        <v>93</v>
      </c>
      <c r="BM393" s="225" t="s">
        <v>1777</v>
      </c>
    </row>
    <row r="394" spans="2:51" s="13" customFormat="1" ht="12">
      <c r="B394" s="251"/>
      <c r="C394" s="252"/>
      <c r="D394" s="253" t="s">
        <v>1030</v>
      </c>
      <c r="E394" s="254" t="s">
        <v>1</v>
      </c>
      <c r="F394" s="255" t="s">
        <v>1778</v>
      </c>
      <c r="G394" s="252"/>
      <c r="H394" s="256">
        <v>71.65</v>
      </c>
      <c r="I394" s="257"/>
      <c r="J394" s="252"/>
      <c r="K394" s="252"/>
      <c r="L394" s="258"/>
      <c r="M394" s="259"/>
      <c r="N394" s="260"/>
      <c r="O394" s="260"/>
      <c r="P394" s="260"/>
      <c r="Q394" s="260"/>
      <c r="R394" s="260"/>
      <c r="S394" s="260"/>
      <c r="T394" s="261"/>
      <c r="AT394" s="262" t="s">
        <v>1030</v>
      </c>
      <c r="AU394" s="262" t="s">
        <v>82</v>
      </c>
      <c r="AV394" s="13" t="s">
        <v>82</v>
      </c>
      <c r="AW394" s="13" t="s">
        <v>30</v>
      </c>
      <c r="AX394" s="13" t="s">
        <v>78</v>
      </c>
      <c r="AY394" s="262" t="s">
        <v>154</v>
      </c>
    </row>
    <row r="395" spans="1:65" s="2" customFormat="1" ht="24" customHeight="1">
      <c r="A395" s="33"/>
      <c r="B395" s="34"/>
      <c r="C395" s="240" t="s">
        <v>1203</v>
      </c>
      <c r="D395" s="240" t="s">
        <v>958</v>
      </c>
      <c r="E395" s="241" t="s">
        <v>1779</v>
      </c>
      <c r="F395" s="242" t="s">
        <v>1780</v>
      </c>
      <c r="G395" s="243" t="s">
        <v>574</v>
      </c>
      <c r="H395" s="244">
        <v>71.65</v>
      </c>
      <c r="I395" s="245"/>
      <c r="J395" s="246">
        <f>ROUND(I395*H395,2)</f>
        <v>0</v>
      </c>
      <c r="K395" s="247"/>
      <c r="L395" s="248"/>
      <c r="M395" s="249" t="s">
        <v>1</v>
      </c>
      <c r="N395" s="250" t="s">
        <v>38</v>
      </c>
      <c r="O395" s="70"/>
      <c r="P395" s="223">
        <f>O395*H395</f>
        <v>0</v>
      </c>
      <c r="Q395" s="223">
        <v>0.00072</v>
      </c>
      <c r="R395" s="223">
        <f>Q395*H395</f>
        <v>0.05158800000000001</v>
      </c>
      <c r="S395" s="223">
        <v>0</v>
      </c>
      <c r="T395" s="224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225" t="s">
        <v>168</v>
      </c>
      <c r="AT395" s="225" t="s">
        <v>958</v>
      </c>
      <c r="AU395" s="225" t="s">
        <v>82</v>
      </c>
      <c r="AY395" s="16" t="s">
        <v>154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6" t="s">
        <v>78</v>
      </c>
      <c r="BK395" s="226">
        <f>ROUND(I395*H395,2)</f>
        <v>0</v>
      </c>
      <c r="BL395" s="16" t="s">
        <v>93</v>
      </c>
      <c r="BM395" s="225" t="s">
        <v>1781</v>
      </c>
    </row>
    <row r="396" spans="2:51" s="13" customFormat="1" ht="12">
      <c r="B396" s="251"/>
      <c r="C396" s="252"/>
      <c r="D396" s="253" t="s">
        <v>1030</v>
      </c>
      <c r="E396" s="254" t="s">
        <v>1</v>
      </c>
      <c r="F396" s="255" t="s">
        <v>1778</v>
      </c>
      <c r="G396" s="252"/>
      <c r="H396" s="256">
        <v>71.65</v>
      </c>
      <c r="I396" s="257"/>
      <c r="J396" s="252"/>
      <c r="K396" s="252"/>
      <c r="L396" s="258"/>
      <c r="M396" s="259"/>
      <c r="N396" s="260"/>
      <c r="O396" s="260"/>
      <c r="P396" s="260"/>
      <c r="Q396" s="260"/>
      <c r="R396" s="260"/>
      <c r="S396" s="260"/>
      <c r="T396" s="261"/>
      <c r="AT396" s="262" t="s">
        <v>1030</v>
      </c>
      <c r="AU396" s="262" t="s">
        <v>82</v>
      </c>
      <c r="AV396" s="13" t="s">
        <v>82</v>
      </c>
      <c r="AW396" s="13" t="s">
        <v>30</v>
      </c>
      <c r="AX396" s="13" t="s">
        <v>78</v>
      </c>
      <c r="AY396" s="262" t="s">
        <v>154</v>
      </c>
    </row>
    <row r="397" spans="1:65" s="2" customFormat="1" ht="16.5" customHeight="1">
      <c r="A397" s="33"/>
      <c r="B397" s="34"/>
      <c r="C397" s="213" t="s">
        <v>262</v>
      </c>
      <c r="D397" s="213" t="s">
        <v>155</v>
      </c>
      <c r="E397" s="214" t="s">
        <v>1782</v>
      </c>
      <c r="F397" s="215" t="s">
        <v>1783</v>
      </c>
      <c r="G397" s="216" t="s">
        <v>574</v>
      </c>
      <c r="H397" s="217">
        <v>77</v>
      </c>
      <c r="I397" s="218"/>
      <c r="J397" s="219">
        <f>ROUND(I397*H397,2)</f>
        <v>0</v>
      </c>
      <c r="K397" s="220"/>
      <c r="L397" s="38"/>
      <c r="M397" s="221" t="s">
        <v>1</v>
      </c>
      <c r="N397" s="222" t="s">
        <v>38</v>
      </c>
      <c r="O397" s="70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25" t="s">
        <v>93</v>
      </c>
      <c r="AT397" s="225" t="s">
        <v>155</v>
      </c>
      <c r="AU397" s="225" t="s">
        <v>82</v>
      </c>
      <c r="AY397" s="16" t="s">
        <v>154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6" t="s">
        <v>78</v>
      </c>
      <c r="BK397" s="226">
        <f>ROUND(I397*H397,2)</f>
        <v>0</v>
      </c>
      <c r="BL397" s="16" t="s">
        <v>93</v>
      </c>
      <c r="BM397" s="225" t="s">
        <v>1784</v>
      </c>
    </row>
    <row r="398" spans="2:51" s="13" customFormat="1" ht="12">
      <c r="B398" s="251"/>
      <c r="C398" s="252"/>
      <c r="D398" s="253" t="s">
        <v>1030</v>
      </c>
      <c r="E398" s="254" t="s">
        <v>1</v>
      </c>
      <c r="F398" s="255" t="s">
        <v>1785</v>
      </c>
      <c r="G398" s="252"/>
      <c r="H398" s="256">
        <v>20</v>
      </c>
      <c r="I398" s="257"/>
      <c r="J398" s="252"/>
      <c r="K398" s="252"/>
      <c r="L398" s="258"/>
      <c r="M398" s="259"/>
      <c r="N398" s="260"/>
      <c r="O398" s="260"/>
      <c r="P398" s="260"/>
      <c r="Q398" s="260"/>
      <c r="R398" s="260"/>
      <c r="S398" s="260"/>
      <c r="T398" s="261"/>
      <c r="AT398" s="262" t="s">
        <v>1030</v>
      </c>
      <c r="AU398" s="262" t="s">
        <v>82</v>
      </c>
      <c r="AV398" s="13" t="s">
        <v>82</v>
      </c>
      <c r="AW398" s="13" t="s">
        <v>30</v>
      </c>
      <c r="AX398" s="13" t="s">
        <v>73</v>
      </c>
      <c r="AY398" s="262" t="s">
        <v>154</v>
      </c>
    </row>
    <row r="399" spans="2:51" s="13" customFormat="1" ht="12">
      <c r="B399" s="251"/>
      <c r="C399" s="252"/>
      <c r="D399" s="253" t="s">
        <v>1030</v>
      </c>
      <c r="E399" s="254" t="s">
        <v>1</v>
      </c>
      <c r="F399" s="255" t="s">
        <v>1786</v>
      </c>
      <c r="G399" s="252"/>
      <c r="H399" s="256">
        <v>30</v>
      </c>
      <c r="I399" s="257"/>
      <c r="J399" s="252"/>
      <c r="K399" s="252"/>
      <c r="L399" s="258"/>
      <c r="M399" s="259"/>
      <c r="N399" s="260"/>
      <c r="O399" s="260"/>
      <c r="P399" s="260"/>
      <c r="Q399" s="260"/>
      <c r="R399" s="260"/>
      <c r="S399" s="260"/>
      <c r="T399" s="261"/>
      <c r="AT399" s="262" t="s">
        <v>1030</v>
      </c>
      <c r="AU399" s="262" t="s">
        <v>82</v>
      </c>
      <c r="AV399" s="13" t="s">
        <v>82</v>
      </c>
      <c r="AW399" s="13" t="s">
        <v>30</v>
      </c>
      <c r="AX399" s="13" t="s">
        <v>73</v>
      </c>
      <c r="AY399" s="262" t="s">
        <v>154</v>
      </c>
    </row>
    <row r="400" spans="2:51" s="13" customFormat="1" ht="12">
      <c r="B400" s="251"/>
      <c r="C400" s="252"/>
      <c r="D400" s="253" t="s">
        <v>1030</v>
      </c>
      <c r="E400" s="254" t="s">
        <v>1</v>
      </c>
      <c r="F400" s="255" t="s">
        <v>1787</v>
      </c>
      <c r="G400" s="252"/>
      <c r="H400" s="256">
        <v>18</v>
      </c>
      <c r="I400" s="257"/>
      <c r="J400" s="252"/>
      <c r="K400" s="252"/>
      <c r="L400" s="258"/>
      <c r="M400" s="259"/>
      <c r="N400" s="260"/>
      <c r="O400" s="260"/>
      <c r="P400" s="260"/>
      <c r="Q400" s="260"/>
      <c r="R400" s="260"/>
      <c r="S400" s="260"/>
      <c r="T400" s="261"/>
      <c r="AT400" s="262" t="s">
        <v>1030</v>
      </c>
      <c r="AU400" s="262" t="s">
        <v>82</v>
      </c>
      <c r="AV400" s="13" t="s">
        <v>82</v>
      </c>
      <c r="AW400" s="13" t="s">
        <v>30</v>
      </c>
      <c r="AX400" s="13" t="s">
        <v>73</v>
      </c>
      <c r="AY400" s="262" t="s">
        <v>154</v>
      </c>
    </row>
    <row r="401" spans="2:51" s="13" customFormat="1" ht="12">
      <c r="B401" s="251"/>
      <c r="C401" s="252"/>
      <c r="D401" s="253" t="s">
        <v>1030</v>
      </c>
      <c r="E401" s="254" t="s">
        <v>1</v>
      </c>
      <c r="F401" s="255" t="s">
        <v>1788</v>
      </c>
      <c r="G401" s="252"/>
      <c r="H401" s="256">
        <v>9</v>
      </c>
      <c r="I401" s="257"/>
      <c r="J401" s="252"/>
      <c r="K401" s="252"/>
      <c r="L401" s="258"/>
      <c r="M401" s="259"/>
      <c r="N401" s="260"/>
      <c r="O401" s="260"/>
      <c r="P401" s="260"/>
      <c r="Q401" s="260"/>
      <c r="R401" s="260"/>
      <c r="S401" s="260"/>
      <c r="T401" s="261"/>
      <c r="AT401" s="262" t="s">
        <v>1030</v>
      </c>
      <c r="AU401" s="262" t="s">
        <v>82</v>
      </c>
      <c r="AV401" s="13" t="s">
        <v>82</v>
      </c>
      <c r="AW401" s="13" t="s">
        <v>30</v>
      </c>
      <c r="AX401" s="13" t="s">
        <v>73</v>
      </c>
      <c r="AY401" s="262" t="s">
        <v>154</v>
      </c>
    </row>
    <row r="402" spans="2:51" s="14" customFormat="1" ht="12">
      <c r="B402" s="263"/>
      <c r="C402" s="264"/>
      <c r="D402" s="253" t="s">
        <v>1030</v>
      </c>
      <c r="E402" s="265" t="s">
        <v>1</v>
      </c>
      <c r="F402" s="266" t="s">
        <v>1312</v>
      </c>
      <c r="G402" s="264"/>
      <c r="H402" s="267">
        <v>77</v>
      </c>
      <c r="I402" s="268"/>
      <c r="J402" s="264"/>
      <c r="K402" s="264"/>
      <c r="L402" s="269"/>
      <c r="M402" s="270"/>
      <c r="N402" s="271"/>
      <c r="O402" s="271"/>
      <c r="P402" s="271"/>
      <c r="Q402" s="271"/>
      <c r="R402" s="271"/>
      <c r="S402" s="271"/>
      <c r="T402" s="272"/>
      <c r="AT402" s="273" t="s">
        <v>1030</v>
      </c>
      <c r="AU402" s="273" t="s">
        <v>82</v>
      </c>
      <c r="AV402" s="14" t="s">
        <v>93</v>
      </c>
      <c r="AW402" s="14" t="s">
        <v>30</v>
      </c>
      <c r="AX402" s="14" t="s">
        <v>78</v>
      </c>
      <c r="AY402" s="273" t="s">
        <v>154</v>
      </c>
    </row>
    <row r="403" spans="1:65" s="2" customFormat="1" ht="16.5" customHeight="1">
      <c r="A403" s="33"/>
      <c r="B403" s="34"/>
      <c r="C403" s="240" t="s">
        <v>1210</v>
      </c>
      <c r="D403" s="240" t="s">
        <v>958</v>
      </c>
      <c r="E403" s="241" t="s">
        <v>1789</v>
      </c>
      <c r="F403" s="242" t="s">
        <v>1790</v>
      </c>
      <c r="G403" s="243" t="s">
        <v>574</v>
      </c>
      <c r="H403" s="244">
        <v>77</v>
      </c>
      <c r="I403" s="245"/>
      <c r="J403" s="246">
        <f>ROUND(I403*H403,2)</f>
        <v>0</v>
      </c>
      <c r="K403" s="247"/>
      <c r="L403" s="248"/>
      <c r="M403" s="249" t="s">
        <v>1</v>
      </c>
      <c r="N403" s="250" t="s">
        <v>38</v>
      </c>
      <c r="O403" s="70"/>
      <c r="P403" s="223">
        <f>O403*H403</f>
        <v>0</v>
      </c>
      <c r="Q403" s="223">
        <v>3E-05</v>
      </c>
      <c r="R403" s="223">
        <f>Q403*H403</f>
        <v>0.00231</v>
      </c>
      <c r="S403" s="223">
        <v>0</v>
      </c>
      <c r="T403" s="224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225" t="s">
        <v>168</v>
      </c>
      <c r="AT403" s="225" t="s">
        <v>958</v>
      </c>
      <c r="AU403" s="225" t="s">
        <v>82</v>
      </c>
      <c r="AY403" s="16" t="s">
        <v>154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6" t="s">
        <v>78</v>
      </c>
      <c r="BK403" s="226">
        <f>ROUND(I403*H403,2)</f>
        <v>0</v>
      </c>
      <c r="BL403" s="16" t="s">
        <v>93</v>
      </c>
      <c r="BM403" s="225" t="s">
        <v>1791</v>
      </c>
    </row>
    <row r="404" spans="2:51" s="13" customFormat="1" ht="12">
      <c r="B404" s="251"/>
      <c r="C404" s="252"/>
      <c r="D404" s="253" t="s">
        <v>1030</v>
      </c>
      <c r="E404" s="254" t="s">
        <v>1</v>
      </c>
      <c r="F404" s="255" t="s">
        <v>1785</v>
      </c>
      <c r="G404" s="252"/>
      <c r="H404" s="256">
        <v>20</v>
      </c>
      <c r="I404" s="257"/>
      <c r="J404" s="252"/>
      <c r="K404" s="252"/>
      <c r="L404" s="258"/>
      <c r="M404" s="259"/>
      <c r="N404" s="260"/>
      <c r="O404" s="260"/>
      <c r="P404" s="260"/>
      <c r="Q404" s="260"/>
      <c r="R404" s="260"/>
      <c r="S404" s="260"/>
      <c r="T404" s="261"/>
      <c r="AT404" s="262" t="s">
        <v>1030</v>
      </c>
      <c r="AU404" s="262" t="s">
        <v>82</v>
      </c>
      <c r="AV404" s="13" t="s">
        <v>82</v>
      </c>
      <c r="AW404" s="13" t="s">
        <v>30</v>
      </c>
      <c r="AX404" s="13" t="s">
        <v>73</v>
      </c>
      <c r="AY404" s="262" t="s">
        <v>154</v>
      </c>
    </row>
    <row r="405" spans="2:51" s="13" customFormat="1" ht="12">
      <c r="B405" s="251"/>
      <c r="C405" s="252"/>
      <c r="D405" s="253" t="s">
        <v>1030</v>
      </c>
      <c r="E405" s="254" t="s">
        <v>1</v>
      </c>
      <c r="F405" s="255" t="s">
        <v>1786</v>
      </c>
      <c r="G405" s="252"/>
      <c r="H405" s="256">
        <v>30</v>
      </c>
      <c r="I405" s="257"/>
      <c r="J405" s="252"/>
      <c r="K405" s="252"/>
      <c r="L405" s="258"/>
      <c r="M405" s="259"/>
      <c r="N405" s="260"/>
      <c r="O405" s="260"/>
      <c r="P405" s="260"/>
      <c r="Q405" s="260"/>
      <c r="R405" s="260"/>
      <c r="S405" s="260"/>
      <c r="T405" s="261"/>
      <c r="AT405" s="262" t="s">
        <v>1030</v>
      </c>
      <c r="AU405" s="262" t="s">
        <v>82</v>
      </c>
      <c r="AV405" s="13" t="s">
        <v>82</v>
      </c>
      <c r="AW405" s="13" t="s">
        <v>30</v>
      </c>
      <c r="AX405" s="13" t="s">
        <v>73</v>
      </c>
      <c r="AY405" s="262" t="s">
        <v>154</v>
      </c>
    </row>
    <row r="406" spans="2:51" s="13" customFormat="1" ht="12">
      <c r="B406" s="251"/>
      <c r="C406" s="252"/>
      <c r="D406" s="253" t="s">
        <v>1030</v>
      </c>
      <c r="E406" s="254" t="s">
        <v>1</v>
      </c>
      <c r="F406" s="255" t="s">
        <v>1787</v>
      </c>
      <c r="G406" s="252"/>
      <c r="H406" s="256">
        <v>18</v>
      </c>
      <c r="I406" s="257"/>
      <c r="J406" s="252"/>
      <c r="K406" s="252"/>
      <c r="L406" s="258"/>
      <c r="M406" s="259"/>
      <c r="N406" s="260"/>
      <c r="O406" s="260"/>
      <c r="P406" s="260"/>
      <c r="Q406" s="260"/>
      <c r="R406" s="260"/>
      <c r="S406" s="260"/>
      <c r="T406" s="261"/>
      <c r="AT406" s="262" t="s">
        <v>1030</v>
      </c>
      <c r="AU406" s="262" t="s">
        <v>82</v>
      </c>
      <c r="AV406" s="13" t="s">
        <v>82</v>
      </c>
      <c r="AW406" s="13" t="s">
        <v>30</v>
      </c>
      <c r="AX406" s="13" t="s">
        <v>73</v>
      </c>
      <c r="AY406" s="262" t="s">
        <v>154</v>
      </c>
    </row>
    <row r="407" spans="2:51" s="13" customFormat="1" ht="12">
      <c r="B407" s="251"/>
      <c r="C407" s="252"/>
      <c r="D407" s="253" t="s">
        <v>1030</v>
      </c>
      <c r="E407" s="254" t="s">
        <v>1</v>
      </c>
      <c r="F407" s="255" t="s">
        <v>1788</v>
      </c>
      <c r="G407" s="252"/>
      <c r="H407" s="256">
        <v>9</v>
      </c>
      <c r="I407" s="257"/>
      <c r="J407" s="252"/>
      <c r="K407" s="252"/>
      <c r="L407" s="258"/>
      <c r="M407" s="259"/>
      <c r="N407" s="260"/>
      <c r="O407" s="260"/>
      <c r="P407" s="260"/>
      <c r="Q407" s="260"/>
      <c r="R407" s="260"/>
      <c r="S407" s="260"/>
      <c r="T407" s="261"/>
      <c r="AT407" s="262" t="s">
        <v>1030</v>
      </c>
      <c r="AU407" s="262" t="s">
        <v>82</v>
      </c>
      <c r="AV407" s="13" t="s">
        <v>82</v>
      </c>
      <c r="AW407" s="13" t="s">
        <v>30</v>
      </c>
      <c r="AX407" s="13" t="s">
        <v>73</v>
      </c>
      <c r="AY407" s="262" t="s">
        <v>154</v>
      </c>
    </row>
    <row r="408" spans="2:51" s="14" customFormat="1" ht="12">
      <c r="B408" s="263"/>
      <c r="C408" s="264"/>
      <c r="D408" s="253" t="s">
        <v>1030</v>
      </c>
      <c r="E408" s="265" t="s">
        <v>1</v>
      </c>
      <c r="F408" s="266" t="s">
        <v>1312</v>
      </c>
      <c r="G408" s="264"/>
      <c r="H408" s="267">
        <v>77</v>
      </c>
      <c r="I408" s="268"/>
      <c r="J408" s="264"/>
      <c r="K408" s="264"/>
      <c r="L408" s="269"/>
      <c r="M408" s="270"/>
      <c r="N408" s="271"/>
      <c r="O408" s="271"/>
      <c r="P408" s="271"/>
      <c r="Q408" s="271"/>
      <c r="R408" s="271"/>
      <c r="S408" s="271"/>
      <c r="T408" s="272"/>
      <c r="AT408" s="273" t="s">
        <v>1030</v>
      </c>
      <c r="AU408" s="273" t="s">
        <v>82</v>
      </c>
      <c r="AV408" s="14" t="s">
        <v>93</v>
      </c>
      <c r="AW408" s="14" t="s">
        <v>30</v>
      </c>
      <c r="AX408" s="14" t="s">
        <v>78</v>
      </c>
      <c r="AY408" s="273" t="s">
        <v>154</v>
      </c>
    </row>
    <row r="409" spans="1:65" s="2" customFormat="1" ht="24" customHeight="1">
      <c r="A409" s="33"/>
      <c r="B409" s="34"/>
      <c r="C409" s="213" t="s">
        <v>265</v>
      </c>
      <c r="D409" s="213" t="s">
        <v>155</v>
      </c>
      <c r="E409" s="214" t="s">
        <v>1792</v>
      </c>
      <c r="F409" s="215" t="s">
        <v>1793</v>
      </c>
      <c r="G409" s="216" t="s">
        <v>193</v>
      </c>
      <c r="H409" s="217">
        <v>272.129</v>
      </c>
      <c r="I409" s="218"/>
      <c r="J409" s="219">
        <f>ROUND(I409*H409,2)</f>
        <v>0</v>
      </c>
      <c r="K409" s="220"/>
      <c r="L409" s="38"/>
      <c r="M409" s="221" t="s">
        <v>1</v>
      </c>
      <c r="N409" s="222" t="s">
        <v>38</v>
      </c>
      <c r="O409" s="70"/>
      <c r="P409" s="223">
        <f>O409*H409</f>
        <v>0</v>
      </c>
      <c r="Q409" s="223">
        <v>0.00026</v>
      </c>
      <c r="R409" s="223">
        <f>Q409*H409</f>
        <v>0.07075354</v>
      </c>
      <c r="S409" s="223">
        <v>0</v>
      </c>
      <c r="T409" s="224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225" t="s">
        <v>93</v>
      </c>
      <c r="AT409" s="225" t="s">
        <v>155</v>
      </c>
      <c r="AU409" s="225" t="s">
        <v>82</v>
      </c>
      <c r="AY409" s="16" t="s">
        <v>154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6" t="s">
        <v>78</v>
      </c>
      <c r="BK409" s="226">
        <f>ROUND(I409*H409,2)</f>
        <v>0</v>
      </c>
      <c r="BL409" s="16" t="s">
        <v>93</v>
      </c>
      <c r="BM409" s="225" t="s">
        <v>1794</v>
      </c>
    </row>
    <row r="410" spans="2:51" s="13" customFormat="1" ht="12">
      <c r="B410" s="251"/>
      <c r="C410" s="252"/>
      <c r="D410" s="253" t="s">
        <v>1030</v>
      </c>
      <c r="E410" s="254" t="s">
        <v>1</v>
      </c>
      <c r="F410" s="255" t="s">
        <v>1616</v>
      </c>
      <c r="G410" s="252"/>
      <c r="H410" s="256">
        <v>266.19</v>
      </c>
      <c r="I410" s="257"/>
      <c r="J410" s="252"/>
      <c r="K410" s="252"/>
      <c r="L410" s="258"/>
      <c r="M410" s="259"/>
      <c r="N410" s="260"/>
      <c r="O410" s="260"/>
      <c r="P410" s="260"/>
      <c r="Q410" s="260"/>
      <c r="R410" s="260"/>
      <c r="S410" s="260"/>
      <c r="T410" s="261"/>
      <c r="AT410" s="262" t="s">
        <v>1030</v>
      </c>
      <c r="AU410" s="262" t="s">
        <v>82</v>
      </c>
      <c r="AV410" s="13" t="s">
        <v>82</v>
      </c>
      <c r="AW410" s="13" t="s">
        <v>30</v>
      </c>
      <c r="AX410" s="13" t="s">
        <v>73</v>
      </c>
      <c r="AY410" s="262" t="s">
        <v>154</v>
      </c>
    </row>
    <row r="411" spans="2:51" s="13" customFormat="1" ht="12">
      <c r="B411" s="251"/>
      <c r="C411" s="252"/>
      <c r="D411" s="253" t="s">
        <v>1030</v>
      </c>
      <c r="E411" s="254" t="s">
        <v>1</v>
      </c>
      <c r="F411" s="255" t="s">
        <v>1617</v>
      </c>
      <c r="G411" s="252"/>
      <c r="H411" s="256">
        <v>27.364</v>
      </c>
      <c r="I411" s="257"/>
      <c r="J411" s="252"/>
      <c r="K411" s="252"/>
      <c r="L411" s="258"/>
      <c r="M411" s="259"/>
      <c r="N411" s="260"/>
      <c r="O411" s="260"/>
      <c r="P411" s="260"/>
      <c r="Q411" s="260"/>
      <c r="R411" s="260"/>
      <c r="S411" s="260"/>
      <c r="T411" s="261"/>
      <c r="AT411" s="262" t="s">
        <v>1030</v>
      </c>
      <c r="AU411" s="262" t="s">
        <v>82</v>
      </c>
      <c r="AV411" s="13" t="s">
        <v>82</v>
      </c>
      <c r="AW411" s="13" t="s">
        <v>30</v>
      </c>
      <c r="AX411" s="13" t="s">
        <v>73</v>
      </c>
      <c r="AY411" s="262" t="s">
        <v>154</v>
      </c>
    </row>
    <row r="412" spans="2:51" s="13" customFormat="1" ht="12">
      <c r="B412" s="251"/>
      <c r="C412" s="252"/>
      <c r="D412" s="253" t="s">
        <v>1030</v>
      </c>
      <c r="E412" s="254" t="s">
        <v>1</v>
      </c>
      <c r="F412" s="255" t="s">
        <v>1619</v>
      </c>
      <c r="G412" s="252"/>
      <c r="H412" s="256">
        <v>-11.25</v>
      </c>
      <c r="I412" s="257"/>
      <c r="J412" s="252"/>
      <c r="K412" s="252"/>
      <c r="L412" s="258"/>
      <c r="M412" s="259"/>
      <c r="N412" s="260"/>
      <c r="O412" s="260"/>
      <c r="P412" s="260"/>
      <c r="Q412" s="260"/>
      <c r="R412" s="260"/>
      <c r="S412" s="260"/>
      <c r="T412" s="261"/>
      <c r="AT412" s="262" t="s">
        <v>1030</v>
      </c>
      <c r="AU412" s="262" t="s">
        <v>82</v>
      </c>
      <c r="AV412" s="13" t="s">
        <v>82</v>
      </c>
      <c r="AW412" s="13" t="s">
        <v>30</v>
      </c>
      <c r="AX412" s="13" t="s">
        <v>73</v>
      </c>
      <c r="AY412" s="262" t="s">
        <v>154</v>
      </c>
    </row>
    <row r="413" spans="2:51" s="13" customFormat="1" ht="12">
      <c r="B413" s="251"/>
      <c r="C413" s="252"/>
      <c r="D413" s="253" t="s">
        <v>1030</v>
      </c>
      <c r="E413" s="254" t="s">
        <v>1</v>
      </c>
      <c r="F413" s="255" t="s">
        <v>1620</v>
      </c>
      <c r="G413" s="252"/>
      <c r="H413" s="256">
        <v>-6.8</v>
      </c>
      <c r="I413" s="257"/>
      <c r="J413" s="252"/>
      <c r="K413" s="252"/>
      <c r="L413" s="258"/>
      <c r="M413" s="259"/>
      <c r="N413" s="260"/>
      <c r="O413" s="260"/>
      <c r="P413" s="260"/>
      <c r="Q413" s="260"/>
      <c r="R413" s="260"/>
      <c r="S413" s="260"/>
      <c r="T413" s="261"/>
      <c r="AT413" s="262" t="s">
        <v>1030</v>
      </c>
      <c r="AU413" s="262" t="s">
        <v>82</v>
      </c>
      <c r="AV413" s="13" t="s">
        <v>82</v>
      </c>
      <c r="AW413" s="13" t="s">
        <v>30</v>
      </c>
      <c r="AX413" s="13" t="s">
        <v>73</v>
      </c>
      <c r="AY413" s="262" t="s">
        <v>154</v>
      </c>
    </row>
    <row r="414" spans="2:51" s="13" customFormat="1" ht="12">
      <c r="B414" s="251"/>
      <c r="C414" s="252"/>
      <c r="D414" s="253" t="s">
        <v>1030</v>
      </c>
      <c r="E414" s="254" t="s">
        <v>1</v>
      </c>
      <c r="F414" s="255" t="s">
        <v>1621</v>
      </c>
      <c r="G414" s="252"/>
      <c r="H414" s="256">
        <v>-3.375</v>
      </c>
      <c r="I414" s="257"/>
      <c r="J414" s="252"/>
      <c r="K414" s="252"/>
      <c r="L414" s="258"/>
      <c r="M414" s="259"/>
      <c r="N414" s="260"/>
      <c r="O414" s="260"/>
      <c r="P414" s="260"/>
      <c r="Q414" s="260"/>
      <c r="R414" s="260"/>
      <c r="S414" s="260"/>
      <c r="T414" s="261"/>
      <c r="AT414" s="262" t="s">
        <v>1030</v>
      </c>
      <c r="AU414" s="262" t="s">
        <v>82</v>
      </c>
      <c r="AV414" s="13" t="s">
        <v>82</v>
      </c>
      <c r="AW414" s="13" t="s">
        <v>30</v>
      </c>
      <c r="AX414" s="13" t="s">
        <v>73</v>
      </c>
      <c r="AY414" s="262" t="s">
        <v>154</v>
      </c>
    </row>
    <row r="415" spans="2:51" s="14" customFormat="1" ht="12">
      <c r="B415" s="263"/>
      <c r="C415" s="264"/>
      <c r="D415" s="253" t="s">
        <v>1030</v>
      </c>
      <c r="E415" s="265" t="s">
        <v>1</v>
      </c>
      <c r="F415" s="266" t="s">
        <v>1312</v>
      </c>
      <c r="G415" s="264"/>
      <c r="H415" s="267">
        <v>272.129</v>
      </c>
      <c r="I415" s="268"/>
      <c r="J415" s="264"/>
      <c r="K415" s="264"/>
      <c r="L415" s="269"/>
      <c r="M415" s="270"/>
      <c r="N415" s="271"/>
      <c r="O415" s="271"/>
      <c r="P415" s="271"/>
      <c r="Q415" s="271"/>
      <c r="R415" s="271"/>
      <c r="S415" s="271"/>
      <c r="T415" s="272"/>
      <c r="AT415" s="273" t="s">
        <v>1030</v>
      </c>
      <c r="AU415" s="273" t="s">
        <v>82</v>
      </c>
      <c r="AV415" s="14" t="s">
        <v>93</v>
      </c>
      <c r="AW415" s="14" t="s">
        <v>30</v>
      </c>
      <c r="AX415" s="14" t="s">
        <v>78</v>
      </c>
      <c r="AY415" s="273" t="s">
        <v>154</v>
      </c>
    </row>
    <row r="416" spans="1:65" s="2" customFormat="1" ht="24" customHeight="1">
      <c r="A416" s="33"/>
      <c r="B416" s="34"/>
      <c r="C416" s="213" t="s">
        <v>1217</v>
      </c>
      <c r="D416" s="213" t="s">
        <v>155</v>
      </c>
      <c r="E416" s="214" t="s">
        <v>1795</v>
      </c>
      <c r="F416" s="215" t="s">
        <v>1796</v>
      </c>
      <c r="G416" s="216" t="s">
        <v>193</v>
      </c>
      <c r="H416" s="217">
        <v>272.129</v>
      </c>
      <c r="I416" s="218"/>
      <c r="J416" s="219">
        <f>ROUND(I416*H416,2)</f>
        <v>0</v>
      </c>
      <c r="K416" s="220"/>
      <c r="L416" s="38"/>
      <c r="M416" s="221" t="s">
        <v>1</v>
      </c>
      <c r="N416" s="222" t="s">
        <v>38</v>
      </c>
      <c r="O416" s="70"/>
      <c r="P416" s="223">
        <f>O416*H416</f>
        <v>0</v>
      </c>
      <c r="Q416" s="223">
        <v>0.00438</v>
      </c>
      <c r="R416" s="223">
        <f>Q416*H416</f>
        <v>1.1919250200000002</v>
      </c>
      <c r="S416" s="223">
        <v>0</v>
      </c>
      <c r="T416" s="224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225" t="s">
        <v>93</v>
      </c>
      <c r="AT416" s="225" t="s">
        <v>155</v>
      </c>
      <c r="AU416" s="225" t="s">
        <v>82</v>
      </c>
      <c r="AY416" s="16" t="s">
        <v>154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6" t="s">
        <v>78</v>
      </c>
      <c r="BK416" s="226">
        <f>ROUND(I416*H416,2)</f>
        <v>0</v>
      </c>
      <c r="BL416" s="16" t="s">
        <v>93</v>
      </c>
      <c r="BM416" s="225" t="s">
        <v>1797</v>
      </c>
    </row>
    <row r="417" spans="2:51" s="13" customFormat="1" ht="12">
      <c r="B417" s="251"/>
      <c r="C417" s="252"/>
      <c r="D417" s="253" t="s">
        <v>1030</v>
      </c>
      <c r="E417" s="254" t="s">
        <v>1</v>
      </c>
      <c r="F417" s="255" t="s">
        <v>1616</v>
      </c>
      <c r="G417" s="252"/>
      <c r="H417" s="256">
        <v>266.19</v>
      </c>
      <c r="I417" s="257"/>
      <c r="J417" s="252"/>
      <c r="K417" s="252"/>
      <c r="L417" s="258"/>
      <c r="M417" s="259"/>
      <c r="N417" s="260"/>
      <c r="O417" s="260"/>
      <c r="P417" s="260"/>
      <c r="Q417" s="260"/>
      <c r="R417" s="260"/>
      <c r="S417" s="260"/>
      <c r="T417" s="261"/>
      <c r="AT417" s="262" t="s">
        <v>1030</v>
      </c>
      <c r="AU417" s="262" t="s">
        <v>82</v>
      </c>
      <c r="AV417" s="13" t="s">
        <v>82</v>
      </c>
      <c r="AW417" s="13" t="s">
        <v>30</v>
      </c>
      <c r="AX417" s="13" t="s">
        <v>73</v>
      </c>
      <c r="AY417" s="262" t="s">
        <v>154</v>
      </c>
    </row>
    <row r="418" spans="2:51" s="13" customFormat="1" ht="12">
      <c r="B418" s="251"/>
      <c r="C418" s="252"/>
      <c r="D418" s="253" t="s">
        <v>1030</v>
      </c>
      <c r="E418" s="254" t="s">
        <v>1</v>
      </c>
      <c r="F418" s="255" t="s">
        <v>1617</v>
      </c>
      <c r="G418" s="252"/>
      <c r="H418" s="256">
        <v>27.364</v>
      </c>
      <c r="I418" s="257"/>
      <c r="J418" s="252"/>
      <c r="K418" s="252"/>
      <c r="L418" s="258"/>
      <c r="M418" s="259"/>
      <c r="N418" s="260"/>
      <c r="O418" s="260"/>
      <c r="P418" s="260"/>
      <c r="Q418" s="260"/>
      <c r="R418" s="260"/>
      <c r="S418" s="260"/>
      <c r="T418" s="261"/>
      <c r="AT418" s="262" t="s">
        <v>1030</v>
      </c>
      <c r="AU418" s="262" t="s">
        <v>82</v>
      </c>
      <c r="AV418" s="13" t="s">
        <v>82</v>
      </c>
      <c r="AW418" s="13" t="s">
        <v>30</v>
      </c>
      <c r="AX418" s="13" t="s">
        <v>73</v>
      </c>
      <c r="AY418" s="262" t="s">
        <v>154</v>
      </c>
    </row>
    <row r="419" spans="2:51" s="13" customFormat="1" ht="12">
      <c r="B419" s="251"/>
      <c r="C419" s="252"/>
      <c r="D419" s="253" t="s">
        <v>1030</v>
      </c>
      <c r="E419" s="254" t="s">
        <v>1</v>
      </c>
      <c r="F419" s="255" t="s">
        <v>1619</v>
      </c>
      <c r="G419" s="252"/>
      <c r="H419" s="256">
        <v>-11.25</v>
      </c>
      <c r="I419" s="257"/>
      <c r="J419" s="252"/>
      <c r="K419" s="252"/>
      <c r="L419" s="258"/>
      <c r="M419" s="259"/>
      <c r="N419" s="260"/>
      <c r="O419" s="260"/>
      <c r="P419" s="260"/>
      <c r="Q419" s="260"/>
      <c r="R419" s="260"/>
      <c r="S419" s="260"/>
      <c r="T419" s="261"/>
      <c r="AT419" s="262" t="s">
        <v>1030</v>
      </c>
      <c r="AU419" s="262" t="s">
        <v>82</v>
      </c>
      <c r="AV419" s="13" t="s">
        <v>82</v>
      </c>
      <c r="AW419" s="13" t="s">
        <v>30</v>
      </c>
      <c r="AX419" s="13" t="s">
        <v>73</v>
      </c>
      <c r="AY419" s="262" t="s">
        <v>154</v>
      </c>
    </row>
    <row r="420" spans="2:51" s="13" customFormat="1" ht="12">
      <c r="B420" s="251"/>
      <c r="C420" s="252"/>
      <c r="D420" s="253" t="s">
        <v>1030</v>
      </c>
      <c r="E420" s="254" t="s">
        <v>1</v>
      </c>
      <c r="F420" s="255" t="s">
        <v>1620</v>
      </c>
      <c r="G420" s="252"/>
      <c r="H420" s="256">
        <v>-6.8</v>
      </c>
      <c r="I420" s="257"/>
      <c r="J420" s="252"/>
      <c r="K420" s="252"/>
      <c r="L420" s="258"/>
      <c r="M420" s="259"/>
      <c r="N420" s="260"/>
      <c r="O420" s="260"/>
      <c r="P420" s="260"/>
      <c r="Q420" s="260"/>
      <c r="R420" s="260"/>
      <c r="S420" s="260"/>
      <c r="T420" s="261"/>
      <c r="AT420" s="262" t="s">
        <v>1030</v>
      </c>
      <c r="AU420" s="262" t="s">
        <v>82</v>
      </c>
      <c r="AV420" s="13" t="s">
        <v>82</v>
      </c>
      <c r="AW420" s="13" t="s">
        <v>30</v>
      </c>
      <c r="AX420" s="13" t="s">
        <v>73</v>
      </c>
      <c r="AY420" s="262" t="s">
        <v>154</v>
      </c>
    </row>
    <row r="421" spans="2:51" s="13" customFormat="1" ht="12">
      <c r="B421" s="251"/>
      <c r="C421" s="252"/>
      <c r="D421" s="253" t="s">
        <v>1030</v>
      </c>
      <c r="E421" s="254" t="s">
        <v>1</v>
      </c>
      <c r="F421" s="255" t="s">
        <v>1621</v>
      </c>
      <c r="G421" s="252"/>
      <c r="H421" s="256">
        <v>-3.375</v>
      </c>
      <c r="I421" s="257"/>
      <c r="J421" s="252"/>
      <c r="K421" s="252"/>
      <c r="L421" s="258"/>
      <c r="M421" s="259"/>
      <c r="N421" s="260"/>
      <c r="O421" s="260"/>
      <c r="P421" s="260"/>
      <c r="Q421" s="260"/>
      <c r="R421" s="260"/>
      <c r="S421" s="260"/>
      <c r="T421" s="261"/>
      <c r="AT421" s="262" t="s">
        <v>1030</v>
      </c>
      <c r="AU421" s="262" t="s">
        <v>82</v>
      </c>
      <c r="AV421" s="13" t="s">
        <v>82</v>
      </c>
      <c r="AW421" s="13" t="s">
        <v>30</v>
      </c>
      <c r="AX421" s="13" t="s">
        <v>73</v>
      </c>
      <c r="AY421" s="262" t="s">
        <v>154</v>
      </c>
    </row>
    <row r="422" spans="2:51" s="14" customFormat="1" ht="12">
      <c r="B422" s="263"/>
      <c r="C422" s="264"/>
      <c r="D422" s="253" t="s">
        <v>1030</v>
      </c>
      <c r="E422" s="265" t="s">
        <v>1</v>
      </c>
      <c r="F422" s="266" t="s">
        <v>1312</v>
      </c>
      <c r="G422" s="264"/>
      <c r="H422" s="267">
        <v>272.129</v>
      </c>
      <c r="I422" s="268"/>
      <c r="J422" s="264"/>
      <c r="K422" s="264"/>
      <c r="L422" s="269"/>
      <c r="M422" s="270"/>
      <c r="N422" s="271"/>
      <c r="O422" s="271"/>
      <c r="P422" s="271"/>
      <c r="Q422" s="271"/>
      <c r="R422" s="271"/>
      <c r="S422" s="271"/>
      <c r="T422" s="272"/>
      <c r="AT422" s="273" t="s">
        <v>1030</v>
      </c>
      <c r="AU422" s="273" t="s">
        <v>82</v>
      </c>
      <c r="AV422" s="14" t="s">
        <v>93</v>
      </c>
      <c r="AW422" s="14" t="s">
        <v>30</v>
      </c>
      <c r="AX422" s="14" t="s">
        <v>78</v>
      </c>
      <c r="AY422" s="273" t="s">
        <v>154</v>
      </c>
    </row>
    <row r="423" spans="1:65" s="2" customFormat="1" ht="24" customHeight="1">
      <c r="A423" s="33"/>
      <c r="B423" s="34"/>
      <c r="C423" s="213" t="s">
        <v>267</v>
      </c>
      <c r="D423" s="213" t="s">
        <v>155</v>
      </c>
      <c r="E423" s="214" t="s">
        <v>1798</v>
      </c>
      <c r="F423" s="215" t="s">
        <v>1799</v>
      </c>
      <c r="G423" s="216" t="s">
        <v>193</v>
      </c>
      <c r="H423" s="217">
        <v>253.829</v>
      </c>
      <c r="I423" s="218"/>
      <c r="J423" s="219">
        <f>ROUND(I423*H423,2)</f>
        <v>0</v>
      </c>
      <c r="K423" s="220"/>
      <c r="L423" s="38"/>
      <c r="M423" s="221" t="s">
        <v>1</v>
      </c>
      <c r="N423" s="222" t="s">
        <v>38</v>
      </c>
      <c r="O423" s="70"/>
      <c r="P423" s="223">
        <f>O423*H423</f>
        <v>0</v>
      </c>
      <c r="Q423" s="223">
        <v>0.00348</v>
      </c>
      <c r="R423" s="223">
        <f>Q423*H423</f>
        <v>0.8833249200000001</v>
      </c>
      <c r="S423" s="223">
        <v>0</v>
      </c>
      <c r="T423" s="224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225" t="s">
        <v>93</v>
      </c>
      <c r="AT423" s="225" t="s">
        <v>155</v>
      </c>
      <c r="AU423" s="225" t="s">
        <v>82</v>
      </c>
      <c r="AY423" s="16" t="s">
        <v>154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6" t="s">
        <v>78</v>
      </c>
      <c r="BK423" s="226">
        <f>ROUND(I423*H423,2)</f>
        <v>0</v>
      </c>
      <c r="BL423" s="16" t="s">
        <v>93</v>
      </c>
      <c r="BM423" s="225" t="s">
        <v>1800</v>
      </c>
    </row>
    <row r="424" spans="2:51" s="13" customFormat="1" ht="12">
      <c r="B424" s="251"/>
      <c r="C424" s="252"/>
      <c r="D424" s="253" t="s">
        <v>1030</v>
      </c>
      <c r="E424" s="254" t="s">
        <v>1</v>
      </c>
      <c r="F424" s="255" t="s">
        <v>1616</v>
      </c>
      <c r="G424" s="252"/>
      <c r="H424" s="256">
        <v>266.19</v>
      </c>
      <c r="I424" s="257"/>
      <c r="J424" s="252"/>
      <c r="K424" s="252"/>
      <c r="L424" s="258"/>
      <c r="M424" s="259"/>
      <c r="N424" s="260"/>
      <c r="O424" s="260"/>
      <c r="P424" s="260"/>
      <c r="Q424" s="260"/>
      <c r="R424" s="260"/>
      <c r="S424" s="260"/>
      <c r="T424" s="261"/>
      <c r="AT424" s="262" t="s">
        <v>1030</v>
      </c>
      <c r="AU424" s="262" t="s">
        <v>82</v>
      </c>
      <c r="AV424" s="13" t="s">
        <v>82</v>
      </c>
      <c r="AW424" s="13" t="s">
        <v>30</v>
      </c>
      <c r="AX424" s="13" t="s">
        <v>73</v>
      </c>
      <c r="AY424" s="262" t="s">
        <v>154</v>
      </c>
    </row>
    <row r="425" spans="2:51" s="13" customFormat="1" ht="12">
      <c r="B425" s="251"/>
      <c r="C425" s="252"/>
      <c r="D425" s="253" t="s">
        <v>1030</v>
      </c>
      <c r="E425" s="254" t="s">
        <v>1</v>
      </c>
      <c r="F425" s="255" t="s">
        <v>1617</v>
      </c>
      <c r="G425" s="252"/>
      <c r="H425" s="256">
        <v>27.364</v>
      </c>
      <c r="I425" s="257"/>
      <c r="J425" s="252"/>
      <c r="K425" s="252"/>
      <c r="L425" s="258"/>
      <c r="M425" s="259"/>
      <c r="N425" s="260"/>
      <c r="O425" s="260"/>
      <c r="P425" s="260"/>
      <c r="Q425" s="260"/>
      <c r="R425" s="260"/>
      <c r="S425" s="260"/>
      <c r="T425" s="261"/>
      <c r="AT425" s="262" t="s">
        <v>1030</v>
      </c>
      <c r="AU425" s="262" t="s">
        <v>82</v>
      </c>
      <c r="AV425" s="13" t="s">
        <v>82</v>
      </c>
      <c r="AW425" s="13" t="s">
        <v>30</v>
      </c>
      <c r="AX425" s="13" t="s">
        <v>73</v>
      </c>
      <c r="AY425" s="262" t="s">
        <v>154</v>
      </c>
    </row>
    <row r="426" spans="2:51" s="13" customFormat="1" ht="12">
      <c r="B426" s="251"/>
      <c r="C426" s="252"/>
      <c r="D426" s="253" t="s">
        <v>1030</v>
      </c>
      <c r="E426" s="254" t="s">
        <v>1</v>
      </c>
      <c r="F426" s="255" t="s">
        <v>1619</v>
      </c>
      <c r="G426" s="252"/>
      <c r="H426" s="256">
        <v>-11.25</v>
      </c>
      <c r="I426" s="257"/>
      <c r="J426" s="252"/>
      <c r="K426" s="252"/>
      <c r="L426" s="258"/>
      <c r="M426" s="259"/>
      <c r="N426" s="260"/>
      <c r="O426" s="260"/>
      <c r="P426" s="260"/>
      <c r="Q426" s="260"/>
      <c r="R426" s="260"/>
      <c r="S426" s="260"/>
      <c r="T426" s="261"/>
      <c r="AT426" s="262" t="s">
        <v>1030</v>
      </c>
      <c r="AU426" s="262" t="s">
        <v>82</v>
      </c>
      <c r="AV426" s="13" t="s">
        <v>82</v>
      </c>
      <c r="AW426" s="13" t="s">
        <v>30</v>
      </c>
      <c r="AX426" s="13" t="s">
        <v>73</v>
      </c>
      <c r="AY426" s="262" t="s">
        <v>154</v>
      </c>
    </row>
    <row r="427" spans="2:51" s="13" customFormat="1" ht="12">
      <c r="B427" s="251"/>
      <c r="C427" s="252"/>
      <c r="D427" s="253" t="s">
        <v>1030</v>
      </c>
      <c r="E427" s="254" t="s">
        <v>1</v>
      </c>
      <c r="F427" s="255" t="s">
        <v>1620</v>
      </c>
      <c r="G427" s="252"/>
      <c r="H427" s="256">
        <v>-6.8</v>
      </c>
      <c r="I427" s="257"/>
      <c r="J427" s="252"/>
      <c r="K427" s="252"/>
      <c r="L427" s="258"/>
      <c r="M427" s="259"/>
      <c r="N427" s="260"/>
      <c r="O427" s="260"/>
      <c r="P427" s="260"/>
      <c r="Q427" s="260"/>
      <c r="R427" s="260"/>
      <c r="S427" s="260"/>
      <c r="T427" s="261"/>
      <c r="AT427" s="262" t="s">
        <v>1030</v>
      </c>
      <c r="AU427" s="262" t="s">
        <v>82</v>
      </c>
      <c r="AV427" s="13" t="s">
        <v>82</v>
      </c>
      <c r="AW427" s="13" t="s">
        <v>30</v>
      </c>
      <c r="AX427" s="13" t="s">
        <v>73</v>
      </c>
      <c r="AY427" s="262" t="s">
        <v>154</v>
      </c>
    </row>
    <row r="428" spans="2:51" s="13" customFormat="1" ht="12">
      <c r="B428" s="251"/>
      <c r="C428" s="252"/>
      <c r="D428" s="253" t="s">
        <v>1030</v>
      </c>
      <c r="E428" s="254" t="s">
        <v>1</v>
      </c>
      <c r="F428" s="255" t="s">
        <v>1621</v>
      </c>
      <c r="G428" s="252"/>
      <c r="H428" s="256">
        <v>-3.375</v>
      </c>
      <c r="I428" s="257"/>
      <c r="J428" s="252"/>
      <c r="K428" s="252"/>
      <c r="L428" s="258"/>
      <c r="M428" s="259"/>
      <c r="N428" s="260"/>
      <c r="O428" s="260"/>
      <c r="P428" s="260"/>
      <c r="Q428" s="260"/>
      <c r="R428" s="260"/>
      <c r="S428" s="260"/>
      <c r="T428" s="261"/>
      <c r="AT428" s="262" t="s">
        <v>1030</v>
      </c>
      <c r="AU428" s="262" t="s">
        <v>82</v>
      </c>
      <c r="AV428" s="13" t="s">
        <v>82</v>
      </c>
      <c r="AW428" s="13" t="s">
        <v>30</v>
      </c>
      <c r="AX428" s="13" t="s">
        <v>73</v>
      </c>
      <c r="AY428" s="262" t="s">
        <v>154</v>
      </c>
    </row>
    <row r="429" spans="2:51" s="13" customFormat="1" ht="12">
      <c r="B429" s="251"/>
      <c r="C429" s="252"/>
      <c r="D429" s="253" t="s">
        <v>1030</v>
      </c>
      <c r="E429" s="254" t="s">
        <v>1</v>
      </c>
      <c r="F429" s="255" t="s">
        <v>1801</v>
      </c>
      <c r="G429" s="252"/>
      <c r="H429" s="256">
        <v>-18.3</v>
      </c>
      <c r="I429" s="257"/>
      <c r="J429" s="252"/>
      <c r="K429" s="252"/>
      <c r="L429" s="258"/>
      <c r="M429" s="259"/>
      <c r="N429" s="260"/>
      <c r="O429" s="260"/>
      <c r="P429" s="260"/>
      <c r="Q429" s="260"/>
      <c r="R429" s="260"/>
      <c r="S429" s="260"/>
      <c r="T429" s="261"/>
      <c r="AT429" s="262" t="s">
        <v>1030</v>
      </c>
      <c r="AU429" s="262" t="s">
        <v>82</v>
      </c>
      <c r="AV429" s="13" t="s">
        <v>82</v>
      </c>
      <c r="AW429" s="13" t="s">
        <v>30</v>
      </c>
      <c r="AX429" s="13" t="s">
        <v>73</v>
      </c>
      <c r="AY429" s="262" t="s">
        <v>154</v>
      </c>
    </row>
    <row r="430" spans="2:51" s="14" customFormat="1" ht="12">
      <c r="B430" s="263"/>
      <c r="C430" s="264"/>
      <c r="D430" s="253" t="s">
        <v>1030</v>
      </c>
      <c r="E430" s="265" t="s">
        <v>1</v>
      </c>
      <c r="F430" s="266" t="s">
        <v>1312</v>
      </c>
      <c r="G430" s="264"/>
      <c r="H430" s="267">
        <v>253.829</v>
      </c>
      <c r="I430" s="268"/>
      <c r="J430" s="264"/>
      <c r="K430" s="264"/>
      <c r="L430" s="269"/>
      <c r="M430" s="270"/>
      <c r="N430" s="271"/>
      <c r="O430" s="271"/>
      <c r="P430" s="271"/>
      <c r="Q430" s="271"/>
      <c r="R430" s="271"/>
      <c r="S430" s="271"/>
      <c r="T430" s="272"/>
      <c r="AT430" s="273" t="s">
        <v>1030</v>
      </c>
      <c r="AU430" s="273" t="s">
        <v>82</v>
      </c>
      <c r="AV430" s="14" t="s">
        <v>93</v>
      </c>
      <c r="AW430" s="14" t="s">
        <v>30</v>
      </c>
      <c r="AX430" s="14" t="s">
        <v>78</v>
      </c>
      <c r="AY430" s="273" t="s">
        <v>154</v>
      </c>
    </row>
    <row r="431" spans="1:65" s="2" customFormat="1" ht="24" customHeight="1">
      <c r="A431" s="33"/>
      <c r="B431" s="34"/>
      <c r="C431" s="213" t="s">
        <v>1224</v>
      </c>
      <c r="D431" s="213" t="s">
        <v>155</v>
      </c>
      <c r="E431" s="214" t="s">
        <v>1802</v>
      </c>
      <c r="F431" s="215" t="s">
        <v>1803</v>
      </c>
      <c r="G431" s="216" t="s">
        <v>193</v>
      </c>
      <c r="H431" s="217">
        <v>18.3</v>
      </c>
      <c r="I431" s="218"/>
      <c r="J431" s="219">
        <f>ROUND(I431*H431,2)</f>
        <v>0</v>
      </c>
      <c r="K431" s="220"/>
      <c r="L431" s="38"/>
      <c r="M431" s="221" t="s">
        <v>1</v>
      </c>
      <c r="N431" s="222" t="s">
        <v>38</v>
      </c>
      <c r="O431" s="70"/>
      <c r="P431" s="223">
        <f>O431*H431</f>
        <v>0</v>
      </c>
      <c r="Q431" s="223">
        <v>0.00348</v>
      </c>
      <c r="R431" s="223">
        <f>Q431*H431</f>
        <v>0.063684</v>
      </c>
      <c r="S431" s="223">
        <v>0</v>
      </c>
      <c r="T431" s="224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225" t="s">
        <v>93</v>
      </c>
      <c r="AT431" s="225" t="s">
        <v>155</v>
      </c>
      <c r="AU431" s="225" t="s">
        <v>82</v>
      </c>
      <c r="AY431" s="16" t="s">
        <v>154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6" t="s">
        <v>78</v>
      </c>
      <c r="BK431" s="226">
        <f>ROUND(I431*H431,2)</f>
        <v>0</v>
      </c>
      <c r="BL431" s="16" t="s">
        <v>93</v>
      </c>
      <c r="BM431" s="225" t="s">
        <v>1804</v>
      </c>
    </row>
    <row r="432" spans="2:51" s="13" customFormat="1" ht="12">
      <c r="B432" s="251"/>
      <c r="C432" s="252"/>
      <c r="D432" s="253" t="s">
        <v>1030</v>
      </c>
      <c r="E432" s="254" t="s">
        <v>1</v>
      </c>
      <c r="F432" s="255" t="s">
        <v>1805</v>
      </c>
      <c r="G432" s="252"/>
      <c r="H432" s="256">
        <v>1.95</v>
      </c>
      <c r="I432" s="257"/>
      <c r="J432" s="252"/>
      <c r="K432" s="252"/>
      <c r="L432" s="258"/>
      <c r="M432" s="259"/>
      <c r="N432" s="260"/>
      <c r="O432" s="260"/>
      <c r="P432" s="260"/>
      <c r="Q432" s="260"/>
      <c r="R432" s="260"/>
      <c r="S432" s="260"/>
      <c r="T432" s="261"/>
      <c r="AT432" s="262" t="s">
        <v>1030</v>
      </c>
      <c r="AU432" s="262" t="s">
        <v>82</v>
      </c>
      <c r="AV432" s="13" t="s">
        <v>82</v>
      </c>
      <c r="AW432" s="13" t="s">
        <v>30</v>
      </c>
      <c r="AX432" s="13" t="s">
        <v>73</v>
      </c>
      <c r="AY432" s="262" t="s">
        <v>154</v>
      </c>
    </row>
    <row r="433" spans="2:51" s="13" customFormat="1" ht="12">
      <c r="B433" s="251"/>
      <c r="C433" s="252"/>
      <c r="D433" s="253" t="s">
        <v>1030</v>
      </c>
      <c r="E433" s="254" t="s">
        <v>1</v>
      </c>
      <c r="F433" s="255" t="s">
        <v>1806</v>
      </c>
      <c r="G433" s="252"/>
      <c r="H433" s="256">
        <v>16.35</v>
      </c>
      <c r="I433" s="257"/>
      <c r="J433" s="252"/>
      <c r="K433" s="252"/>
      <c r="L433" s="258"/>
      <c r="M433" s="259"/>
      <c r="N433" s="260"/>
      <c r="O433" s="260"/>
      <c r="P433" s="260"/>
      <c r="Q433" s="260"/>
      <c r="R433" s="260"/>
      <c r="S433" s="260"/>
      <c r="T433" s="261"/>
      <c r="AT433" s="262" t="s">
        <v>1030</v>
      </c>
      <c r="AU433" s="262" t="s">
        <v>82</v>
      </c>
      <c r="AV433" s="13" t="s">
        <v>82</v>
      </c>
      <c r="AW433" s="13" t="s">
        <v>30</v>
      </c>
      <c r="AX433" s="13" t="s">
        <v>73</v>
      </c>
      <c r="AY433" s="262" t="s">
        <v>154</v>
      </c>
    </row>
    <row r="434" spans="2:51" s="14" customFormat="1" ht="12">
      <c r="B434" s="263"/>
      <c r="C434" s="264"/>
      <c r="D434" s="253" t="s">
        <v>1030</v>
      </c>
      <c r="E434" s="265" t="s">
        <v>1</v>
      </c>
      <c r="F434" s="266" t="s">
        <v>1312</v>
      </c>
      <c r="G434" s="264"/>
      <c r="H434" s="267">
        <v>18.3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AT434" s="273" t="s">
        <v>1030</v>
      </c>
      <c r="AU434" s="273" t="s">
        <v>82</v>
      </c>
      <c r="AV434" s="14" t="s">
        <v>93</v>
      </c>
      <c r="AW434" s="14" t="s">
        <v>30</v>
      </c>
      <c r="AX434" s="14" t="s">
        <v>78</v>
      </c>
      <c r="AY434" s="273" t="s">
        <v>154</v>
      </c>
    </row>
    <row r="435" spans="1:65" s="2" customFormat="1" ht="24" customHeight="1">
      <c r="A435" s="33"/>
      <c r="B435" s="34"/>
      <c r="C435" s="213" t="s">
        <v>269</v>
      </c>
      <c r="D435" s="213" t="s">
        <v>155</v>
      </c>
      <c r="E435" s="214" t="s">
        <v>1807</v>
      </c>
      <c r="F435" s="215" t="s">
        <v>1808</v>
      </c>
      <c r="G435" s="216" t="s">
        <v>193</v>
      </c>
      <c r="H435" s="217">
        <v>38.626</v>
      </c>
      <c r="I435" s="218"/>
      <c r="J435" s="219">
        <f>ROUND(I435*H435,2)</f>
        <v>0</v>
      </c>
      <c r="K435" s="220"/>
      <c r="L435" s="38"/>
      <c r="M435" s="221" t="s">
        <v>1</v>
      </c>
      <c r="N435" s="222" t="s">
        <v>38</v>
      </c>
      <c r="O435" s="70"/>
      <c r="P435" s="223">
        <f>O435*H435</f>
        <v>0</v>
      </c>
      <c r="Q435" s="223">
        <v>0.00348</v>
      </c>
      <c r="R435" s="223">
        <f>Q435*H435</f>
        <v>0.13441847999999998</v>
      </c>
      <c r="S435" s="223">
        <v>0</v>
      </c>
      <c r="T435" s="224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225" t="s">
        <v>93</v>
      </c>
      <c r="AT435" s="225" t="s">
        <v>155</v>
      </c>
      <c r="AU435" s="225" t="s">
        <v>82</v>
      </c>
      <c r="AY435" s="16" t="s">
        <v>154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6" t="s">
        <v>78</v>
      </c>
      <c r="BK435" s="226">
        <f>ROUND(I435*H435,2)</f>
        <v>0</v>
      </c>
      <c r="BL435" s="16" t="s">
        <v>93</v>
      </c>
      <c r="BM435" s="225" t="s">
        <v>1809</v>
      </c>
    </row>
    <row r="436" spans="2:51" s="13" customFormat="1" ht="12">
      <c r="B436" s="251"/>
      <c r="C436" s="252"/>
      <c r="D436" s="253" t="s">
        <v>1030</v>
      </c>
      <c r="E436" s="254" t="s">
        <v>1</v>
      </c>
      <c r="F436" s="255" t="s">
        <v>1810</v>
      </c>
      <c r="G436" s="252"/>
      <c r="H436" s="256">
        <v>35.025</v>
      </c>
      <c r="I436" s="257"/>
      <c r="J436" s="252"/>
      <c r="K436" s="252"/>
      <c r="L436" s="258"/>
      <c r="M436" s="259"/>
      <c r="N436" s="260"/>
      <c r="O436" s="260"/>
      <c r="P436" s="260"/>
      <c r="Q436" s="260"/>
      <c r="R436" s="260"/>
      <c r="S436" s="260"/>
      <c r="T436" s="261"/>
      <c r="AT436" s="262" t="s">
        <v>1030</v>
      </c>
      <c r="AU436" s="262" t="s">
        <v>82</v>
      </c>
      <c r="AV436" s="13" t="s">
        <v>82</v>
      </c>
      <c r="AW436" s="13" t="s">
        <v>30</v>
      </c>
      <c r="AX436" s="13" t="s">
        <v>73</v>
      </c>
      <c r="AY436" s="262" t="s">
        <v>154</v>
      </c>
    </row>
    <row r="437" spans="2:51" s="13" customFormat="1" ht="12">
      <c r="B437" s="251"/>
      <c r="C437" s="252"/>
      <c r="D437" s="253" t="s">
        <v>1030</v>
      </c>
      <c r="E437" s="254" t="s">
        <v>1</v>
      </c>
      <c r="F437" s="255" t="s">
        <v>1811</v>
      </c>
      <c r="G437" s="252"/>
      <c r="H437" s="256">
        <v>3.601</v>
      </c>
      <c r="I437" s="257"/>
      <c r="J437" s="252"/>
      <c r="K437" s="252"/>
      <c r="L437" s="258"/>
      <c r="M437" s="259"/>
      <c r="N437" s="260"/>
      <c r="O437" s="260"/>
      <c r="P437" s="260"/>
      <c r="Q437" s="260"/>
      <c r="R437" s="260"/>
      <c r="S437" s="260"/>
      <c r="T437" s="261"/>
      <c r="AT437" s="262" t="s">
        <v>1030</v>
      </c>
      <c r="AU437" s="262" t="s">
        <v>82</v>
      </c>
      <c r="AV437" s="13" t="s">
        <v>82</v>
      </c>
      <c r="AW437" s="13" t="s">
        <v>30</v>
      </c>
      <c r="AX437" s="13" t="s">
        <v>73</v>
      </c>
      <c r="AY437" s="262" t="s">
        <v>154</v>
      </c>
    </row>
    <row r="438" spans="2:51" s="14" customFormat="1" ht="12">
      <c r="B438" s="263"/>
      <c r="C438" s="264"/>
      <c r="D438" s="253" t="s">
        <v>1030</v>
      </c>
      <c r="E438" s="265" t="s">
        <v>1</v>
      </c>
      <c r="F438" s="266" t="s">
        <v>1312</v>
      </c>
      <c r="G438" s="264"/>
      <c r="H438" s="267">
        <v>38.626</v>
      </c>
      <c r="I438" s="268"/>
      <c r="J438" s="264"/>
      <c r="K438" s="264"/>
      <c r="L438" s="269"/>
      <c r="M438" s="270"/>
      <c r="N438" s="271"/>
      <c r="O438" s="271"/>
      <c r="P438" s="271"/>
      <c r="Q438" s="271"/>
      <c r="R438" s="271"/>
      <c r="S438" s="271"/>
      <c r="T438" s="272"/>
      <c r="AT438" s="273" t="s">
        <v>1030</v>
      </c>
      <c r="AU438" s="273" t="s">
        <v>82</v>
      </c>
      <c r="AV438" s="14" t="s">
        <v>93</v>
      </c>
      <c r="AW438" s="14" t="s">
        <v>30</v>
      </c>
      <c r="AX438" s="14" t="s">
        <v>78</v>
      </c>
      <c r="AY438" s="273" t="s">
        <v>154</v>
      </c>
    </row>
    <row r="439" spans="1:65" s="2" customFormat="1" ht="24" customHeight="1">
      <c r="A439" s="33"/>
      <c r="B439" s="34"/>
      <c r="C439" s="213" t="s">
        <v>1231</v>
      </c>
      <c r="D439" s="213" t="s">
        <v>155</v>
      </c>
      <c r="E439" s="214" t="s">
        <v>1812</v>
      </c>
      <c r="F439" s="215" t="s">
        <v>1813</v>
      </c>
      <c r="G439" s="216" t="s">
        <v>574</v>
      </c>
      <c r="H439" s="217">
        <v>91.85</v>
      </c>
      <c r="I439" s="218"/>
      <c r="J439" s="219">
        <f>ROUND(I439*H439,2)</f>
        <v>0</v>
      </c>
      <c r="K439" s="220"/>
      <c r="L439" s="38"/>
      <c r="M439" s="221" t="s">
        <v>1</v>
      </c>
      <c r="N439" s="222" t="s">
        <v>38</v>
      </c>
      <c r="O439" s="70"/>
      <c r="P439" s="223">
        <f>O439*H439</f>
        <v>0</v>
      </c>
      <c r="Q439" s="223">
        <v>0</v>
      </c>
      <c r="R439" s="223">
        <f>Q439*H439</f>
        <v>0</v>
      </c>
      <c r="S439" s="223">
        <v>0</v>
      </c>
      <c r="T439" s="224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225" t="s">
        <v>93</v>
      </c>
      <c r="AT439" s="225" t="s">
        <v>155</v>
      </c>
      <c r="AU439" s="225" t="s">
        <v>82</v>
      </c>
      <c r="AY439" s="16" t="s">
        <v>154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6" t="s">
        <v>78</v>
      </c>
      <c r="BK439" s="226">
        <f>ROUND(I439*H439,2)</f>
        <v>0</v>
      </c>
      <c r="BL439" s="16" t="s">
        <v>93</v>
      </c>
      <c r="BM439" s="225" t="s">
        <v>1814</v>
      </c>
    </row>
    <row r="440" spans="2:51" s="13" customFormat="1" ht="12">
      <c r="B440" s="251"/>
      <c r="C440" s="252"/>
      <c r="D440" s="253" t="s">
        <v>1030</v>
      </c>
      <c r="E440" s="254" t="s">
        <v>1</v>
      </c>
      <c r="F440" s="255" t="s">
        <v>1815</v>
      </c>
      <c r="G440" s="252"/>
      <c r="H440" s="256">
        <v>70.05</v>
      </c>
      <c r="I440" s="257"/>
      <c r="J440" s="252"/>
      <c r="K440" s="252"/>
      <c r="L440" s="258"/>
      <c r="M440" s="259"/>
      <c r="N440" s="260"/>
      <c r="O440" s="260"/>
      <c r="P440" s="260"/>
      <c r="Q440" s="260"/>
      <c r="R440" s="260"/>
      <c r="S440" s="260"/>
      <c r="T440" s="261"/>
      <c r="AT440" s="262" t="s">
        <v>1030</v>
      </c>
      <c r="AU440" s="262" t="s">
        <v>82</v>
      </c>
      <c r="AV440" s="13" t="s">
        <v>82</v>
      </c>
      <c r="AW440" s="13" t="s">
        <v>30</v>
      </c>
      <c r="AX440" s="13" t="s">
        <v>73</v>
      </c>
      <c r="AY440" s="262" t="s">
        <v>154</v>
      </c>
    </row>
    <row r="441" spans="2:51" s="13" customFormat="1" ht="12">
      <c r="B441" s="251"/>
      <c r="C441" s="252"/>
      <c r="D441" s="253" t="s">
        <v>1030</v>
      </c>
      <c r="E441" s="254" t="s">
        <v>1</v>
      </c>
      <c r="F441" s="255" t="s">
        <v>1816</v>
      </c>
      <c r="G441" s="252"/>
      <c r="H441" s="256">
        <v>21.8</v>
      </c>
      <c r="I441" s="257"/>
      <c r="J441" s="252"/>
      <c r="K441" s="252"/>
      <c r="L441" s="258"/>
      <c r="M441" s="259"/>
      <c r="N441" s="260"/>
      <c r="O441" s="260"/>
      <c r="P441" s="260"/>
      <c r="Q441" s="260"/>
      <c r="R441" s="260"/>
      <c r="S441" s="260"/>
      <c r="T441" s="261"/>
      <c r="AT441" s="262" t="s">
        <v>1030</v>
      </c>
      <c r="AU441" s="262" t="s">
        <v>82</v>
      </c>
      <c r="AV441" s="13" t="s">
        <v>82</v>
      </c>
      <c r="AW441" s="13" t="s">
        <v>30</v>
      </c>
      <c r="AX441" s="13" t="s">
        <v>73</v>
      </c>
      <c r="AY441" s="262" t="s">
        <v>154</v>
      </c>
    </row>
    <row r="442" spans="2:51" s="14" customFormat="1" ht="12">
      <c r="B442" s="263"/>
      <c r="C442" s="264"/>
      <c r="D442" s="253" t="s">
        <v>1030</v>
      </c>
      <c r="E442" s="265" t="s">
        <v>1</v>
      </c>
      <c r="F442" s="266" t="s">
        <v>1312</v>
      </c>
      <c r="G442" s="264"/>
      <c r="H442" s="267">
        <v>91.85</v>
      </c>
      <c r="I442" s="268"/>
      <c r="J442" s="264"/>
      <c r="K442" s="264"/>
      <c r="L442" s="269"/>
      <c r="M442" s="270"/>
      <c r="N442" s="271"/>
      <c r="O442" s="271"/>
      <c r="P442" s="271"/>
      <c r="Q442" s="271"/>
      <c r="R442" s="271"/>
      <c r="S442" s="271"/>
      <c r="T442" s="272"/>
      <c r="AT442" s="273" t="s">
        <v>1030</v>
      </c>
      <c r="AU442" s="273" t="s">
        <v>82</v>
      </c>
      <c r="AV442" s="14" t="s">
        <v>93</v>
      </c>
      <c r="AW442" s="14" t="s">
        <v>30</v>
      </c>
      <c r="AX442" s="14" t="s">
        <v>78</v>
      </c>
      <c r="AY442" s="273" t="s">
        <v>154</v>
      </c>
    </row>
    <row r="443" spans="1:65" s="2" customFormat="1" ht="24" customHeight="1">
      <c r="A443" s="33"/>
      <c r="B443" s="34"/>
      <c r="C443" s="213" t="s">
        <v>272</v>
      </c>
      <c r="D443" s="213" t="s">
        <v>155</v>
      </c>
      <c r="E443" s="214" t="s">
        <v>1817</v>
      </c>
      <c r="F443" s="215" t="s">
        <v>1818</v>
      </c>
      <c r="G443" s="216" t="s">
        <v>193</v>
      </c>
      <c r="H443" s="217">
        <v>222.473</v>
      </c>
      <c r="I443" s="218"/>
      <c r="J443" s="219">
        <f>ROUND(I443*H443,2)</f>
        <v>0</v>
      </c>
      <c r="K443" s="220"/>
      <c r="L443" s="38"/>
      <c r="M443" s="221" t="s">
        <v>1</v>
      </c>
      <c r="N443" s="222" t="s">
        <v>38</v>
      </c>
      <c r="O443" s="70"/>
      <c r="P443" s="223">
        <f>O443*H443</f>
        <v>0</v>
      </c>
      <c r="Q443" s="223">
        <v>0.00942</v>
      </c>
      <c r="R443" s="223">
        <f>Q443*H443</f>
        <v>2.09569566</v>
      </c>
      <c r="S443" s="223">
        <v>0</v>
      </c>
      <c r="T443" s="224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225" t="s">
        <v>93</v>
      </c>
      <c r="AT443" s="225" t="s">
        <v>155</v>
      </c>
      <c r="AU443" s="225" t="s">
        <v>82</v>
      </c>
      <c r="AY443" s="16" t="s">
        <v>154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6" t="s">
        <v>78</v>
      </c>
      <c r="BK443" s="226">
        <f>ROUND(I443*H443,2)</f>
        <v>0</v>
      </c>
      <c r="BL443" s="16" t="s">
        <v>93</v>
      </c>
      <c r="BM443" s="225" t="s">
        <v>1819</v>
      </c>
    </row>
    <row r="444" spans="2:51" s="13" customFormat="1" ht="22.5">
      <c r="B444" s="251"/>
      <c r="C444" s="252"/>
      <c r="D444" s="253" t="s">
        <v>1030</v>
      </c>
      <c r="E444" s="254" t="s">
        <v>1</v>
      </c>
      <c r="F444" s="255" t="s">
        <v>1820</v>
      </c>
      <c r="G444" s="252"/>
      <c r="H444" s="256">
        <v>222.473</v>
      </c>
      <c r="I444" s="257"/>
      <c r="J444" s="252"/>
      <c r="K444" s="252"/>
      <c r="L444" s="258"/>
      <c r="M444" s="259"/>
      <c r="N444" s="260"/>
      <c r="O444" s="260"/>
      <c r="P444" s="260"/>
      <c r="Q444" s="260"/>
      <c r="R444" s="260"/>
      <c r="S444" s="260"/>
      <c r="T444" s="261"/>
      <c r="AT444" s="262" t="s">
        <v>1030</v>
      </c>
      <c r="AU444" s="262" t="s">
        <v>82</v>
      </c>
      <c r="AV444" s="13" t="s">
        <v>82</v>
      </c>
      <c r="AW444" s="13" t="s">
        <v>30</v>
      </c>
      <c r="AX444" s="13" t="s">
        <v>78</v>
      </c>
      <c r="AY444" s="262" t="s">
        <v>154</v>
      </c>
    </row>
    <row r="445" spans="1:65" s="2" customFormat="1" ht="24" customHeight="1">
      <c r="A445" s="33"/>
      <c r="B445" s="34"/>
      <c r="C445" s="213" t="s">
        <v>1240</v>
      </c>
      <c r="D445" s="213" t="s">
        <v>155</v>
      </c>
      <c r="E445" s="214" t="s">
        <v>1821</v>
      </c>
      <c r="F445" s="215" t="s">
        <v>1822</v>
      </c>
      <c r="G445" s="216" t="s">
        <v>193</v>
      </c>
      <c r="H445" s="217">
        <v>40.627</v>
      </c>
      <c r="I445" s="218"/>
      <c r="J445" s="219">
        <f>ROUND(I445*H445,2)</f>
        <v>0</v>
      </c>
      <c r="K445" s="220"/>
      <c r="L445" s="38"/>
      <c r="M445" s="221" t="s">
        <v>1</v>
      </c>
      <c r="N445" s="222" t="s">
        <v>38</v>
      </c>
      <c r="O445" s="70"/>
      <c r="P445" s="223">
        <f>O445*H445</f>
        <v>0</v>
      </c>
      <c r="Q445" s="223">
        <v>0.28362</v>
      </c>
      <c r="R445" s="223">
        <f>Q445*H445</f>
        <v>11.52262974</v>
      </c>
      <c r="S445" s="223">
        <v>0</v>
      </c>
      <c r="T445" s="224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225" t="s">
        <v>93</v>
      </c>
      <c r="AT445" s="225" t="s">
        <v>155</v>
      </c>
      <c r="AU445" s="225" t="s">
        <v>82</v>
      </c>
      <c r="AY445" s="16" t="s">
        <v>154</v>
      </c>
      <c r="BE445" s="226">
        <f>IF(N445="základní",J445,0)</f>
        <v>0</v>
      </c>
      <c r="BF445" s="226">
        <f>IF(N445="snížená",J445,0)</f>
        <v>0</v>
      </c>
      <c r="BG445" s="226">
        <f>IF(N445="zákl. přenesená",J445,0)</f>
        <v>0</v>
      </c>
      <c r="BH445" s="226">
        <f>IF(N445="sníž. přenesená",J445,0)</f>
        <v>0</v>
      </c>
      <c r="BI445" s="226">
        <f>IF(N445="nulová",J445,0)</f>
        <v>0</v>
      </c>
      <c r="BJ445" s="16" t="s">
        <v>78</v>
      </c>
      <c r="BK445" s="226">
        <f>ROUND(I445*H445,2)</f>
        <v>0</v>
      </c>
      <c r="BL445" s="16" t="s">
        <v>93</v>
      </c>
      <c r="BM445" s="225" t="s">
        <v>1823</v>
      </c>
    </row>
    <row r="446" spans="2:51" s="13" customFormat="1" ht="12">
      <c r="B446" s="251"/>
      <c r="C446" s="252"/>
      <c r="D446" s="253" t="s">
        <v>1030</v>
      </c>
      <c r="E446" s="254" t="s">
        <v>1</v>
      </c>
      <c r="F446" s="255" t="s">
        <v>1824</v>
      </c>
      <c r="G446" s="252"/>
      <c r="H446" s="256">
        <v>40.627</v>
      </c>
      <c r="I446" s="257"/>
      <c r="J446" s="252"/>
      <c r="K446" s="252"/>
      <c r="L446" s="258"/>
      <c r="M446" s="259"/>
      <c r="N446" s="260"/>
      <c r="O446" s="260"/>
      <c r="P446" s="260"/>
      <c r="Q446" s="260"/>
      <c r="R446" s="260"/>
      <c r="S446" s="260"/>
      <c r="T446" s="261"/>
      <c r="AT446" s="262" t="s">
        <v>1030</v>
      </c>
      <c r="AU446" s="262" t="s">
        <v>82</v>
      </c>
      <c r="AV446" s="13" t="s">
        <v>82</v>
      </c>
      <c r="AW446" s="13" t="s">
        <v>30</v>
      </c>
      <c r="AX446" s="13" t="s">
        <v>78</v>
      </c>
      <c r="AY446" s="262" t="s">
        <v>154</v>
      </c>
    </row>
    <row r="447" spans="1:65" s="2" customFormat="1" ht="24" customHeight="1">
      <c r="A447" s="33"/>
      <c r="B447" s="34"/>
      <c r="C447" s="213" t="s">
        <v>275</v>
      </c>
      <c r="D447" s="213" t="s">
        <v>155</v>
      </c>
      <c r="E447" s="214" t="s">
        <v>1825</v>
      </c>
      <c r="F447" s="215" t="s">
        <v>1826</v>
      </c>
      <c r="G447" s="216" t="s">
        <v>574</v>
      </c>
      <c r="H447" s="217">
        <v>81.254</v>
      </c>
      <c r="I447" s="218"/>
      <c r="J447" s="219">
        <f>ROUND(I447*H447,2)</f>
        <v>0</v>
      </c>
      <c r="K447" s="220"/>
      <c r="L447" s="38"/>
      <c r="M447" s="221" t="s">
        <v>1</v>
      </c>
      <c r="N447" s="222" t="s">
        <v>38</v>
      </c>
      <c r="O447" s="70"/>
      <c r="P447" s="223">
        <f>O447*H447</f>
        <v>0</v>
      </c>
      <c r="Q447" s="223">
        <v>0.19663</v>
      </c>
      <c r="R447" s="223">
        <f>Q447*H447</f>
        <v>15.97697402</v>
      </c>
      <c r="S447" s="223">
        <v>0</v>
      </c>
      <c r="T447" s="224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225" t="s">
        <v>93</v>
      </c>
      <c r="AT447" s="225" t="s">
        <v>155</v>
      </c>
      <c r="AU447" s="225" t="s">
        <v>82</v>
      </c>
      <c r="AY447" s="16" t="s">
        <v>154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6" t="s">
        <v>78</v>
      </c>
      <c r="BK447" s="226">
        <f>ROUND(I447*H447,2)</f>
        <v>0</v>
      </c>
      <c r="BL447" s="16" t="s">
        <v>93</v>
      </c>
      <c r="BM447" s="225" t="s">
        <v>1827</v>
      </c>
    </row>
    <row r="448" spans="2:51" s="13" customFormat="1" ht="12">
      <c r="B448" s="251"/>
      <c r="C448" s="252"/>
      <c r="D448" s="253" t="s">
        <v>1030</v>
      </c>
      <c r="E448" s="254" t="s">
        <v>1</v>
      </c>
      <c r="F448" s="255" t="s">
        <v>1828</v>
      </c>
      <c r="G448" s="252"/>
      <c r="H448" s="256">
        <v>81.254</v>
      </c>
      <c r="I448" s="257"/>
      <c r="J448" s="252"/>
      <c r="K448" s="252"/>
      <c r="L448" s="258"/>
      <c r="M448" s="259"/>
      <c r="N448" s="260"/>
      <c r="O448" s="260"/>
      <c r="P448" s="260"/>
      <c r="Q448" s="260"/>
      <c r="R448" s="260"/>
      <c r="S448" s="260"/>
      <c r="T448" s="261"/>
      <c r="AT448" s="262" t="s">
        <v>1030</v>
      </c>
      <c r="AU448" s="262" t="s">
        <v>82</v>
      </c>
      <c r="AV448" s="13" t="s">
        <v>82</v>
      </c>
      <c r="AW448" s="13" t="s">
        <v>30</v>
      </c>
      <c r="AX448" s="13" t="s">
        <v>78</v>
      </c>
      <c r="AY448" s="262" t="s">
        <v>154</v>
      </c>
    </row>
    <row r="449" spans="1:65" s="2" customFormat="1" ht="24" customHeight="1">
      <c r="A449" s="33"/>
      <c r="B449" s="34"/>
      <c r="C449" s="279" t="s">
        <v>1247</v>
      </c>
      <c r="D449" s="279" t="s">
        <v>155</v>
      </c>
      <c r="E449" s="280" t="s">
        <v>1829</v>
      </c>
      <c r="F449" s="281" t="s">
        <v>1830</v>
      </c>
      <c r="G449" s="282" t="s">
        <v>956</v>
      </c>
      <c r="H449" s="283">
        <v>25</v>
      </c>
      <c r="I449" s="284"/>
      <c r="J449" s="285">
        <f aca="true" t="shared" si="15" ref="J449:J454">ROUND(I449*H449,2)</f>
        <v>0</v>
      </c>
      <c r="K449" s="220"/>
      <c r="L449" s="38"/>
      <c r="M449" s="221" t="s">
        <v>1</v>
      </c>
      <c r="N449" s="222" t="s">
        <v>38</v>
      </c>
      <c r="O449" s="70"/>
      <c r="P449" s="223">
        <f aca="true" t="shared" si="16" ref="P449:P454">O449*H449</f>
        <v>0</v>
      </c>
      <c r="Q449" s="223">
        <v>0.00048</v>
      </c>
      <c r="R449" s="223">
        <f aca="true" t="shared" si="17" ref="R449:R454">Q449*H449</f>
        <v>0.012</v>
      </c>
      <c r="S449" s="223">
        <v>0</v>
      </c>
      <c r="T449" s="224">
        <f aca="true" t="shared" si="18" ref="T449:T454"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225" t="s">
        <v>93</v>
      </c>
      <c r="AT449" s="225" t="s">
        <v>155</v>
      </c>
      <c r="AU449" s="225" t="s">
        <v>82</v>
      </c>
      <c r="AY449" s="16" t="s">
        <v>154</v>
      </c>
      <c r="BE449" s="226">
        <f aca="true" t="shared" si="19" ref="BE449:BE454">IF(N449="základní",J449,0)</f>
        <v>0</v>
      </c>
      <c r="BF449" s="226">
        <f aca="true" t="shared" si="20" ref="BF449:BF454">IF(N449="snížená",J449,0)</f>
        <v>0</v>
      </c>
      <c r="BG449" s="226">
        <f aca="true" t="shared" si="21" ref="BG449:BG454">IF(N449="zákl. přenesená",J449,0)</f>
        <v>0</v>
      </c>
      <c r="BH449" s="226">
        <f aca="true" t="shared" si="22" ref="BH449:BH454">IF(N449="sníž. přenesená",J449,0)</f>
        <v>0</v>
      </c>
      <c r="BI449" s="226">
        <f aca="true" t="shared" si="23" ref="BI449:BI454">IF(N449="nulová",J449,0)</f>
        <v>0</v>
      </c>
      <c r="BJ449" s="16" t="s">
        <v>78</v>
      </c>
      <c r="BK449" s="226">
        <f aca="true" t="shared" si="24" ref="BK449:BK454">ROUND(I449*H449,2)</f>
        <v>0</v>
      </c>
      <c r="BL449" s="16" t="s">
        <v>93</v>
      </c>
      <c r="BM449" s="225" t="s">
        <v>1831</v>
      </c>
    </row>
    <row r="450" spans="1:65" s="2" customFormat="1" ht="24" customHeight="1">
      <c r="A450" s="33"/>
      <c r="B450" s="34"/>
      <c r="C450" s="286" t="s">
        <v>278</v>
      </c>
      <c r="D450" s="286" t="s">
        <v>958</v>
      </c>
      <c r="E450" s="287" t="s">
        <v>1832</v>
      </c>
      <c r="F450" s="288" t="s">
        <v>1833</v>
      </c>
      <c r="G450" s="289" t="s">
        <v>956</v>
      </c>
      <c r="H450" s="290">
        <v>17</v>
      </c>
      <c r="I450" s="291"/>
      <c r="J450" s="292">
        <f t="shared" si="15"/>
        <v>0</v>
      </c>
      <c r="K450" s="247"/>
      <c r="L450" s="248"/>
      <c r="M450" s="249" t="s">
        <v>1</v>
      </c>
      <c r="N450" s="250" t="s">
        <v>38</v>
      </c>
      <c r="O450" s="70"/>
      <c r="P450" s="223">
        <f t="shared" si="16"/>
        <v>0</v>
      </c>
      <c r="Q450" s="223">
        <v>0.01098</v>
      </c>
      <c r="R450" s="223">
        <f t="shared" si="17"/>
        <v>0.18666</v>
      </c>
      <c r="S450" s="223">
        <v>0</v>
      </c>
      <c r="T450" s="224">
        <f t="shared" si="18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225" t="s">
        <v>168</v>
      </c>
      <c r="AT450" s="225" t="s">
        <v>958</v>
      </c>
      <c r="AU450" s="225" t="s">
        <v>82</v>
      </c>
      <c r="AY450" s="16" t="s">
        <v>154</v>
      </c>
      <c r="BE450" s="226">
        <f t="shared" si="19"/>
        <v>0</v>
      </c>
      <c r="BF450" s="226">
        <f t="shared" si="20"/>
        <v>0</v>
      </c>
      <c r="BG450" s="226">
        <f t="shared" si="21"/>
        <v>0</v>
      </c>
      <c r="BH450" s="226">
        <f t="shared" si="22"/>
        <v>0</v>
      </c>
      <c r="BI450" s="226">
        <f t="shared" si="23"/>
        <v>0</v>
      </c>
      <c r="BJ450" s="16" t="s">
        <v>78</v>
      </c>
      <c r="BK450" s="226">
        <f t="shared" si="24"/>
        <v>0</v>
      </c>
      <c r="BL450" s="16" t="s">
        <v>93</v>
      </c>
      <c r="BM450" s="225" t="s">
        <v>1834</v>
      </c>
    </row>
    <row r="451" spans="1:65" s="2" customFormat="1" ht="24" customHeight="1">
      <c r="A451" s="33"/>
      <c r="B451" s="34"/>
      <c r="C451" s="286" t="s">
        <v>1256</v>
      </c>
      <c r="D451" s="286" t="s">
        <v>958</v>
      </c>
      <c r="E451" s="287" t="s">
        <v>1835</v>
      </c>
      <c r="F451" s="288" t="s">
        <v>1836</v>
      </c>
      <c r="G451" s="289" t="s">
        <v>956</v>
      </c>
      <c r="H451" s="290">
        <v>1</v>
      </c>
      <c r="I451" s="291"/>
      <c r="J451" s="292">
        <f t="shared" si="15"/>
        <v>0</v>
      </c>
      <c r="K451" s="247"/>
      <c r="L451" s="248"/>
      <c r="M451" s="249" t="s">
        <v>1</v>
      </c>
      <c r="N451" s="250" t="s">
        <v>38</v>
      </c>
      <c r="O451" s="70"/>
      <c r="P451" s="223">
        <f t="shared" si="16"/>
        <v>0</v>
      </c>
      <c r="Q451" s="223">
        <v>0.01098</v>
      </c>
      <c r="R451" s="223">
        <f t="shared" si="17"/>
        <v>0.01098</v>
      </c>
      <c r="S451" s="223">
        <v>0</v>
      </c>
      <c r="T451" s="224">
        <f t="shared" si="18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225" t="s">
        <v>168</v>
      </c>
      <c r="AT451" s="225" t="s">
        <v>958</v>
      </c>
      <c r="AU451" s="225" t="s">
        <v>82</v>
      </c>
      <c r="AY451" s="16" t="s">
        <v>154</v>
      </c>
      <c r="BE451" s="226">
        <f t="shared" si="19"/>
        <v>0</v>
      </c>
      <c r="BF451" s="226">
        <f t="shared" si="20"/>
        <v>0</v>
      </c>
      <c r="BG451" s="226">
        <f t="shared" si="21"/>
        <v>0</v>
      </c>
      <c r="BH451" s="226">
        <f t="shared" si="22"/>
        <v>0</v>
      </c>
      <c r="BI451" s="226">
        <f t="shared" si="23"/>
        <v>0</v>
      </c>
      <c r="BJ451" s="16" t="s">
        <v>78</v>
      </c>
      <c r="BK451" s="226">
        <f t="shared" si="24"/>
        <v>0</v>
      </c>
      <c r="BL451" s="16" t="s">
        <v>93</v>
      </c>
      <c r="BM451" s="225" t="s">
        <v>1837</v>
      </c>
    </row>
    <row r="452" spans="1:65" s="2" customFormat="1" ht="24" customHeight="1">
      <c r="A452" s="33"/>
      <c r="B452" s="34"/>
      <c r="C452" s="286" t="s">
        <v>281</v>
      </c>
      <c r="D452" s="286" t="s">
        <v>958</v>
      </c>
      <c r="E452" s="287" t="s">
        <v>1838</v>
      </c>
      <c r="F452" s="288" t="s">
        <v>1839</v>
      </c>
      <c r="G452" s="289" t="s">
        <v>956</v>
      </c>
      <c r="H452" s="290">
        <v>2</v>
      </c>
      <c r="I452" s="291"/>
      <c r="J452" s="292">
        <f t="shared" si="15"/>
        <v>0</v>
      </c>
      <c r="K452" s="247"/>
      <c r="L452" s="248"/>
      <c r="M452" s="249" t="s">
        <v>1</v>
      </c>
      <c r="N452" s="250" t="s">
        <v>38</v>
      </c>
      <c r="O452" s="70"/>
      <c r="P452" s="223">
        <f t="shared" si="16"/>
        <v>0</v>
      </c>
      <c r="Q452" s="223">
        <v>0.01111</v>
      </c>
      <c r="R452" s="223">
        <f t="shared" si="17"/>
        <v>0.02222</v>
      </c>
      <c r="S452" s="223">
        <v>0</v>
      </c>
      <c r="T452" s="224">
        <f t="shared" si="18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225" t="s">
        <v>168</v>
      </c>
      <c r="AT452" s="225" t="s">
        <v>958</v>
      </c>
      <c r="AU452" s="225" t="s">
        <v>82</v>
      </c>
      <c r="AY452" s="16" t="s">
        <v>154</v>
      </c>
      <c r="BE452" s="226">
        <f t="shared" si="19"/>
        <v>0</v>
      </c>
      <c r="BF452" s="226">
        <f t="shared" si="20"/>
        <v>0</v>
      </c>
      <c r="BG452" s="226">
        <f t="shared" si="21"/>
        <v>0</v>
      </c>
      <c r="BH452" s="226">
        <f t="shared" si="22"/>
        <v>0</v>
      </c>
      <c r="BI452" s="226">
        <f t="shared" si="23"/>
        <v>0</v>
      </c>
      <c r="BJ452" s="16" t="s">
        <v>78</v>
      </c>
      <c r="BK452" s="226">
        <f t="shared" si="24"/>
        <v>0</v>
      </c>
      <c r="BL452" s="16" t="s">
        <v>93</v>
      </c>
      <c r="BM452" s="225" t="s">
        <v>1840</v>
      </c>
    </row>
    <row r="453" spans="1:65" s="2" customFormat="1" ht="24" customHeight="1">
      <c r="A453" s="33"/>
      <c r="B453" s="34"/>
      <c r="C453" s="286" t="s">
        <v>1265</v>
      </c>
      <c r="D453" s="286" t="s">
        <v>958</v>
      </c>
      <c r="E453" s="287" t="s">
        <v>1841</v>
      </c>
      <c r="F453" s="288" t="s">
        <v>1842</v>
      </c>
      <c r="G453" s="289" t="s">
        <v>956</v>
      </c>
      <c r="H453" s="290">
        <v>2</v>
      </c>
      <c r="I453" s="291"/>
      <c r="J453" s="292">
        <f t="shared" si="15"/>
        <v>0</v>
      </c>
      <c r="K453" s="247"/>
      <c r="L453" s="248"/>
      <c r="M453" s="249" t="s">
        <v>1</v>
      </c>
      <c r="N453" s="250" t="s">
        <v>38</v>
      </c>
      <c r="O453" s="70"/>
      <c r="P453" s="223">
        <f t="shared" si="16"/>
        <v>0</v>
      </c>
      <c r="Q453" s="223">
        <v>0.01111</v>
      </c>
      <c r="R453" s="223">
        <f t="shared" si="17"/>
        <v>0.02222</v>
      </c>
      <c r="S453" s="223">
        <v>0</v>
      </c>
      <c r="T453" s="224">
        <f t="shared" si="18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225" t="s">
        <v>168</v>
      </c>
      <c r="AT453" s="225" t="s">
        <v>958</v>
      </c>
      <c r="AU453" s="225" t="s">
        <v>82</v>
      </c>
      <c r="AY453" s="16" t="s">
        <v>154</v>
      </c>
      <c r="BE453" s="226">
        <f t="shared" si="19"/>
        <v>0</v>
      </c>
      <c r="BF453" s="226">
        <f t="shared" si="20"/>
        <v>0</v>
      </c>
      <c r="BG453" s="226">
        <f t="shared" si="21"/>
        <v>0</v>
      </c>
      <c r="BH453" s="226">
        <f t="shared" si="22"/>
        <v>0</v>
      </c>
      <c r="BI453" s="226">
        <f t="shared" si="23"/>
        <v>0</v>
      </c>
      <c r="BJ453" s="16" t="s">
        <v>78</v>
      </c>
      <c r="BK453" s="226">
        <f t="shared" si="24"/>
        <v>0</v>
      </c>
      <c r="BL453" s="16" t="s">
        <v>93</v>
      </c>
      <c r="BM453" s="225" t="s">
        <v>1843</v>
      </c>
    </row>
    <row r="454" spans="1:65" s="2" customFormat="1" ht="24" customHeight="1">
      <c r="A454" s="33"/>
      <c r="B454" s="34"/>
      <c r="C454" s="286" t="s">
        <v>284</v>
      </c>
      <c r="D454" s="286" t="s">
        <v>958</v>
      </c>
      <c r="E454" s="287" t="s">
        <v>1844</v>
      </c>
      <c r="F454" s="288" t="s">
        <v>1845</v>
      </c>
      <c r="G454" s="289" t="s">
        <v>956</v>
      </c>
      <c r="H454" s="290">
        <v>3</v>
      </c>
      <c r="I454" s="291"/>
      <c r="J454" s="292">
        <f t="shared" si="15"/>
        <v>0</v>
      </c>
      <c r="K454" s="247"/>
      <c r="L454" s="248"/>
      <c r="M454" s="249" t="s">
        <v>1</v>
      </c>
      <c r="N454" s="250" t="s">
        <v>38</v>
      </c>
      <c r="O454" s="70"/>
      <c r="P454" s="223">
        <f t="shared" si="16"/>
        <v>0</v>
      </c>
      <c r="Q454" s="223">
        <v>0.01159</v>
      </c>
      <c r="R454" s="223">
        <f t="shared" si="17"/>
        <v>0.034769999999999995</v>
      </c>
      <c r="S454" s="223">
        <v>0</v>
      </c>
      <c r="T454" s="224">
        <f t="shared" si="18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225" t="s">
        <v>168</v>
      </c>
      <c r="AT454" s="225" t="s">
        <v>958</v>
      </c>
      <c r="AU454" s="225" t="s">
        <v>82</v>
      </c>
      <c r="AY454" s="16" t="s">
        <v>154</v>
      </c>
      <c r="BE454" s="226">
        <f t="shared" si="19"/>
        <v>0</v>
      </c>
      <c r="BF454" s="226">
        <f t="shared" si="20"/>
        <v>0</v>
      </c>
      <c r="BG454" s="226">
        <f t="shared" si="21"/>
        <v>0</v>
      </c>
      <c r="BH454" s="226">
        <f t="shared" si="22"/>
        <v>0</v>
      </c>
      <c r="BI454" s="226">
        <f t="shared" si="23"/>
        <v>0</v>
      </c>
      <c r="BJ454" s="16" t="s">
        <v>78</v>
      </c>
      <c r="BK454" s="226">
        <f t="shared" si="24"/>
        <v>0</v>
      </c>
      <c r="BL454" s="16" t="s">
        <v>93</v>
      </c>
      <c r="BM454" s="225" t="s">
        <v>1846</v>
      </c>
    </row>
    <row r="455" spans="2:63" s="11" customFormat="1" ht="22.9" customHeight="1">
      <c r="B455" s="199"/>
      <c r="C455" s="200"/>
      <c r="D455" s="201" t="s">
        <v>72</v>
      </c>
      <c r="E455" s="238" t="s">
        <v>981</v>
      </c>
      <c r="F455" s="238" t="s">
        <v>1015</v>
      </c>
      <c r="G455" s="200"/>
      <c r="H455" s="200"/>
      <c r="I455" s="203"/>
      <c r="J455" s="239">
        <f>BK455</f>
        <v>0</v>
      </c>
      <c r="K455" s="200"/>
      <c r="L455" s="205"/>
      <c r="M455" s="206"/>
      <c r="N455" s="207"/>
      <c r="O455" s="207"/>
      <c r="P455" s="208">
        <f>P456+SUM(P457:P465)</f>
        <v>0</v>
      </c>
      <c r="Q455" s="207"/>
      <c r="R455" s="208">
        <f>R456+SUM(R457:R465)</f>
        <v>0.011753800000000002</v>
      </c>
      <c r="S455" s="207"/>
      <c r="T455" s="209">
        <f>T456+SUM(T457:T465)</f>
        <v>0</v>
      </c>
      <c r="AR455" s="210" t="s">
        <v>78</v>
      </c>
      <c r="AT455" s="211" t="s">
        <v>72</v>
      </c>
      <c r="AU455" s="211" t="s">
        <v>78</v>
      </c>
      <c r="AY455" s="210" t="s">
        <v>154</v>
      </c>
      <c r="BK455" s="212">
        <f>BK456+SUM(BK457:BK465)</f>
        <v>0</v>
      </c>
    </row>
    <row r="456" spans="1:65" s="2" customFormat="1" ht="24" customHeight="1">
      <c r="A456" s="33"/>
      <c r="B456" s="34"/>
      <c r="C456" s="213" t="s">
        <v>1272</v>
      </c>
      <c r="D456" s="213" t="s">
        <v>155</v>
      </c>
      <c r="E456" s="214" t="s">
        <v>1847</v>
      </c>
      <c r="F456" s="215" t="s">
        <v>1848</v>
      </c>
      <c r="G456" s="216" t="s">
        <v>193</v>
      </c>
      <c r="H456" s="217">
        <v>354.25</v>
      </c>
      <c r="I456" s="218"/>
      <c r="J456" s="219">
        <f>ROUND(I456*H456,2)</f>
        <v>0</v>
      </c>
      <c r="K456" s="220"/>
      <c r="L456" s="38"/>
      <c r="M456" s="221" t="s">
        <v>1</v>
      </c>
      <c r="N456" s="222" t="s">
        <v>38</v>
      </c>
      <c r="O456" s="70"/>
      <c r="P456" s="223">
        <f>O456*H456</f>
        <v>0</v>
      </c>
      <c r="Q456" s="223">
        <v>0</v>
      </c>
      <c r="R456" s="223">
        <f>Q456*H456</f>
        <v>0</v>
      </c>
      <c r="S456" s="223">
        <v>0</v>
      </c>
      <c r="T456" s="224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225" t="s">
        <v>93</v>
      </c>
      <c r="AT456" s="225" t="s">
        <v>155</v>
      </c>
      <c r="AU456" s="225" t="s">
        <v>82</v>
      </c>
      <c r="AY456" s="16" t="s">
        <v>154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6" t="s">
        <v>78</v>
      </c>
      <c r="BK456" s="226">
        <f>ROUND(I456*H456,2)</f>
        <v>0</v>
      </c>
      <c r="BL456" s="16" t="s">
        <v>93</v>
      </c>
      <c r="BM456" s="225" t="s">
        <v>1849</v>
      </c>
    </row>
    <row r="457" spans="2:51" s="13" customFormat="1" ht="12">
      <c r="B457" s="251"/>
      <c r="C457" s="252"/>
      <c r="D457" s="253" t="s">
        <v>1030</v>
      </c>
      <c r="E457" s="254" t="s">
        <v>1</v>
      </c>
      <c r="F457" s="255" t="s">
        <v>1850</v>
      </c>
      <c r="G457" s="252"/>
      <c r="H457" s="256">
        <v>215</v>
      </c>
      <c r="I457" s="257"/>
      <c r="J457" s="252"/>
      <c r="K457" s="252"/>
      <c r="L457" s="258"/>
      <c r="M457" s="259"/>
      <c r="N457" s="260"/>
      <c r="O457" s="260"/>
      <c r="P457" s="260"/>
      <c r="Q457" s="260"/>
      <c r="R457" s="260"/>
      <c r="S457" s="260"/>
      <c r="T457" s="261"/>
      <c r="AT457" s="262" t="s">
        <v>1030</v>
      </c>
      <c r="AU457" s="262" t="s">
        <v>82</v>
      </c>
      <c r="AV457" s="13" t="s">
        <v>82</v>
      </c>
      <c r="AW457" s="13" t="s">
        <v>30</v>
      </c>
      <c r="AX457" s="13" t="s">
        <v>73</v>
      </c>
      <c r="AY457" s="262" t="s">
        <v>154</v>
      </c>
    </row>
    <row r="458" spans="2:51" s="13" customFormat="1" ht="12">
      <c r="B458" s="251"/>
      <c r="C458" s="252"/>
      <c r="D458" s="253" t="s">
        <v>1030</v>
      </c>
      <c r="E458" s="254" t="s">
        <v>1</v>
      </c>
      <c r="F458" s="255" t="s">
        <v>1851</v>
      </c>
      <c r="G458" s="252"/>
      <c r="H458" s="256">
        <v>139.25</v>
      </c>
      <c r="I458" s="257"/>
      <c r="J458" s="252"/>
      <c r="K458" s="252"/>
      <c r="L458" s="258"/>
      <c r="M458" s="259"/>
      <c r="N458" s="260"/>
      <c r="O458" s="260"/>
      <c r="P458" s="260"/>
      <c r="Q458" s="260"/>
      <c r="R458" s="260"/>
      <c r="S458" s="260"/>
      <c r="T458" s="261"/>
      <c r="AT458" s="262" t="s">
        <v>1030</v>
      </c>
      <c r="AU458" s="262" t="s">
        <v>82</v>
      </c>
      <c r="AV458" s="13" t="s">
        <v>82</v>
      </c>
      <c r="AW458" s="13" t="s">
        <v>30</v>
      </c>
      <c r="AX458" s="13" t="s">
        <v>73</v>
      </c>
      <c r="AY458" s="262" t="s">
        <v>154</v>
      </c>
    </row>
    <row r="459" spans="2:51" s="14" customFormat="1" ht="12">
      <c r="B459" s="263"/>
      <c r="C459" s="264"/>
      <c r="D459" s="253" t="s">
        <v>1030</v>
      </c>
      <c r="E459" s="265" t="s">
        <v>1</v>
      </c>
      <c r="F459" s="266" t="s">
        <v>1312</v>
      </c>
      <c r="G459" s="264"/>
      <c r="H459" s="267">
        <v>354.25</v>
      </c>
      <c r="I459" s="268"/>
      <c r="J459" s="264"/>
      <c r="K459" s="264"/>
      <c r="L459" s="269"/>
      <c r="M459" s="270"/>
      <c r="N459" s="271"/>
      <c r="O459" s="271"/>
      <c r="P459" s="271"/>
      <c r="Q459" s="271"/>
      <c r="R459" s="271"/>
      <c r="S459" s="271"/>
      <c r="T459" s="272"/>
      <c r="AT459" s="273" t="s">
        <v>1030</v>
      </c>
      <c r="AU459" s="273" t="s">
        <v>82</v>
      </c>
      <c r="AV459" s="14" t="s">
        <v>93</v>
      </c>
      <c r="AW459" s="14" t="s">
        <v>30</v>
      </c>
      <c r="AX459" s="14" t="s">
        <v>78</v>
      </c>
      <c r="AY459" s="273" t="s">
        <v>154</v>
      </c>
    </row>
    <row r="460" spans="1:65" s="2" customFormat="1" ht="36" customHeight="1">
      <c r="A460" s="33"/>
      <c r="B460" s="34"/>
      <c r="C460" s="213" t="s">
        <v>287</v>
      </c>
      <c r="D460" s="213" t="s">
        <v>155</v>
      </c>
      <c r="E460" s="214" t="s">
        <v>1852</v>
      </c>
      <c r="F460" s="215" t="s">
        <v>1853</v>
      </c>
      <c r="G460" s="216" t="s">
        <v>193</v>
      </c>
      <c r="H460" s="217">
        <v>31882.5</v>
      </c>
      <c r="I460" s="218"/>
      <c r="J460" s="219">
        <f>ROUND(I460*H460,2)</f>
        <v>0</v>
      </c>
      <c r="K460" s="220"/>
      <c r="L460" s="38"/>
      <c r="M460" s="221" t="s">
        <v>1</v>
      </c>
      <c r="N460" s="222" t="s">
        <v>38</v>
      </c>
      <c r="O460" s="70"/>
      <c r="P460" s="223">
        <f>O460*H460</f>
        <v>0</v>
      </c>
      <c r="Q460" s="223">
        <v>0</v>
      </c>
      <c r="R460" s="223">
        <f>Q460*H460</f>
        <v>0</v>
      </c>
      <c r="S460" s="223">
        <v>0</v>
      </c>
      <c r="T460" s="224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225" t="s">
        <v>93</v>
      </c>
      <c r="AT460" s="225" t="s">
        <v>155</v>
      </c>
      <c r="AU460" s="225" t="s">
        <v>82</v>
      </c>
      <c r="AY460" s="16" t="s">
        <v>154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6" t="s">
        <v>78</v>
      </c>
      <c r="BK460" s="226">
        <f>ROUND(I460*H460,2)</f>
        <v>0</v>
      </c>
      <c r="BL460" s="16" t="s">
        <v>93</v>
      </c>
      <c r="BM460" s="225" t="s">
        <v>1854</v>
      </c>
    </row>
    <row r="461" spans="1:65" s="2" customFormat="1" ht="24" customHeight="1">
      <c r="A461" s="33"/>
      <c r="B461" s="34"/>
      <c r="C461" s="213" t="s">
        <v>1279</v>
      </c>
      <c r="D461" s="213" t="s">
        <v>155</v>
      </c>
      <c r="E461" s="214" t="s">
        <v>1855</v>
      </c>
      <c r="F461" s="215" t="s">
        <v>1856</v>
      </c>
      <c r="G461" s="216" t="s">
        <v>193</v>
      </c>
      <c r="H461" s="217">
        <v>354.25</v>
      </c>
      <c r="I461" s="218"/>
      <c r="J461" s="219">
        <f>ROUND(I461*H461,2)</f>
        <v>0</v>
      </c>
      <c r="K461" s="220"/>
      <c r="L461" s="38"/>
      <c r="M461" s="221" t="s">
        <v>1</v>
      </c>
      <c r="N461" s="222" t="s">
        <v>38</v>
      </c>
      <c r="O461" s="70"/>
      <c r="P461" s="223">
        <f>O461*H461</f>
        <v>0</v>
      </c>
      <c r="Q461" s="223">
        <v>0</v>
      </c>
      <c r="R461" s="223">
        <f>Q461*H461</f>
        <v>0</v>
      </c>
      <c r="S461" s="223">
        <v>0</v>
      </c>
      <c r="T461" s="224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225" t="s">
        <v>93</v>
      </c>
      <c r="AT461" s="225" t="s">
        <v>155</v>
      </c>
      <c r="AU461" s="225" t="s">
        <v>82</v>
      </c>
      <c r="AY461" s="16" t="s">
        <v>154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6" t="s">
        <v>78</v>
      </c>
      <c r="BK461" s="226">
        <f>ROUND(I461*H461,2)</f>
        <v>0</v>
      </c>
      <c r="BL461" s="16" t="s">
        <v>93</v>
      </c>
      <c r="BM461" s="225" t="s">
        <v>1857</v>
      </c>
    </row>
    <row r="462" spans="2:51" s="13" customFormat="1" ht="12">
      <c r="B462" s="251"/>
      <c r="C462" s="252"/>
      <c r="D462" s="253" t="s">
        <v>1030</v>
      </c>
      <c r="E462" s="254" t="s">
        <v>1</v>
      </c>
      <c r="F462" s="255" t="s">
        <v>1850</v>
      </c>
      <c r="G462" s="252"/>
      <c r="H462" s="256">
        <v>215</v>
      </c>
      <c r="I462" s="257"/>
      <c r="J462" s="252"/>
      <c r="K462" s="252"/>
      <c r="L462" s="258"/>
      <c r="M462" s="259"/>
      <c r="N462" s="260"/>
      <c r="O462" s="260"/>
      <c r="P462" s="260"/>
      <c r="Q462" s="260"/>
      <c r="R462" s="260"/>
      <c r="S462" s="260"/>
      <c r="T462" s="261"/>
      <c r="AT462" s="262" t="s">
        <v>1030</v>
      </c>
      <c r="AU462" s="262" t="s">
        <v>82</v>
      </c>
      <c r="AV462" s="13" t="s">
        <v>82</v>
      </c>
      <c r="AW462" s="13" t="s">
        <v>30</v>
      </c>
      <c r="AX462" s="13" t="s">
        <v>73</v>
      </c>
      <c r="AY462" s="262" t="s">
        <v>154</v>
      </c>
    </row>
    <row r="463" spans="2:51" s="13" customFormat="1" ht="12">
      <c r="B463" s="251"/>
      <c r="C463" s="252"/>
      <c r="D463" s="253" t="s">
        <v>1030</v>
      </c>
      <c r="E463" s="254" t="s">
        <v>1</v>
      </c>
      <c r="F463" s="255" t="s">
        <v>1851</v>
      </c>
      <c r="G463" s="252"/>
      <c r="H463" s="256">
        <v>139.25</v>
      </c>
      <c r="I463" s="257"/>
      <c r="J463" s="252"/>
      <c r="K463" s="252"/>
      <c r="L463" s="258"/>
      <c r="M463" s="259"/>
      <c r="N463" s="260"/>
      <c r="O463" s="260"/>
      <c r="P463" s="260"/>
      <c r="Q463" s="260"/>
      <c r="R463" s="260"/>
      <c r="S463" s="260"/>
      <c r="T463" s="261"/>
      <c r="AT463" s="262" t="s">
        <v>1030</v>
      </c>
      <c r="AU463" s="262" t="s">
        <v>82</v>
      </c>
      <c r="AV463" s="13" t="s">
        <v>82</v>
      </c>
      <c r="AW463" s="13" t="s">
        <v>30</v>
      </c>
      <c r="AX463" s="13" t="s">
        <v>73</v>
      </c>
      <c r="AY463" s="262" t="s">
        <v>154</v>
      </c>
    </row>
    <row r="464" spans="2:51" s="14" customFormat="1" ht="12">
      <c r="B464" s="263"/>
      <c r="C464" s="264"/>
      <c r="D464" s="253" t="s">
        <v>1030</v>
      </c>
      <c r="E464" s="265" t="s">
        <v>1</v>
      </c>
      <c r="F464" s="266" t="s">
        <v>1312</v>
      </c>
      <c r="G464" s="264"/>
      <c r="H464" s="267">
        <v>354.25</v>
      </c>
      <c r="I464" s="268"/>
      <c r="J464" s="264"/>
      <c r="K464" s="264"/>
      <c r="L464" s="269"/>
      <c r="M464" s="270"/>
      <c r="N464" s="271"/>
      <c r="O464" s="271"/>
      <c r="P464" s="271"/>
      <c r="Q464" s="271"/>
      <c r="R464" s="271"/>
      <c r="S464" s="271"/>
      <c r="T464" s="272"/>
      <c r="AT464" s="273" t="s">
        <v>1030</v>
      </c>
      <c r="AU464" s="273" t="s">
        <v>82</v>
      </c>
      <c r="AV464" s="14" t="s">
        <v>93</v>
      </c>
      <c r="AW464" s="14" t="s">
        <v>30</v>
      </c>
      <c r="AX464" s="14" t="s">
        <v>78</v>
      </c>
      <c r="AY464" s="273" t="s">
        <v>154</v>
      </c>
    </row>
    <row r="465" spans="2:63" s="11" customFormat="1" ht="20.85" customHeight="1">
      <c r="B465" s="199"/>
      <c r="C465" s="200"/>
      <c r="D465" s="201" t="s">
        <v>72</v>
      </c>
      <c r="E465" s="238" t="s">
        <v>1858</v>
      </c>
      <c r="F465" s="238" t="s">
        <v>1859</v>
      </c>
      <c r="G465" s="200"/>
      <c r="H465" s="200"/>
      <c r="I465" s="203"/>
      <c r="J465" s="239">
        <f>BK465</f>
        <v>0</v>
      </c>
      <c r="K465" s="200"/>
      <c r="L465" s="205"/>
      <c r="M465" s="206"/>
      <c r="N465" s="207"/>
      <c r="O465" s="207"/>
      <c r="P465" s="208">
        <f>SUM(P466:P467)</f>
        <v>0</v>
      </c>
      <c r="Q465" s="207"/>
      <c r="R465" s="208">
        <f>SUM(R466:R467)</f>
        <v>0.011753800000000002</v>
      </c>
      <c r="S465" s="207"/>
      <c r="T465" s="209">
        <f>SUM(T466:T467)</f>
        <v>0</v>
      </c>
      <c r="AR465" s="210" t="s">
        <v>78</v>
      </c>
      <c r="AT465" s="211" t="s">
        <v>72</v>
      </c>
      <c r="AU465" s="211" t="s">
        <v>82</v>
      </c>
      <c r="AY465" s="210" t="s">
        <v>154</v>
      </c>
      <c r="BK465" s="212">
        <f>SUM(BK466:BK467)</f>
        <v>0</v>
      </c>
    </row>
    <row r="466" spans="1:65" s="2" customFormat="1" ht="60" customHeight="1">
      <c r="A466" s="33"/>
      <c r="B466" s="34"/>
      <c r="C466" s="213" t="s">
        <v>290</v>
      </c>
      <c r="D466" s="213" t="s">
        <v>155</v>
      </c>
      <c r="E466" s="214" t="s">
        <v>1860</v>
      </c>
      <c r="F466" s="215" t="s">
        <v>1861</v>
      </c>
      <c r="G466" s="216" t="s">
        <v>193</v>
      </c>
      <c r="H466" s="217">
        <v>293.845</v>
      </c>
      <c r="I466" s="218"/>
      <c r="J466" s="219">
        <f>ROUND(I466*H466,2)</f>
        <v>0</v>
      </c>
      <c r="K466" s="220"/>
      <c r="L466" s="38"/>
      <c r="M466" s="221" t="s">
        <v>1</v>
      </c>
      <c r="N466" s="222" t="s">
        <v>38</v>
      </c>
      <c r="O466" s="70"/>
      <c r="P466" s="223">
        <f>O466*H466</f>
        <v>0</v>
      </c>
      <c r="Q466" s="223">
        <v>4E-05</v>
      </c>
      <c r="R466" s="223">
        <f>Q466*H466</f>
        <v>0.011753800000000002</v>
      </c>
      <c r="S466" s="223">
        <v>0</v>
      </c>
      <c r="T466" s="224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225" t="s">
        <v>93</v>
      </c>
      <c r="AT466" s="225" t="s">
        <v>155</v>
      </c>
      <c r="AU466" s="225" t="s">
        <v>90</v>
      </c>
      <c r="AY466" s="16" t="s">
        <v>154</v>
      </c>
      <c r="BE466" s="226">
        <f>IF(N466="základní",J466,0)</f>
        <v>0</v>
      </c>
      <c r="BF466" s="226">
        <f>IF(N466="snížená",J466,0)</f>
        <v>0</v>
      </c>
      <c r="BG466" s="226">
        <f>IF(N466="zákl. přenesená",J466,0)</f>
        <v>0</v>
      </c>
      <c r="BH466" s="226">
        <f>IF(N466="sníž. přenesená",J466,0)</f>
        <v>0</v>
      </c>
      <c r="BI466" s="226">
        <f>IF(N466="nulová",J466,0)</f>
        <v>0</v>
      </c>
      <c r="BJ466" s="16" t="s">
        <v>78</v>
      </c>
      <c r="BK466" s="226">
        <f>ROUND(I466*H466,2)</f>
        <v>0</v>
      </c>
      <c r="BL466" s="16" t="s">
        <v>93</v>
      </c>
      <c r="BM466" s="225" t="s">
        <v>1862</v>
      </c>
    </row>
    <row r="467" spans="2:51" s="13" customFormat="1" ht="12">
      <c r="B467" s="251"/>
      <c r="C467" s="252"/>
      <c r="D467" s="253" t="s">
        <v>1030</v>
      </c>
      <c r="E467" s="254" t="s">
        <v>1</v>
      </c>
      <c r="F467" s="255" t="s">
        <v>1863</v>
      </c>
      <c r="G467" s="252"/>
      <c r="H467" s="256">
        <v>293.845</v>
      </c>
      <c r="I467" s="257"/>
      <c r="J467" s="252"/>
      <c r="K467" s="252"/>
      <c r="L467" s="258"/>
      <c r="M467" s="259"/>
      <c r="N467" s="260"/>
      <c r="O467" s="260"/>
      <c r="P467" s="260"/>
      <c r="Q467" s="260"/>
      <c r="R467" s="260"/>
      <c r="S467" s="260"/>
      <c r="T467" s="261"/>
      <c r="AT467" s="262" t="s">
        <v>1030</v>
      </c>
      <c r="AU467" s="262" t="s">
        <v>90</v>
      </c>
      <c r="AV467" s="13" t="s">
        <v>82</v>
      </c>
      <c r="AW467" s="13" t="s">
        <v>30</v>
      </c>
      <c r="AX467" s="13" t="s">
        <v>78</v>
      </c>
      <c r="AY467" s="262" t="s">
        <v>154</v>
      </c>
    </row>
    <row r="468" spans="2:63" s="11" customFormat="1" ht="22.9" customHeight="1">
      <c r="B468" s="199"/>
      <c r="C468" s="200"/>
      <c r="D468" s="201" t="s">
        <v>72</v>
      </c>
      <c r="E468" s="238" t="s">
        <v>1864</v>
      </c>
      <c r="F468" s="238" t="s">
        <v>1865</v>
      </c>
      <c r="G468" s="200"/>
      <c r="H468" s="200"/>
      <c r="I468" s="203"/>
      <c r="J468" s="239">
        <f>BK468</f>
        <v>0</v>
      </c>
      <c r="K468" s="200"/>
      <c r="L468" s="205"/>
      <c r="M468" s="206"/>
      <c r="N468" s="207"/>
      <c r="O468" s="207"/>
      <c r="P468" s="208">
        <f>P469</f>
        <v>0</v>
      </c>
      <c r="Q468" s="207"/>
      <c r="R468" s="208">
        <f>R469</f>
        <v>0</v>
      </c>
      <c r="S468" s="207"/>
      <c r="T468" s="209">
        <f>T469</f>
        <v>0</v>
      </c>
      <c r="AR468" s="210" t="s">
        <v>78</v>
      </c>
      <c r="AT468" s="211" t="s">
        <v>72</v>
      </c>
      <c r="AU468" s="211" t="s">
        <v>78</v>
      </c>
      <c r="AY468" s="210" t="s">
        <v>154</v>
      </c>
      <c r="BK468" s="212">
        <f>BK469</f>
        <v>0</v>
      </c>
    </row>
    <row r="469" spans="1:65" s="2" customFormat="1" ht="16.5" customHeight="1">
      <c r="A469" s="33"/>
      <c r="B469" s="34"/>
      <c r="C469" s="213" t="s">
        <v>1286</v>
      </c>
      <c r="D469" s="213" t="s">
        <v>155</v>
      </c>
      <c r="E469" s="214" t="s">
        <v>1866</v>
      </c>
      <c r="F469" s="215" t="s">
        <v>1867</v>
      </c>
      <c r="G469" s="216" t="s">
        <v>1077</v>
      </c>
      <c r="H469" s="217">
        <v>1045.23</v>
      </c>
      <c r="I469" s="218"/>
      <c r="J469" s="219">
        <f>ROUND(I469*H469,2)</f>
        <v>0</v>
      </c>
      <c r="K469" s="220"/>
      <c r="L469" s="38"/>
      <c r="M469" s="221" t="s">
        <v>1</v>
      </c>
      <c r="N469" s="222" t="s">
        <v>38</v>
      </c>
      <c r="O469" s="70"/>
      <c r="P469" s="223">
        <f>O469*H469</f>
        <v>0</v>
      </c>
      <c r="Q469" s="223">
        <v>0</v>
      </c>
      <c r="R469" s="223">
        <f>Q469*H469</f>
        <v>0</v>
      </c>
      <c r="S469" s="223">
        <v>0</v>
      </c>
      <c r="T469" s="224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225" t="s">
        <v>93</v>
      </c>
      <c r="AT469" s="225" t="s">
        <v>155</v>
      </c>
      <c r="AU469" s="225" t="s">
        <v>82</v>
      </c>
      <c r="AY469" s="16" t="s">
        <v>154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6" t="s">
        <v>78</v>
      </c>
      <c r="BK469" s="226">
        <f>ROUND(I469*H469,2)</f>
        <v>0</v>
      </c>
      <c r="BL469" s="16" t="s">
        <v>93</v>
      </c>
      <c r="BM469" s="225" t="s">
        <v>1868</v>
      </c>
    </row>
    <row r="470" spans="2:63" s="11" customFormat="1" ht="25.9" customHeight="1">
      <c r="B470" s="199"/>
      <c r="C470" s="200"/>
      <c r="D470" s="201" t="s">
        <v>72</v>
      </c>
      <c r="E470" s="202" t="s">
        <v>1023</v>
      </c>
      <c r="F470" s="202" t="s">
        <v>1024</v>
      </c>
      <c r="G470" s="200"/>
      <c r="H470" s="200"/>
      <c r="I470" s="203"/>
      <c r="J470" s="204">
        <f>BK470</f>
        <v>0</v>
      </c>
      <c r="K470" s="200"/>
      <c r="L470" s="205"/>
      <c r="M470" s="206"/>
      <c r="N470" s="207"/>
      <c r="O470" s="207"/>
      <c r="P470" s="208">
        <f>P471+P499+P515+P533+P537+P549+P562+P584+P606+P612+P621+P627+P637+P648+P654</f>
        <v>0</v>
      </c>
      <c r="Q470" s="207"/>
      <c r="R470" s="208">
        <f>R471+R499+R515+R533+R537+R549+R562+R584+R606+R612+R621+R627+R637+R648+R654</f>
        <v>17.24387643</v>
      </c>
      <c r="S470" s="207"/>
      <c r="T470" s="209">
        <f>T471+T499+T515+T533+T537+T549+T562+T584+T606+T612+T621+T627+T637+T648+T654</f>
        <v>0.066</v>
      </c>
      <c r="AR470" s="210" t="s">
        <v>82</v>
      </c>
      <c r="AT470" s="211" t="s">
        <v>72</v>
      </c>
      <c r="AU470" s="211" t="s">
        <v>73</v>
      </c>
      <c r="AY470" s="210" t="s">
        <v>154</v>
      </c>
      <c r="BK470" s="212">
        <f>BK471+BK499+BK515+BK533+BK537+BK549+BK562+BK584+BK606+BK612+BK621+BK627+BK637+BK648+BK654</f>
        <v>0</v>
      </c>
    </row>
    <row r="471" spans="2:63" s="11" customFormat="1" ht="22.9" customHeight="1">
      <c r="B471" s="199"/>
      <c r="C471" s="200"/>
      <c r="D471" s="201" t="s">
        <v>72</v>
      </c>
      <c r="E471" s="238" t="s">
        <v>1869</v>
      </c>
      <c r="F471" s="238" t="s">
        <v>1870</v>
      </c>
      <c r="G471" s="200"/>
      <c r="H471" s="200"/>
      <c r="I471" s="203"/>
      <c r="J471" s="239">
        <f>BK471</f>
        <v>0</v>
      </c>
      <c r="K471" s="200"/>
      <c r="L471" s="205"/>
      <c r="M471" s="206"/>
      <c r="N471" s="207"/>
      <c r="O471" s="207"/>
      <c r="P471" s="208">
        <f>SUM(P472:P498)</f>
        <v>0</v>
      </c>
      <c r="Q471" s="207"/>
      <c r="R471" s="208">
        <f>SUM(R472:R498)</f>
        <v>1.80515868</v>
      </c>
      <c r="S471" s="207"/>
      <c r="T471" s="209">
        <f>SUM(T472:T498)</f>
        <v>0</v>
      </c>
      <c r="AR471" s="210" t="s">
        <v>82</v>
      </c>
      <c r="AT471" s="211" t="s">
        <v>72</v>
      </c>
      <c r="AU471" s="211" t="s">
        <v>78</v>
      </c>
      <c r="AY471" s="210" t="s">
        <v>154</v>
      </c>
      <c r="BK471" s="212">
        <f>SUM(BK472:BK498)</f>
        <v>0</v>
      </c>
    </row>
    <row r="472" spans="1:65" s="2" customFormat="1" ht="24" customHeight="1">
      <c r="A472" s="33"/>
      <c r="B472" s="34"/>
      <c r="C472" s="213" t="s">
        <v>293</v>
      </c>
      <c r="D472" s="213" t="s">
        <v>155</v>
      </c>
      <c r="E472" s="214" t="s">
        <v>1871</v>
      </c>
      <c r="F472" s="215" t="s">
        <v>1872</v>
      </c>
      <c r="G472" s="216" t="s">
        <v>193</v>
      </c>
      <c r="H472" s="217">
        <v>317.891</v>
      </c>
      <c r="I472" s="218"/>
      <c r="J472" s="219">
        <f>ROUND(I472*H472,2)</f>
        <v>0</v>
      </c>
      <c r="K472" s="220"/>
      <c r="L472" s="38"/>
      <c r="M472" s="221" t="s">
        <v>1</v>
      </c>
      <c r="N472" s="222" t="s">
        <v>38</v>
      </c>
      <c r="O472" s="70"/>
      <c r="P472" s="223">
        <f>O472*H472</f>
        <v>0</v>
      </c>
      <c r="Q472" s="223">
        <v>0</v>
      </c>
      <c r="R472" s="223">
        <f>Q472*H472</f>
        <v>0</v>
      </c>
      <c r="S472" s="223">
        <v>0</v>
      </c>
      <c r="T472" s="224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225" t="s">
        <v>180</v>
      </c>
      <c r="AT472" s="225" t="s">
        <v>155</v>
      </c>
      <c r="AU472" s="225" t="s">
        <v>82</v>
      </c>
      <c r="AY472" s="16" t="s">
        <v>154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6" t="s">
        <v>78</v>
      </c>
      <c r="BK472" s="226">
        <f>ROUND(I472*H472,2)</f>
        <v>0</v>
      </c>
      <c r="BL472" s="16" t="s">
        <v>180</v>
      </c>
      <c r="BM472" s="225" t="s">
        <v>1873</v>
      </c>
    </row>
    <row r="473" spans="2:51" s="13" customFormat="1" ht="12">
      <c r="B473" s="251"/>
      <c r="C473" s="252"/>
      <c r="D473" s="253" t="s">
        <v>1030</v>
      </c>
      <c r="E473" s="254" t="s">
        <v>1</v>
      </c>
      <c r="F473" s="255" t="s">
        <v>1874</v>
      </c>
      <c r="G473" s="252"/>
      <c r="H473" s="256">
        <v>12.74</v>
      </c>
      <c r="I473" s="257"/>
      <c r="J473" s="252"/>
      <c r="K473" s="252"/>
      <c r="L473" s="258"/>
      <c r="M473" s="259"/>
      <c r="N473" s="260"/>
      <c r="O473" s="260"/>
      <c r="P473" s="260"/>
      <c r="Q473" s="260"/>
      <c r="R473" s="260"/>
      <c r="S473" s="260"/>
      <c r="T473" s="261"/>
      <c r="AT473" s="262" t="s">
        <v>1030</v>
      </c>
      <c r="AU473" s="262" t="s">
        <v>82</v>
      </c>
      <c r="AV473" s="13" t="s">
        <v>82</v>
      </c>
      <c r="AW473" s="13" t="s">
        <v>30</v>
      </c>
      <c r="AX473" s="13" t="s">
        <v>73</v>
      </c>
      <c r="AY473" s="262" t="s">
        <v>154</v>
      </c>
    </row>
    <row r="474" spans="2:51" s="13" customFormat="1" ht="12">
      <c r="B474" s="251"/>
      <c r="C474" s="252"/>
      <c r="D474" s="253" t="s">
        <v>1030</v>
      </c>
      <c r="E474" s="254" t="s">
        <v>1</v>
      </c>
      <c r="F474" s="255" t="s">
        <v>1498</v>
      </c>
      <c r="G474" s="252"/>
      <c r="H474" s="256">
        <v>305.151</v>
      </c>
      <c r="I474" s="257"/>
      <c r="J474" s="252"/>
      <c r="K474" s="252"/>
      <c r="L474" s="258"/>
      <c r="M474" s="259"/>
      <c r="N474" s="260"/>
      <c r="O474" s="260"/>
      <c r="P474" s="260"/>
      <c r="Q474" s="260"/>
      <c r="R474" s="260"/>
      <c r="S474" s="260"/>
      <c r="T474" s="261"/>
      <c r="AT474" s="262" t="s">
        <v>1030</v>
      </c>
      <c r="AU474" s="262" t="s">
        <v>82</v>
      </c>
      <c r="AV474" s="13" t="s">
        <v>82</v>
      </c>
      <c r="AW474" s="13" t="s">
        <v>30</v>
      </c>
      <c r="AX474" s="13" t="s">
        <v>73</v>
      </c>
      <c r="AY474" s="262" t="s">
        <v>154</v>
      </c>
    </row>
    <row r="475" spans="2:51" s="14" customFormat="1" ht="12">
      <c r="B475" s="263"/>
      <c r="C475" s="264"/>
      <c r="D475" s="253" t="s">
        <v>1030</v>
      </c>
      <c r="E475" s="265" t="s">
        <v>1</v>
      </c>
      <c r="F475" s="266" t="s">
        <v>1312</v>
      </c>
      <c r="G475" s="264"/>
      <c r="H475" s="267">
        <v>317.891</v>
      </c>
      <c r="I475" s="268"/>
      <c r="J475" s="264"/>
      <c r="K475" s="264"/>
      <c r="L475" s="269"/>
      <c r="M475" s="270"/>
      <c r="N475" s="271"/>
      <c r="O475" s="271"/>
      <c r="P475" s="271"/>
      <c r="Q475" s="271"/>
      <c r="R475" s="271"/>
      <c r="S475" s="271"/>
      <c r="T475" s="272"/>
      <c r="AT475" s="273" t="s">
        <v>1030</v>
      </c>
      <c r="AU475" s="273" t="s">
        <v>82</v>
      </c>
      <c r="AV475" s="14" t="s">
        <v>93</v>
      </c>
      <c r="AW475" s="14" t="s">
        <v>30</v>
      </c>
      <c r="AX475" s="14" t="s">
        <v>78</v>
      </c>
      <c r="AY475" s="273" t="s">
        <v>154</v>
      </c>
    </row>
    <row r="476" spans="1:65" s="2" customFormat="1" ht="16.5" customHeight="1">
      <c r="A476" s="33"/>
      <c r="B476" s="34"/>
      <c r="C476" s="240" t="s">
        <v>1875</v>
      </c>
      <c r="D476" s="240" t="s">
        <v>958</v>
      </c>
      <c r="E476" s="241" t="s">
        <v>1876</v>
      </c>
      <c r="F476" s="242" t="s">
        <v>1877</v>
      </c>
      <c r="G476" s="243" t="s">
        <v>1077</v>
      </c>
      <c r="H476" s="244">
        <v>0.128</v>
      </c>
      <c r="I476" s="245"/>
      <c r="J476" s="246">
        <f>ROUND(I476*H476,2)</f>
        <v>0</v>
      </c>
      <c r="K476" s="247"/>
      <c r="L476" s="248"/>
      <c r="M476" s="249" t="s">
        <v>1</v>
      </c>
      <c r="N476" s="250" t="s">
        <v>38</v>
      </c>
      <c r="O476" s="70"/>
      <c r="P476" s="223">
        <f>O476*H476</f>
        <v>0</v>
      </c>
      <c r="Q476" s="223">
        <v>1</v>
      </c>
      <c r="R476" s="223">
        <f>Q476*H476</f>
        <v>0.128</v>
      </c>
      <c r="S476" s="223">
        <v>0</v>
      </c>
      <c r="T476" s="224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225" t="s">
        <v>206</v>
      </c>
      <c r="AT476" s="225" t="s">
        <v>958</v>
      </c>
      <c r="AU476" s="225" t="s">
        <v>82</v>
      </c>
      <c r="AY476" s="16" t="s">
        <v>154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6" t="s">
        <v>78</v>
      </c>
      <c r="BK476" s="226">
        <f>ROUND(I476*H476,2)</f>
        <v>0</v>
      </c>
      <c r="BL476" s="16" t="s">
        <v>180</v>
      </c>
      <c r="BM476" s="225" t="s">
        <v>1878</v>
      </c>
    </row>
    <row r="477" spans="1:65" s="2" customFormat="1" ht="24" customHeight="1">
      <c r="A477" s="33"/>
      <c r="B477" s="34"/>
      <c r="C477" s="213" t="s">
        <v>296</v>
      </c>
      <c r="D477" s="213" t="s">
        <v>155</v>
      </c>
      <c r="E477" s="214" t="s">
        <v>1879</v>
      </c>
      <c r="F477" s="215" t="s">
        <v>1880</v>
      </c>
      <c r="G477" s="216" t="s">
        <v>193</v>
      </c>
      <c r="H477" s="217">
        <v>50.281</v>
      </c>
      <c r="I477" s="218"/>
      <c r="J477" s="219">
        <f>ROUND(I477*H477,2)</f>
        <v>0</v>
      </c>
      <c r="K477" s="220"/>
      <c r="L477" s="38"/>
      <c r="M477" s="221" t="s">
        <v>1</v>
      </c>
      <c r="N477" s="222" t="s">
        <v>38</v>
      </c>
      <c r="O477" s="70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225" t="s">
        <v>180</v>
      </c>
      <c r="AT477" s="225" t="s">
        <v>155</v>
      </c>
      <c r="AU477" s="225" t="s">
        <v>82</v>
      </c>
      <c r="AY477" s="16" t="s">
        <v>154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6" t="s">
        <v>78</v>
      </c>
      <c r="BK477" s="226">
        <f>ROUND(I477*H477,2)</f>
        <v>0</v>
      </c>
      <c r="BL477" s="16" t="s">
        <v>180</v>
      </c>
      <c r="BM477" s="225" t="s">
        <v>1881</v>
      </c>
    </row>
    <row r="478" spans="2:51" s="13" customFormat="1" ht="12">
      <c r="B478" s="251"/>
      <c r="C478" s="252"/>
      <c r="D478" s="253" t="s">
        <v>1030</v>
      </c>
      <c r="E478" s="254" t="s">
        <v>1</v>
      </c>
      <c r="F478" s="255" t="s">
        <v>1882</v>
      </c>
      <c r="G478" s="252"/>
      <c r="H478" s="256">
        <v>50.281</v>
      </c>
      <c r="I478" s="257"/>
      <c r="J478" s="252"/>
      <c r="K478" s="252"/>
      <c r="L478" s="258"/>
      <c r="M478" s="259"/>
      <c r="N478" s="260"/>
      <c r="O478" s="260"/>
      <c r="P478" s="260"/>
      <c r="Q478" s="260"/>
      <c r="R478" s="260"/>
      <c r="S478" s="260"/>
      <c r="T478" s="261"/>
      <c r="AT478" s="262" t="s">
        <v>1030</v>
      </c>
      <c r="AU478" s="262" t="s">
        <v>82</v>
      </c>
      <c r="AV478" s="13" t="s">
        <v>82</v>
      </c>
      <c r="AW478" s="13" t="s">
        <v>30</v>
      </c>
      <c r="AX478" s="13" t="s">
        <v>78</v>
      </c>
      <c r="AY478" s="262" t="s">
        <v>154</v>
      </c>
    </row>
    <row r="479" spans="1:65" s="2" customFormat="1" ht="16.5" customHeight="1">
      <c r="A479" s="33"/>
      <c r="B479" s="34"/>
      <c r="C479" s="240" t="s">
        <v>1883</v>
      </c>
      <c r="D479" s="240" t="s">
        <v>958</v>
      </c>
      <c r="E479" s="241" t="s">
        <v>1876</v>
      </c>
      <c r="F479" s="242" t="s">
        <v>1877</v>
      </c>
      <c r="G479" s="243" t="s">
        <v>1077</v>
      </c>
      <c r="H479" s="244">
        <v>0.021</v>
      </c>
      <c r="I479" s="245"/>
      <c r="J479" s="246">
        <f>ROUND(I479*H479,2)</f>
        <v>0</v>
      </c>
      <c r="K479" s="247"/>
      <c r="L479" s="248"/>
      <c r="M479" s="249" t="s">
        <v>1</v>
      </c>
      <c r="N479" s="250" t="s">
        <v>38</v>
      </c>
      <c r="O479" s="70"/>
      <c r="P479" s="223">
        <f>O479*H479</f>
        <v>0</v>
      </c>
      <c r="Q479" s="223">
        <v>1</v>
      </c>
      <c r="R479" s="223">
        <f>Q479*H479</f>
        <v>0.021</v>
      </c>
      <c r="S479" s="223">
        <v>0</v>
      </c>
      <c r="T479" s="224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225" t="s">
        <v>206</v>
      </c>
      <c r="AT479" s="225" t="s">
        <v>958</v>
      </c>
      <c r="AU479" s="225" t="s">
        <v>82</v>
      </c>
      <c r="AY479" s="16" t="s">
        <v>154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6" t="s">
        <v>78</v>
      </c>
      <c r="BK479" s="226">
        <f>ROUND(I479*H479,2)</f>
        <v>0</v>
      </c>
      <c r="BL479" s="16" t="s">
        <v>180</v>
      </c>
      <c r="BM479" s="225" t="s">
        <v>1884</v>
      </c>
    </row>
    <row r="480" spans="1:65" s="2" customFormat="1" ht="24" customHeight="1">
      <c r="A480" s="33"/>
      <c r="B480" s="34"/>
      <c r="C480" s="213" t="s">
        <v>299</v>
      </c>
      <c r="D480" s="213" t="s">
        <v>155</v>
      </c>
      <c r="E480" s="214" t="s">
        <v>1885</v>
      </c>
      <c r="F480" s="215" t="s">
        <v>1886</v>
      </c>
      <c r="G480" s="216" t="s">
        <v>193</v>
      </c>
      <c r="H480" s="217">
        <v>317.891</v>
      </c>
      <c r="I480" s="218"/>
      <c r="J480" s="219">
        <f>ROUND(I480*H480,2)</f>
        <v>0</v>
      </c>
      <c r="K480" s="220"/>
      <c r="L480" s="38"/>
      <c r="M480" s="221" t="s">
        <v>1</v>
      </c>
      <c r="N480" s="222" t="s">
        <v>38</v>
      </c>
      <c r="O480" s="70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225" t="s">
        <v>180</v>
      </c>
      <c r="AT480" s="225" t="s">
        <v>155</v>
      </c>
      <c r="AU480" s="225" t="s">
        <v>82</v>
      </c>
      <c r="AY480" s="16" t="s">
        <v>154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6" t="s">
        <v>78</v>
      </c>
      <c r="BK480" s="226">
        <f>ROUND(I480*H480,2)</f>
        <v>0</v>
      </c>
      <c r="BL480" s="16" t="s">
        <v>180</v>
      </c>
      <c r="BM480" s="225" t="s">
        <v>1887</v>
      </c>
    </row>
    <row r="481" spans="2:51" s="13" customFormat="1" ht="12">
      <c r="B481" s="251"/>
      <c r="C481" s="252"/>
      <c r="D481" s="253" t="s">
        <v>1030</v>
      </c>
      <c r="E481" s="254" t="s">
        <v>1</v>
      </c>
      <c r="F481" s="255" t="s">
        <v>1874</v>
      </c>
      <c r="G481" s="252"/>
      <c r="H481" s="256">
        <v>12.74</v>
      </c>
      <c r="I481" s="257"/>
      <c r="J481" s="252"/>
      <c r="K481" s="252"/>
      <c r="L481" s="258"/>
      <c r="M481" s="259"/>
      <c r="N481" s="260"/>
      <c r="O481" s="260"/>
      <c r="P481" s="260"/>
      <c r="Q481" s="260"/>
      <c r="R481" s="260"/>
      <c r="S481" s="260"/>
      <c r="T481" s="261"/>
      <c r="AT481" s="262" t="s">
        <v>1030</v>
      </c>
      <c r="AU481" s="262" t="s">
        <v>82</v>
      </c>
      <c r="AV481" s="13" t="s">
        <v>82</v>
      </c>
      <c r="AW481" s="13" t="s">
        <v>30</v>
      </c>
      <c r="AX481" s="13" t="s">
        <v>73</v>
      </c>
      <c r="AY481" s="262" t="s">
        <v>154</v>
      </c>
    </row>
    <row r="482" spans="2:51" s="13" customFormat="1" ht="12">
      <c r="B482" s="251"/>
      <c r="C482" s="252"/>
      <c r="D482" s="253" t="s">
        <v>1030</v>
      </c>
      <c r="E482" s="254" t="s">
        <v>1</v>
      </c>
      <c r="F482" s="255" t="s">
        <v>1498</v>
      </c>
      <c r="G482" s="252"/>
      <c r="H482" s="256">
        <v>305.151</v>
      </c>
      <c r="I482" s="257"/>
      <c r="J482" s="252"/>
      <c r="K482" s="252"/>
      <c r="L482" s="258"/>
      <c r="M482" s="259"/>
      <c r="N482" s="260"/>
      <c r="O482" s="260"/>
      <c r="P482" s="260"/>
      <c r="Q482" s="260"/>
      <c r="R482" s="260"/>
      <c r="S482" s="260"/>
      <c r="T482" s="261"/>
      <c r="AT482" s="262" t="s">
        <v>1030</v>
      </c>
      <c r="AU482" s="262" t="s">
        <v>82</v>
      </c>
      <c r="AV482" s="13" t="s">
        <v>82</v>
      </c>
      <c r="AW482" s="13" t="s">
        <v>30</v>
      </c>
      <c r="AX482" s="13" t="s">
        <v>73</v>
      </c>
      <c r="AY482" s="262" t="s">
        <v>154</v>
      </c>
    </row>
    <row r="483" spans="2:51" s="14" customFormat="1" ht="12">
      <c r="B483" s="263"/>
      <c r="C483" s="264"/>
      <c r="D483" s="253" t="s">
        <v>1030</v>
      </c>
      <c r="E483" s="265" t="s">
        <v>1</v>
      </c>
      <c r="F483" s="266" t="s">
        <v>1312</v>
      </c>
      <c r="G483" s="264"/>
      <c r="H483" s="267">
        <v>317.891</v>
      </c>
      <c r="I483" s="268"/>
      <c r="J483" s="264"/>
      <c r="K483" s="264"/>
      <c r="L483" s="269"/>
      <c r="M483" s="270"/>
      <c r="N483" s="271"/>
      <c r="O483" s="271"/>
      <c r="P483" s="271"/>
      <c r="Q483" s="271"/>
      <c r="R483" s="271"/>
      <c r="S483" s="271"/>
      <c r="T483" s="272"/>
      <c r="AT483" s="273" t="s">
        <v>1030</v>
      </c>
      <c r="AU483" s="273" t="s">
        <v>82</v>
      </c>
      <c r="AV483" s="14" t="s">
        <v>93</v>
      </c>
      <c r="AW483" s="14" t="s">
        <v>30</v>
      </c>
      <c r="AX483" s="14" t="s">
        <v>78</v>
      </c>
      <c r="AY483" s="273" t="s">
        <v>154</v>
      </c>
    </row>
    <row r="484" spans="1:65" s="2" customFormat="1" ht="48" customHeight="1">
      <c r="A484" s="33"/>
      <c r="B484" s="34"/>
      <c r="C484" s="240" t="s">
        <v>1858</v>
      </c>
      <c r="D484" s="240" t="s">
        <v>958</v>
      </c>
      <c r="E484" s="241" t="s">
        <v>1888</v>
      </c>
      <c r="F484" s="242" t="s">
        <v>1889</v>
      </c>
      <c r="G484" s="243" t="s">
        <v>193</v>
      </c>
      <c r="H484" s="244">
        <v>349.68</v>
      </c>
      <c r="I484" s="245"/>
      <c r="J484" s="246">
        <f>ROUND(I484*H484,2)</f>
        <v>0</v>
      </c>
      <c r="K484" s="247"/>
      <c r="L484" s="248"/>
      <c r="M484" s="249" t="s">
        <v>1</v>
      </c>
      <c r="N484" s="250" t="s">
        <v>38</v>
      </c>
      <c r="O484" s="70"/>
      <c r="P484" s="223">
        <f>O484*H484</f>
        <v>0</v>
      </c>
      <c r="Q484" s="223">
        <v>0.004</v>
      </c>
      <c r="R484" s="223">
        <f>Q484*H484</f>
        <v>1.39872</v>
      </c>
      <c r="S484" s="223">
        <v>0</v>
      </c>
      <c r="T484" s="224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225" t="s">
        <v>206</v>
      </c>
      <c r="AT484" s="225" t="s">
        <v>958</v>
      </c>
      <c r="AU484" s="225" t="s">
        <v>82</v>
      </c>
      <c r="AY484" s="16" t="s">
        <v>154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6" t="s">
        <v>78</v>
      </c>
      <c r="BK484" s="226">
        <f>ROUND(I484*H484,2)</f>
        <v>0</v>
      </c>
      <c r="BL484" s="16" t="s">
        <v>180</v>
      </c>
      <c r="BM484" s="225" t="s">
        <v>1890</v>
      </c>
    </row>
    <row r="485" spans="2:51" s="13" customFormat="1" ht="12">
      <c r="B485" s="251"/>
      <c r="C485" s="252"/>
      <c r="D485" s="253" t="s">
        <v>1030</v>
      </c>
      <c r="E485" s="254" t="s">
        <v>1</v>
      </c>
      <c r="F485" s="255" t="s">
        <v>1874</v>
      </c>
      <c r="G485" s="252"/>
      <c r="H485" s="256">
        <v>12.74</v>
      </c>
      <c r="I485" s="257"/>
      <c r="J485" s="252"/>
      <c r="K485" s="252"/>
      <c r="L485" s="258"/>
      <c r="M485" s="259"/>
      <c r="N485" s="260"/>
      <c r="O485" s="260"/>
      <c r="P485" s="260"/>
      <c r="Q485" s="260"/>
      <c r="R485" s="260"/>
      <c r="S485" s="260"/>
      <c r="T485" s="261"/>
      <c r="AT485" s="262" t="s">
        <v>1030</v>
      </c>
      <c r="AU485" s="262" t="s">
        <v>82</v>
      </c>
      <c r="AV485" s="13" t="s">
        <v>82</v>
      </c>
      <c r="AW485" s="13" t="s">
        <v>30</v>
      </c>
      <c r="AX485" s="13" t="s">
        <v>73</v>
      </c>
      <c r="AY485" s="262" t="s">
        <v>154</v>
      </c>
    </row>
    <row r="486" spans="2:51" s="13" customFormat="1" ht="12">
      <c r="B486" s="251"/>
      <c r="C486" s="252"/>
      <c r="D486" s="253" t="s">
        <v>1030</v>
      </c>
      <c r="E486" s="254" t="s">
        <v>1</v>
      </c>
      <c r="F486" s="255" t="s">
        <v>1498</v>
      </c>
      <c r="G486" s="252"/>
      <c r="H486" s="256">
        <v>305.151</v>
      </c>
      <c r="I486" s="257"/>
      <c r="J486" s="252"/>
      <c r="K486" s="252"/>
      <c r="L486" s="258"/>
      <c r="M486" s="259"/>
      <c r="N486" s="260"/>
      <c r="O486" s="260"/>
      <c r="P486" s="260"/>
      <c r="Q486" s="260"/>
      <c r="R486" s="260"/>
      <c r="S486" s="260"/>
      <c r="T486" s="261"/>
      <c r="AT486" s="262" t="s">
        <v>1030</v>
      </c>
      <c r="AU486" s="262" t="s">
        <v>82</v>
      </c>
      <c r="AV486" s="13" t="s">
        <v>82</v>
      </c>
      <c r="AW486" s="13" t="s">
        <v>30</v>
      </c>
      <c r="AX486" s="13" t="s">
        <v>73</v>
      </c>
      <c r="AY486" s="262" t="s">
        <v>154</v>
      </c>
    </row>
    <row r="487" spans="2:51" s="14" customFormat="1" ht="12">
      <c r="B487" s="263"/>
      <c r="C487" s="264"/>
      <c r="D487" s="253" t="s">
        <v>1030</v>
      </c>
      <c r="E487" s="265" t="s">
        <v>1</v>
      </c>
      <c r="F487" s="266" t="s">
        <v>1312</v>
      </c>
      <c r="G487" s="264"/>
      <c r="H487" s="267">
        <v>317.891</v>
      </c>
      <c r="I487" s="268"/>
      <c r="J487" s="264"/>
      <c r="K487" s="264"/>
      <c r="L487" s="269"/>
      <c r="M487" s="270"/>
      <c r="N487" s="271"/>
      <c r="O487" s="271"/>
      <c r="P487" s="271"/>
      <c r="Q487" s="271"/>
      <c r="R487" s="271"/>
      <c r="S487" s="271"/>
      <c r="T487" s="272"/>
      <c r="AT487" s="273" t="s">
        <v>1030</v>
      </c>
      <c r="AU487" s="273" t="s">
        <v>82</v>
      </c>
      <c r="AV487" s="14" t="s">
        <v>93</v>
      </c>
      <c r="AW487" s="14" t="s">
        <v>30</v>
      </c>
      <c r="AX487" s="14" t="s">
        <v>78</v>
      </c>
      <c r="AY487" s="273" t="s">
        <v>154</v>
      </c>
    </row>
    <row r="488" spans="2:51" s="13" customFormat="1" ht="12">
      <c r="B488" s="251"/>
      <c r="C488" s="252"/>
      <c r="D488" s="253" t="s">
        <v>1030</v>
      </c>
      <c r="E488" s="252"/>
      <c r="F488" s="255" t="s">
        <v>1891</v>
      </c>
      <c r="G488" s="252"/>
      <c r="H488" s="256">
        <v>349.68</v>
      </c>
      <c r="I488" s="257"/>
      <c r="J488" s="252"/>
      <c r="K488" s="252"/>
      <c r="L488" s="258"/>
      <c r="M488" s="259"/>
      <c r="N488" s="260"/>
      <c r="O488" s="260"/>
      <c r="P488" s="260"/>
      <c r="Q488" s="260"/>
      <c r="R488" s="260"/>
      <c r="S488" s="260"/>
      <c r="T488" s="261"/>
      <c r="AT488" s="262" t="s">
        <v>1030</v>
      </c>
      <c r="AU488" s="262" t="s">
        <v>82</v>
      </c>
      <c r="AV488" s="13" t="s">
        <v>82</v>
      </c>
      <c r="AW488" s="13" t="s">
        <v>4</v>
      </c>
      <c r="AX488" s="13" t="s">
        <v>78</v>
      </c>
      <c r="AY488" s="262" t="s">
        <v>154</v>
      </c>
    </row>
    <row r="489" spans="1:65" s="2" customFormat="1" ht="24" customHeight="1">
      <c r="A489" s="33"/>
      <c r="B489" s="34"/>
      <c r="C489" s="213" t="s">
        <v>302</v>
      </c>
      <c r="D489" s="213" t="s">
        <v>155</v>
      </c>
      <c r="E489" s="214" t="s">
        <v>1892</v>
      </c>
      <c r="F489" s="215" t="s">
        <v>1893</v>
      </c>
      <c r="G489" s="216" t="s">
        <v>193</v>
      </c>
      <c r="H489" s="217">
        <v>50.281</v>
      </c>
      <c r="I489" s="218"/>
      <c r="J489" s="219">
        <f>ROUND(I489*H489,2)</f>
        <v>0</v>
      </c>
      <c r="K489" s="220"/>
      <c r="L489" s="38"/>
      <c r="M489" s="221" t="s">
        <v>1</v>
      </c>
      <c r="N489" s="222" t="s">
        <v>38</v>
      </c>
      <c r="O489" s="70"/>
      <c r="P489" s="223">
        <f>O489*H489</f>
        <v>0</v>
      </c>
      <c r="Q489" s="223">
        <v>0</v>
      </c>
      <c r="R489" s="223">
        <f>Q489*H489</f>
        <v>0</v>
      </c>
      <c r="S489" s="223">
        <v>0</v>
      </c>
      <c r="T489" s="224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225" t="s">
        <v>180</v>
      </c>
      <c r="AT489" s="225" t="s">
        <v>155</v>
      </c>
      <c r="AU489" s="225" t="s">
        <v>82</v>
      </c>
      <c r="AY489" s="16" t="s">
        <v>154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6" t="s">
        <v>78</v>
      </c>
      <c r="BK489" s="226">
        <f>ROUND(I489*H489,2)</f>
        <v>0</v>
      </c>
      <c r="BL489" s="16" t="s">
        <v>180</v>
      </c>
      <c r="BM489" s="225" t="s">
        <v>1894</v>
      </c>
    </row>
    <row r="490" spans="2:51" s="13" customFormat="1" ht="12">
      <c r="B490" s="251"/>
      <c r="C490" s="252"/>
      <c r="D490" s="253" t="s">
        <v>1030</v>
      </c>
      <c r="E490" s="254" t="s">
        <v>1</v>
      </c>
      <c r="F490" s="255" t="s">
        <v>1882</v>
      </c>
      <c r="G490" s="252"/>
      <c r="H490" s="256">
        <v>50.281</v>
      </c>
      <c r="I490" s="257"/>
      <c r="J490" s="252"/>
      <c r="K490" s="252"/>
      <c r="L490" s="258"/>
      <c r="M490" s="259"/>
      <c r="N490" s="260"/>
      <c r="O490" s="260"/>
      <c r="P490" s="260"/>
      <c r="Q490" s="260"/>
      <c r="R490" s="260"/>
      <c r="S490" s="260"/>
      <c r="T490" s="261"/>
      <c r="AT490" s="262" t="s">
        <v>1030</v>
      </c>
      <c r="AU490" s="262" t="s">
        <v>82</v>
      </c>
      <c r="AV490" s="13" t="s">
        <v>82</v>
      </c>
      <c r="AW490" s="13" t="s">
        <v>30</v>
      </c>
      <c r="AX490" s="13" t="s">
        <v>78</v>
      </c>
      <c r="AY490" s="262" t="s">
        <v>154</v>
      </c>
    </row>
    <row r="491" spans="1:65" s="2" customFormat="1" ht="48" customHeight="1">
      <c r="A491" s="33"/>
      <c r="B491" s="34"/>
      <c r="C491" s="240" t="s">
        <v>1895</v>
      </c>
      <c r="D491" s="240" t="s">
        <v>958</v>
      </c>
      <c r="E491" s="241" t="s">
        <v>1888</v>
      </c>
      <c r="F491" s="242" t="s">
        <v>1889</v>
      </c>
      <c r="G491" s="243" t="s">
        <v>193</v>
      </c>
      <c r="H491" s="244">
        <v>55.309</v>
      </c>
      <c r="I491" s="245"/>
      <c r="J491" s="246">
        <f>ROUND(I491*H491,2)</f>
        <v>0</v>
      </c>
      <c r="K491" s="247"/>
      <c r="L491" s="248"/>
      <c r="M491" s="249" t="s">
        <v>1</v>
      </c>
      <c r="N491" s="250" t="s">
        <v>38</v>
      </c>
      <c r="O491" s="70"/>
      <c r="P491" s="223">
        <f>O491*H491</f>
        <v>0</v>
      </c>
      <c r="Q491" s="223">
        <v>0.004</v>
      </c>
      <c r="R491" s="223">
        <f>Q491*H491</f>
        <v>0.221236</v>
      </c>
      <c r="S491" s="223">
        <v>0</v>
      </c>
      <c r="T491" s="224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225" t="s">
        <v>206</v>
      </c>
      <c r="AT491" s="225" t="s">
        <v>958</v>
      </c>
      <c r="AU491" s="225" t="s">
        <v>82</v>
      </c>
      <c r="AY491" s="16" t="s">
        <v>154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6" t="s">
        <v>78</v>
      </c>
      <c r="BK491" s="226">
        <f>ROUND(I491*H491,2)</f>
        <v>0</v>
      </c>
      <c r="BL491" s="16" t="s">
        <v>180</v>
      </c>
      <c r="BM491" s="225" t="s">
        <v>1896</v>
      </c>
    </row>
    <row r="492" spans="2:51" s="13" customFormat="1" ht="12">
      <c r="B492" s="251"/>
      <c r="C492" s="252"/>
      <c r="D492" s="253" t="s">
        <v>1030</v>
      </c>
      <c r="E492" s="254" t="s">
        <v>1</v>
      </c>
      <c r="F492" s="255" t="s">
        <v>1882</v>
      </c>
      <c r="G492" s="252"/>
      <c r="H492" s="256">
        <v>50.281</v>
      </c>
      <c r="I492" s="257"/>
      <c r="J492" s="252"/>
      <c r="K492" s="252"/>
      <c r="L492" s="258"/>
      <c r="M492" s="259"/>
      <c r="N492" s="260"/>
      <c r="O492" s="260"/>
      <c r="P492" s="260"/>
      <c r="Q492" s="260"/>
      <c r="R492" s="260"/>
      <c r="S492" s="260"/>
      <c r="T492" s="261"/>
      <c r="AT492" s="262" t="s">
        <v>1030</v>
      </c>
      <c r="AU492" s="262" t="s">
        <v>82</v>
      </c>
      <c r="AV492" s="13" t="s">
        <v>82</v>
      </c>
      <c r="AW492" s="13" t="s">
        <v>30</v>
      </c>
      <c r="AX492" s="13" t="s">
        <v>78</v>
      </c>
      <c r="AY492" s="262" t="s">
        <v>154</v>
      </c>
    </row>
    <row r="493" spans="2:51" s="13" customFormat="1" ht="12">
      <c r="B493" s="251"/>
      <c r="C493" s="252"/>
      <c r="D493" s="253" t="s">
        <v>1030</v>
      </c>
      <c r="E493" s="252"/>
      <c r="F493" s="255" t="s">
        <v>1897</v>
      </c>
      <c r="G493" s="252"/>
      <c r="H493" s="256">
        <v>55.309</v>
      </c>
      <c r="I493" s="257"/>
      <c r="J493" s="252"/>
      <c r="K493" s="252"/>
      <c r="L493" s="258"/>
      <c r="M493" s="259"/>
      <c r="N493" s="260"/>
      <c r="O493" s="260"/>
      <c r="P493" s="260"/>
      <c r="Q493" s="260"/>
      <c r="R493" s="260"/>
      <c r="S493" s="260"/>
      <c r="T493" s="261"/>
      <c r="AT493" s="262" t="s">
        <v>1030</v>
      </c>
      <c r="AU493" s="262" t="s">
        <v>82</v>
      </c>
      <c r="AV493" s="13" t="s">
        <v>82</v>
      </c>
      <c r="AW493" s="13" t="s">
        <v>4</v>
      </c>
      <c r="AX493" s="13" t="s">
        <v>78</v>
      </c>
      <c r="AY493" s="262" t="s">
        <v>154</v>
      </c>
    </row>
    <row r="494" spans="1:65" s="2" customFormat="1" ht="24" customHeight="1">
      <c r="A494" s="33"/>
      <c r="B494" s="34"/>
      <c r="C494" s="213" t="s">
        <v>305</v>
      </c>
      <c r="D494" s="213" t="s">
        <v>155</v>
      </c>
      <c r="E494" s="214" t="s">
        <v>1898</v>
      </c>
      <c r="F494" s="215" t="s">
        <v>1899</v>
      </c>
      <c r="G494" s="216" t="s">
        <v>193</v>
      </c>
      <c r="H494" s="217">
        <v>67.042</v>
      </c>
      <c r="I494" s="218"/>
      <c r="J494" s="219">
        <f>ROUND(I494*H494,2)</f>
        <v>0</v>
      </c>
      <c r="K494" s="220"/>
      <c r="L494" s="38"/>
      <c r="M494" s="221" t="s">
        <v>1</v>
      </c>
      <c r="N494" s="222" t="s">
        <v>38</v>
      </c>
      <c r="O494" s="70"/>
      <c r="P494" s="223">
        <f>O494*H494</f>
        <v>0</v>
      </c>
      <c r="Q494" s="223">
        <v>4E-05</v>
      </c>
      <c r="R494" s="223">
        <f>Q494*H494</f>
        <v>0.00268168</v>
      </c>
      <c r="S494" s="223">
        <v>0</v>
      </c>
      <c r="T494" s="22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225" t="s">
        <v>180</v>
      </c>
      <c r="AT494" s="225" t="s">
        <v>155</v>
      </c>
      <c r="AU494" s="225" t="s">
        <v>82</v>
      </c>
      <c r="AY494" s="16" t="s">
        <v>154</v>
      </c>
      <c r="BE494" s="226">
        <f>IF(N494="základní",J494,0)</f>
        <v>0</v>
      </c>
      <c r="BF494" s="226">
        <f>IF(N494="snížená",J494,0)</f>
        <v>0</v>
      </c>
      <c r="BG494" s="226">
        <f>IF(N494="zákl. přenesená",J494,0)</f>
        <v>0</v>
      </c>
      <c r="BH494" s="226">
        <f>IF(N494="sníž. přenesená",J494,0)</f>
        <v>0</v>
      </c>
      <c r="BI494" s="226">
        <f>IF(N494="nulová",J494,0)</f>
        <v>0</v>
      </c>
      <c r="BJ494" s="16" t="s">
        <v>78</v>
      </c>
      <c r="BK494" s="226">
        <f>ROUND(I494*H494,2)</f>
        <v>0</v>
      </c>
      <c r="BL494" s="16" t="s">
        <v>180</v>
      </c>
      <c r="BM494" s="225" t="s">
        <v>1900</v>
      </c>
    </row>
    <row r="495" spans="2:51" s="13" customFormat="1" ht="12">
      <c r="B495" s="251"/>
      <c r="C495" s="252"/>
      <c r="D495" s="253" t="s">
        <v>1030</v>
      </c>
      <c r="E495" s="254" t="s">
        <v>1</v>
      </c>
      <c r="F495" s="255" t="s">
        <v>1901</v>
      </c>
      <c r="G495" s="252"/>
      <c r="H495" s="256">
        <v>67.042</v>
      </c>
      <c r="I495" s="257"/>
      <c r="J495" s="252"/>
      <c r="K495" s="252"/>
      <c r="L495" s="258"/>
      <c r="M495" s="259"/>
      <c r="N495" s="260"/>
      <c r="O495" s="260"/>
      <c r="P495" s="260"/>
      <c r="Q495" s="260"/>
      <c r="R495" s="260"/>
      <c r="S495" s="260"/>
      <c r="T495" s="261"/>
      <c r="AT495" s="262" t="s">
        <v>1030</v>
      </c>
      <c r="AU495" s="262" t="s">
        <v>82</v>
      </c>
      <c r="AV495" s="13" t="s">
        <v>82</v>
      </c>
      <c r="AW495" s="13" t="s">
        <v>30</v>
      </c>
      <c r="AX495" s="13" t="s">
        <v>78</v>
      </c>
      <c r="AY495" s="262" t="s">
        <v>154</v>
      </c>
    </row>
    <row r="496" spans="1:65" s="2" customFormat="1" ht="24" customHeight="1">
      <c r="A496" s="33"/>
      <c r="B496" s="34"/>
      <c r="C496" s="240" t="s">
        <v>1902</v>
      </c>
      <c r="D496" s="240" t="s">
        <v>958</v>
      </c>
      <c r="E496" s="241" t="s">
        <v>1903</v>
      </c>
      <c r="F496" s="242" t="s">
        <v>1904</v>
      </c>
      <c r="G496" s="243" t="s">
        <v>193</v>
      </c>
      <c r="H496" s="244">
        <v>67.042</v>
      </c>
      <c r="I496" s="245"/>
      <c r="J496" s="246">
        <f>ROUND(I496*H496,2)</f>
        <v>0</v>
      </c>
      <c r="K496" s="247"/>
      <c r="L496" s="248"/>
      <c r="M496" s="249" t="s">
        <v>1</v>
      </c>
      <c r="N496" s="250" t="s">
        <v>38</v>
      </c>
      <c r="O496" s="70"/>
      <c r="P496" s="223">
        <f>O496*H496</f>
        <v>0</v>
      </c>
      <c r="Q496" s="223">
        <v>0.0005</v>
      </c>
      <c r="R496" s="223">
        <f>Q496*H496</f>
        <v>0.033521</v>
      </c>
      <c r="S496" s="223">
        <v>0</v>
      </c>
      <c r="T496" s="224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225" t="s">
        <v>206</v>
      </c>
      <c r="AT496" s="225" t="s">
        <v>958</v>
      </c>
      <c r="AU496" s="225" t="s">
        <v>82</v>
      </c>
      <c r="AY496" s="16" t="s">
        <v>154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6" t="s">
        <v>78</v>
      </c>
      <c r="BK496" s="226">
        <f>ROUND(I496*H496,2)</f>
        <v>0</v>
      </c>
      <c r="BL496" s="16" t="s">
        <v>180</v>
      </c>
      <c r="BM496" s="225" t="s">
        <v>1905</v>
      </c>
    </row>
    <row r="497" spans="2:51" s="13" customFormat="1" ht="12">
      <c r="B497" s="251"/>
      <c r="C497" s="252"/>
      <c r="D497" s="253" t="s">
        <v>1030</v>
      </c>
      <c r="E497" s="254" t="s">
        <v>1</v>
      </c>
      <c r="F497" s="255" t="s">
        <v>1901</v>
      </c>
      <c r="G497" s="252"/>
      <c r="H497" s="256">
        <v>67.042</v>
      </c>
      <c r="I497" s="257"/>
      <c r="J497" s="252"/>
      <c r="K497" s="252"/>
      <c r="L497" s="258"/>
      <c r="M497" s="259"/>
      <c r="N497" s="260"/>
      <c r="O497" s="260"/>
      <c r="P497" s="260"/>
      <c r="Q497" s="260"/>
      <c r="R497" s="260"/>
      <c r="S497" s="260"/>
      <c r="T497" s="261"/>
      <c r="AT497" s="262" t="s">
        <v>1030</v>
      </c>
      <c r="AU497" s="262" t="s">
        <v>82</v>
      </c>
      <c r="AV497" s="13" t="s">
        <v>82</v>
      </c>
      <c r="AW497" s="13" t="s">
        <v>30</v>
      </c>
      <c r="AX497" s="13" t="s">
        <v>78</v>
      </c>
      <c r="AY497" s="262" t="s">
        <v>154</v>
      </c>
    </row>
    <row r="498" spans="1:65" s="2" customFormat="1" ht="24" customHeight="1">
      <c r="A498" s="33"/>
      <c r="B498" s="34"/>
      <c r="C498" s="213" t="s">
        <v>308</v>
      </c>
      <c r="D498" s="213" t="s">
        <v>155</v>
      </c>
      <c r="E498" s="214" t="s">
        <v>1906</v>
      </c>
      <c r="F498" s="215" t="s">
        <v>1907</v>
      </c>
      <c r="G498" s="216" t="s">
        <v>1908</v>
      </c>
      <c r="H498" s="278"/>
      <c r="I498" s="218"/>
      <c r="J498" s="219">
        <f>ROUND(I498*H498,2)</f>
        <v>0</v>
      </c>
      <c r="K498" s="220"/>
      <c r="L498" s="38"/>
      <c r="M498" s="221" t="s">
        <v>1</v>
      </c>
      <c r="N498" s="222" t="s">
        <v>38</v>
      </c>
      <c r="O498" s="70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225" t="s">
        <v>180</v>
      </c>
      <c r="AT498" s="225" t="s">
        <v>155</v>
      </c>
      <c r="AU498" s="225" t="s">
        <v>82</v>
      </c>
      <c r="AY498" s="16" t="s">
        <v>154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6" t="s">
        <v>78</v>
      </c>
      <c r="BK498" s="226">
        <f>ROUND(I498*H498,2)</f>
        <v>0</v>
      </c>
      <c r="BL498" s="16" t="s">
        <v>180</v>
      </c>
      <c r="BM498" s="225" t="s">
        <v>1909</v>
      </c>
    </row>
    <row r="499" spans="2:63" s="11" customFormat="1" ht="22.9" customHeight="1">
      <c r="B499" s="199"/>
      <c r="C499" s="200"/>
      <c r="D499" s="201" t="s">
        <v>72</v>
      </c>
      <c r="E499" s="238" t="s">
        <v>1910</v>
      </c>
      <c r="F499" s="238" t="s">
        <v>1911</v>
      </c>
      <c r="G499" s="200"/>
      <c r="H499" s="200"/>
      <c r="I499" s="203"/>
      <c r="J499" s="239">
        <f>BK499</f>
        <v>0</v>
      </c>
      <c r="K499" s="200"/>
      <c r="L499" s="205"/>
      <c r="M499" s="206"/>
      <c r="N499" s="207"/>
      <c r="O499" s="207"/>
      <c r="P499" s="208">
        <f>SUM(P500:P514)</f>
        <v>0</v>
      </c>
      <c r="Q499" s="207"/>
      <c r="R499" s="208">
        <f>SUM(R500:R514)</f>
        <v>1.80476736</v>
      </c>
      <c r="S499" s="207"/>
      <c r="T499" s="209">
        <f>SUM(T500:T514)</f>
        <v>0</v>
      </c>
      <c r="AR499" s="210" t="s">
        <v>82</v>
      </c>
      <c r="AT499" s="211" t="s">
        <v>72</v>
      </c>
      <c r="AU499" s="211" t="s">
        <v>78</v>
      </c>
      <c r="AY499" s="210" t="s">
        <v>154</v>
      </c>
      <c r="BK499" s="212">
        <f>SUM(BK500:BK514)</f>
        <v>0</v>
      </c>
    </row>
    <row r="500" spans="1:65" s="2" customFormat="1" ht="24" customHeight="1">
      <c r="A500" s="33"/>
      <c r="B500" s="34"/>
      <c r="C500" s="213" t="s">
        <v>1912</v>
      </c>
      <c r="D500" s="213" t="s">
        <v>155</v>
      </c>
      <c r="E500" s="214" t="s">
        <v>1913</v>
      </c>
      <c r="F500" s="215" t="s">
        <v>1914</v>
      </c>
      <c r="G500" s="216" t="s">
        <v>193</v>
      </c>
      <c r="H500" s="217">
        <v>308.016</v>
      </c>
      <c r="I500" s="218"/>
      <c r="J500" s="219">
        <f>ROUND(I500*H500,2)</f>
        <v>0</v>
      </c>
      <c r="K500" s="220"/>
      <c r="L500" s="38"/>
      <c r="M500" s="221" t="s">
        <v>1</v>
      </c>
      <c r="N500" s="222" t="s">
        <v>38</v>
      </c>
      <c r="O500" s="70"/>
      <c r="P500" s="223">
        <f>O500*H500</f>
        <v>0</v>
      </c>
      <c r="Q500" s="223">
        <v>0</v>
      </c>
      <c r="R500" s="223">
        <f>Q500*H500</f>
        <v>0</v>
      </c>
      <c r="S500" s="223">
        <v>0</v>
      </c>
      <c r="T500" s="224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225" t="s">
        <v>180</v>
      </c>
      <c r="AT500" s="225" t="s">
        <v>155</v>
      </c>
      <c r="AU500" s="225" t="s">
        <v>82</v>
      </c>
      <c r="AY500" s="16" t="s">
        <v>154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6" t="s">
        <v>78</v>
      </c>
      <c r="BK500" s="226">
        <f>ROUND(I500*H500,2)</f>
        <v>0</v>
      </c>
      <c r="BL500" s="16" t="s">
        <v>180</v>
      </c>
      <c r="BM500" s="225" t="s">
        <v>1915</v>
      </c>
    </row>
    <row r="501" spans="2:51" s="13" customFormat="1" ht="12">
      <c r="B501" s="251"/>
      <c r="C501" s="252"/>
      <c r="D501" s="253" t="s">
        <v>1030</v>
      </c>
      <c r="E501" s="254" t="s">
        <v>1</v>
      </c>
      <c r="F501" s="255" t="s">
        <v>1916</v>
      </c>
      <c r="G501" s="252"/>
      <c r="H501" s="256">
        <v>308.016</v>
      </c>
      <c r="I501" s="257"/>
      <c r="J501" s="252"/>
      <c r="K501" s="252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1030</v>
      </c>
      <c r="AU501" s="262" t="s">
        <v>82</v>
      </c>
      <c r="AV501" s="13" t="s">
        <v>82</v>
      </c>
      <c r="AW501" s="13" t="s">
        <v>30</v>
      </c>
      <c r="AX501" s="13" t="s">
        <v>78</v>
      </c>
      <c r="AY501" s="262" t="s">
        <v>154</v>
      </c>
    </row>
    <row r="502" spans="1:65" s="2" customFormat="1" ht="16.5" customHeight="1">
      <c r="A502" s="33"/>
      <c r="B502" s="34"/>
      <c r="C502" s="240" t="s">
        <v>311</v>
      </c>
      <c r="D502" s="240" t="s">
        <v>958</v>
      </c>
      <c r="E502" s="241" t="s">
        <v>1917</v>
      </c>
      <c r="F502" s="242" t="s">
        <v>1918</v>
      </c>
      <c r="G502" s="243" t="s">
        <v>1077</v>
      </c>
      <c r="H502" s="244">
        <v>0.123</v>
      </c>
      <c r="I502" s="245"/>
      <c r="J502" s="246">
        <f>ROUND(I502*H502,2)</f>
        <v>0</v>
      </c>
      <c r="K502" s="247"/>
      <c r="L502" s="248"/>
      <c r="M502" s="249" t="s">
        <v>1</v>
      </c>
      <c r="N502" s="250" t="s">
        <v>38</v>
      </c>
      <c r="O502" s="70"/>
      <c r="P502" s="223">
        <f>O502*H502</f>
        <v>0</v>
      </c>
      <c r="Q502" s="223">
        <v>1</v>
      </c>
      <c r="R502" s="223">
        <f>Q502*H502</f>
        <v>0.123</v>
      </c>
      <c r="S502" s="223">
        <v>0</v>
      </c>
      <c r="T502" s="224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225" t="s">
        <v>206</v>
      </c>
      <c r="AT502" s="225" t="s">
        <v>958</v>
      </c>
      <c r="AU502" s="225" t="s">
        <v>82</v>
      </c>
      <c r="AY502" s="16" t="s">
        <v>154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6" t="s">
        <v>78</v>
      </c>
      <c r="BK502" s="226">
        <f>ROUND(I502*H502,2)</f>
        <v>0</v>
      </c>
      <c r="BL502" s="16" t="s">
        <v>180</v>
      </c>
      <c r="BM502" s="225" t="s">
        <v>1919</v>
      </c>
    </row>
    <row r="503" spans="2:51" s="13" customFormat="1" ht="12">
      <c r="B503" s="251"/>
      <c r="C503" s="252"/>
      <c r="D503" s="253" t="s">
        <v>1030</v>
      </c>
      <c r="E503" s="254" t="s">
        <v>1</v>
      </c>
      <c r="F503" s="255" t="s">
        <v>1920</v>
      </c>
      <c r="G503" s="252"/>
      <c r="H503" s="256">
        <v>0.123</v>
      </c>
      <c r="I503" s="257"/>
      <c r="J503" s="252"/>
      <c r="K503" s="252"/>
      <c r="L503" s="258"/>
      <c r="M503" s="259"/>
      <c r="N503" s="260"/>
      <c r="O503" s="260"/>
      <c r="P503" s="260"/>
      <c r="Q503" s="260"/>
      <c r="R503" s="260"/>
      <c r="S503" s="260"/>
      <c r="T503" s="261"/>
      <c r="AT503" s="262" t="s">
        <v>1030</v>
      </c>
      <c r="AU503" s="262" t="s">
        <v>82</v>
      </c>
      <c r="AV503" s="13" t="s">
        <v>82</v>
      </c>
      <c r="AW503" s="13" t="s">
        <v>30</v>
      </c>
      <c r="AX503" s="13" t="s">
        <v>78</v>
      </c>
      <c r="AY503" s="262" t="s">
        <v>154</v>
      </c>
    </row>
    <row r="504" spans="1:65" s="2" customFormat="1" ht="24" customHeight="1">
      <c r="A504" s="33"/>
      <c r="B504" s="34"/>
      <c r="C504" s="213" t="s">
        <v>1921</v>
      </c>
      <c r="D504" s="213" t="s">
        <v>155</v>
      </c>
      <c r="E504" s="214" t="s">
        <v>1922</v>
      </c>
      <c r="F504" s="215" t="s">
        <v>1923</v>
      </c>
      <c r="G504" s="216" t="s">
        <v>193</v>
      </c>
      <c r="H504" s="217">
        <v>308.016</v>
      </c>
      <c r="I504" s="218"/>
      <c r="J504" s="219">
        <f>ROUND(I504*H504,2)</f>
        <v>0</v>
      </c>
      <c r="K504" s="220"/>
      <c r="L504" s="38"/>
      <c r="M504" s="221" t="s">
        <v>1</v>
      </c>
      <c r="N504" s="222" t="s">
        <v>38</v>
      </c>
      <c r="O504" s="70"/>
      <c r="P504" s="223">
        <f>O504*H504</f>
        <v>0</v>
      </c>
      <c r="Q504" s="223">
        <v>0</v>
      </c>
      <c r="R504" s="223">
        <f>Q504*H504</f>
        <v>0</v>
      </c>
      <c r="S504" s="223">
        <v>0</v>
      </c>
      <c r="T504" s="224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225" t="s">
        <v>180</v>
      </c>
      <c r="AT504" s="225" t="s">
        <v>155</v>
      </c>
      <c r="AU504" s="225" t="s">
        <v>82</v>
      </c>
      <c r="AY504" s="16" t="s">
        <v>154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6" t="s">
        <v>78</v>
      </c>
      <c r="BK504" s="226">
        <f>ROUND(I504*H504,2)</f>
        <v>0</v>
      </c>
      <c r="BL504" s="16" t="s">
        <v>180</v>
      </c>
      <c r="BM504" s="225" t="s">
        <v>1924</v>
      </c>
    </row>
    <row r="505" spans="2:51" s="13" customFormat="1" ht="12">
      <c r="B505" s="251"/>
      <c r="C505" s="252"/>
      <c r="D505" s="253" t="s">
        <v>1030</v>
      </c>
      <c r="E505" s="254" t="s">
        <v>1</v>
      </c>
      <c r="F505" s="255" t="s">
        <v>1916</v>
      </c>
      <c r="G505" s="252"/>
      <c r="H505" s="256">
        <v>308.016</v>
      </c>
      <c r="I505" s="257"/>
      <c r="J505" s="252"/>
      <c r="K505" s="252"/>
      <c r="L505" s="258"/>
      <c r="M505" s="259"/>
      <c r="N505" s="260"/>
      <c r="O505" s="260"/>
      <c r="P505" s="260"/>
      <c r="Q505" s="260"/>
      <c r="R505" s="260"/>
      <c r="S505" s="260"/>
      <c r="T505" s="261"/>
      <c r="AT505" s="262" t="s">
        <v>1030</v>
      </c>
      <c r="AU505" s="262" t="s">
        <v>82</v>
      </c>
      <c r="AV505" s="13" t="s">
        <v>82</v>
      </c>
      <c r="AW505" s="13" t="s">
        <v>30</v>
      </c>
      <c r="AX505" s="13" t="s">
        <v>78</v>
      </c>
      <c r="AY505" s="262" t="s">
        <v>154</v>
      </c>
    </row>
    <row r="506" spans="1:65" s="2" customFormat="1" ht="48" customHeight="1">
      <c r="A506" s="33"/>
      <c r="B506" s="34"/>
      <c r="C506" s="240" t="s">
        <v>314</v>
      </c>
      <c r="D506" s="240" t="s">
        <v>958</v>
      </c>
      <c r="E506" s="241" t="s">
        <v>1925</v>
      </c>
      <c r="F506" s="242" t="s">
        <v>1926</v>
      </c>
      <c r="G506" s="243" t="s">
        <v>193</v>
      </c>
      <c r="H506" s="244">
        <v>308.016</v>
      </c>
      <c r="I506" s="245"/>
      <c r="J506" s="246">
        <f>ROUND(I506*H506,2)</f>
        <v>0</v>
      </c>
      <c r="K506" s="247"/>
      <c r="L506" s="248"/>
      <c r="M506" s="249" t="s">
        <v>1</v>
      </c>
      <c r="N506" s="250" t="s">
        <v>38</v>
      </c>
      <c r="O506" s="70"/>
      <c r="P506" s="223">
        <f>O506*H506</f>
        <v>0</v>
      </c>
      <c r="Q506" s="223">
        <v>0.001</v>
      </c>
      <c r="R506" s="223">
        <f>Q506*H506</f>
        <v>0.308016</v>
      </c>
      <c r="S506" s="223">
        <v>0</v>
      </c>
      <c r="T506" s="224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225" t="s">
        <v>206</v>
      </c>
      <c r="AT506" s="225" t="s">
        <v>958</v>
      </c>
      <c r="AU506" s="225" t="s">
        <v>82</v>
      </c>
      <c r="AY506" s="16" t="s">
        <v>154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6" t="s">
        <v>78</v>
      </c>
      <c r="BK506" s="226">
        <f>ROUND(I506*H506,2)</f>
        <v>0</v>
      </c>
      <c r="BL506" s="16" t="s">
        <v>180</v>
      </c>
      <c r="BM506" s="225" t="s">
        <v>1927</v>
      </c>
    </row>
    <row r="507" spans="2:51" s="13" customFormat="1" ht="12">
      <c r="B507" s="251"/>
      <c r="C507" s="252"/>
      <c r="D507" s="253" t="s">
        <v>1030</v>
      </c>
      <c r="E507" s="254" t="s">
        <v>1</v>
      </c>
      <c r="F507" s="255" t="s">
        <v>1916</v>
      </c>
      <c r="G507" s="252"/>
      <c r="H507" s="256">
        <v>308.016</v>
      </c>
      <c r="I507" s="257"/>
      <c r="J507" s="252"/>
      <c r="K507" s="252"/>
      <c r="L507" s="258"/>
      <c r="M507" s="259"/>
      <c r="N507" s="260"/>
      <c r="O507" s="260"/>
      <c r="P507" s="260"/>
      <c r="Q507" s="260"/>
      <c r="R507" s="260"/>
      <c r="S507" s="260"/>
      <c r="T507" s="261"/>
      <c r="AT507" s="262" t="s">
        <v>1030</v>
      </c>
      <c r="AU507" s="262" t="s">
        <v>82</v>
      </c>
      <c r="AV507" s="13" t="s">
        <v>82</v>
      </c>
      <c r="AW507" s="13" t="s">
        <v>30</v>
      </c>
      <c r="AX507" s="13" t="s">
        <v>78</v>
      </c>
      <c r="AY507" s="262" t="s">
        <v>154</v>
      </c>
    </row>
    <row r="508" spans="1:65" s="2" customFormat="1" ht="36" customHeight="1">
      <c r="A508" s="33"/>
      <c r="B508" s="34"/>
      <c r="C508" s="213" t="s">
        <v>1928</v>
      </c>
      <c r="D508" s="213" t="s">
        <v>155</v>
      </c>
      <c r="E508" s="214" t="s">
        <v>1929</v>
      </c>
      <c r="F508" s="215" t="s">
        <v>1930</v>
      </c>
      <c r="G508" s="216" t="s">
        <v>193</v>
      </c>
      <c r="H508" s="217">
        <v>308.016</v>
      </c>
      <c r="I508" s="218"/>
      <c r="J508" s="219">
        <f>ROUND(I508*H508,2)</f>
        <v>0</v>
      </c>
      <c r="K508" s="220"/>
      <c r="L508" s="38"/>
      <c r="M508" s="221" t="s">
        <v>1</v>
      </c>
      <c r="N508" s="222" t="s">
        <v>38</v>
      </c>
      <c r="O508" s="70"/>
      <c r="P508" s="223">
        <f>O508*H508</f>
        <v>0</v>
      </c>
      <c r="Q508" s="223">
        <v>0.00043</v>
      </c>
      <c r="R508" s="223">
        <f>Q508*H508</f>
        <v>0.13244688000000002</v>
      </c>
      <c r="S508" s="223">
        <v>0</v>
      </c>
      <c r="T508" s="224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225" t="s">
        <v>180</v>
      </c>
      <c r="AT508" s="225" t="s">
        <v>155</v>
      </c>
      <c r="AU508" s="225" t="s">
        <v>82</v>
      </c>
      <c r="AY508" s="16" t="s">
        <v>154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6" t="s">
        <v>78</v>
      </c>
      <c r="BK508" s="226">
        <f>ROUND(I508*H508,2)</f>
        <v>0</v>
      </c>
      <c r="BL508" s="16" t="s">
        <v>180</v>
      </c>
      <c r="BM508" s="225" t="s">
        <v>1931</v>
      </c>
    </row>
    <row r="509" spans="2:51" s="13" customFormat="1" ht="12">
      <c r="B509" s="251"/>
      <c r="C509" s="252"/>
      <c r="D509" s="253" t="s">
        <v>1030</v>
      </c>
      <c r="E509" s="254" t="s">
        <v>1</v>
      </c>
      <c r="F509" s="255" t="s">
        <v>1916</v>
      </c>
      <c r="G509" s="252"/>
      <c r="H509" s="256">
        <v>308.016</v>
      </c>
      <c r="I509" s="257"/>
      <c r="J509" s="252"/>
      <c r="K509" s="252"/>
      <c r="L509" s="258"/>
      <c r="M509" s="259"/>
      <c r="N509" s="260"/>
      <c r="O509" s="260"/>
      <c r="P509" s="260"/>
      <c r="Q509" s="260"/>
      <c r="R509" s="260"/>
      <c r="S509" s="260"/>
      <c r="T509" s="261"/>
      <c r="AT509" s="262" t="s">
        <v>1030</v>
      </c>
      <c r="AU509" s="262" t="s">
        <v>82</v>
      </c>
      <c r="AV509" s="13" t="s">
        <v>82</v>
      </c>
      <c r="AW509" s="13" t="s">
        <v>30</v>
      </c>
      <c r="AX509" s="13" t="s">
        <v>78</v>
      </c>
      <c r="AY509" s="262" t="s">
        <v>154</v>
      </c>
    </row>
    <row r="510" spans="1:65" s="2" customFormat="1" ht="24" customHeight="1">
      <c r="A510" s="33"/>
      <c r="B510" s="34"/>
      <c r="C510" s="240" t="s">
        <v>316</v>
      </c>
      <c r="D510" s="240" t="s">
        <v>958</v>
      </c>
      <c r="E510" s="241" t="s">
        <v>1932</v>
      </c>
      <c r="F510" s="242" t="s">
        <v>1933</v>
      </c>
      <c r="G510" s="243" t="s">
        <v>193</v>
      </c>
      <c r="H510" s="244">
        <v>308.016</v>
      </c>
      <c r="I510" s="245"/>
      <c r="J510" s="246">
        <f>ROUND(I510*H510,2)</f>
        <v>0</v>
      </c>
      <c r="K510" s="247"/>
      <c r="L510" s="248"/>
      <c r="M510" s="249" t="s">
        <v>1</v>
      </c>
      <c r="N510" s="250" t="s">
        <v>38</v>
      </c>
      <c r="O510" s="70"/>
      <c r="P510" s="223">
        <f>O510*H510</f>
        <v>0</v>
      </c>
      <c r="Q510" s="223">
        <v>0.0022</v>
      </c>
      <c r="R510" s="223">
        <f>Q510*H510</f>
        <v>0.6776352000000001</v>
      </c>
      <c r="S510" s="223">
        <v>0</v>
      </c>
      <c r="T510" s="224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225" t="s">
        <v>206</v>
      </c>
      <c r="AT510" s="225" t="s">
        <v>958</v>
      </c>
      <c r="AU510" s="225" t="s">
        <v>82</v>
      </c>
      <c r="AY510" s="16" t="s">
        <v>154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6" t="s">
        <v>78</v>
      </c>
      <c r="BK510" s="226">
        <f>ROUND(I510*H510,2)</f>
        <v>0</v>
      </c>
      <c r="BL510" s="16" t="s">
        <v>180</v>
      </c>
      <c r="BM510" s="225" t="s">
        <v>1934</v>
      </c>
    </row>
    <row r="511" spans="2:51" s="13" customFormat="1" ht="12">
      <c r="B511" s="251"/>
      <c r="C511" s="252"/>
      <c r="D511" s="253" t="s">
        <v>1030</v>
      </c>
      <c r="E511" s="254" t="s">
        <v>1</v>
      </c>
      <c r="F511" s="255" t="s">
        <v>1916</v>
      </c>
      <c r="G511" s="252"/>
      <c r="H511" s="256">
        <v>308.016</v>
      </c>
      <c r="I511" s="257"/>
      <c r="J511" s="252"/>
      <c r="K511" s="252"/>
      <c r="L511" s="258"/>
      <c r="M511" s="259"/>
      <c r="N511" s="260"/>
      <c r="O511" s="260"/>
      <c r="P511" s="260"/>
      <c r="Q511" s="260"/>
      <c r="R511" s="260"/>
      <c r="S511" s="260"/>
      <c r="T511" s="261"/>
      <c r="AT511" s="262" t="s">
        <v>1030</v>
      </c>
      <c r="AU511" s="262" t="s">
        <v>82</v>
      </c>
      <c r="AV511" s="13" t="s">
        <v>82</v>
      </c>
      <c r="AW511" s="13" t="s">
        <v>30</v>
      </c>
      <c r="AX511" s="13" t="s">
        <v>78</v>
      </c>
      <c r="AY511" s="262" t="s">
        <v>154</v>
      </c>
    </row>
    <row r="512" spans="1:65" s="2" customFormat="1" ht="16.5" customHeight="1">
      <c r="A512" s="33"/>
      <c r="B512" s="34"/>
      <c r="C512" s="213" t="s">
        <v>1935</v>
      </c>
      <c r="D512" s="213" t="s">
        <v>155</v>
      </c>
      <c r="E512" s="214" t="s">
        <v>1936</v>
      </c>
      <c r="F512" s="215" t="s">
        <v>1937</v>
      </c>
      <c r="G512" s="216" t="s">
        <v>193</v>
      </c>
      <c r="H512" s="217">
        <v>308.016</v>
      </c>
      <c r="I512" s="218"/>
      <c r="J512" s="219">
        <f>ROUND(I512*H512,2)</f>
        <v>0</v>
      </c>
      <c r="K512" s="220"/>
      <c r="L512" s="38"/>
      <c r="M512" s="221" t="s">
        <v>1</v>
      </c>
      <c r="N512" s="222" t="s">
        <v>38</v>
      </c>
      <c r="O512" s="70"/>
      <c r="P512" s="223">
        <f>O512*H512</f>
        <v>0</v>
      </c>
      <c r="Q512" s="223">
        <v>0.00183</v>
      </c>
      <c r="R512" s="223">
        <f>Q512*H512</f>
        <v>0.56366928</v>
      </c>
      <c r="S512" s="223">
        <v>0</v>
      </c>
      <c r="T512" s="224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225" t="s">
        <v>180</v>
      </c>
      <c r="AT512" s="225" t="s">
        <v>155</v>
      </c>
      <c r="AU512" s="225" t="s">
        <v>82</v>
      </c>
      <c r="AY512" s="16" t="s">
        <v>154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6" t="s">
        <v>78</v>
      </c>
      <c r="BK512" s="226">
        <f>ROUND(I512*H512,2)</f>
        <v>0</v>
      </c>
      <c r="BL512" s="16" t="s">
        <v>180</v>
      </c>
      <c r="BM512" s="225" t="s">
        <v>1938</v>
      </c>
    </row>
    <row r="513" spans="2:51" s="13" customFormat="1" ht="12">
      <c r="B513" s="251"/>
      <c r="C513" s="252"/>
      <c r="D513" s="253" t="s">
        <v>1030</v>
      </c>
      <c r="E513" s="254" t="s">
        <v>1</v>
      </c>
      <c r="F513" s="255" t="s">
        <v>1916</v>
      </c>
      <c r="G513" s="252"/>
      <c r="H513" s="256">
        <v>308.016</v>
      </c>
      <c r="I513" s="257"/>
      <c r="J513" s="252"/>
      <c r="K513" s="252"/>
      <c r="L513" s="258"/>
      <c r="M513" s="259"/>
      <c r="N513" s="260"/>
      <c r="O513" s="260"/>
      <c r="P513" s="260"/>
      <c r="Q513" s="260"/>
      <c r="R513" s="260"/>
      <c r="S513" s="260"/>
      <c r="T513" s="261"/>
      <c r="AT513" s="262" t="s">
        <v>1030</v>
      </c>
      <c r="AU513" s="262" t="s">
        <v>82</v>
      </c>
      <c r="AV513" s="13" t="s">
        <v>82</v>
      </c>
      <c r="AW513" s="13" t="s">
        <v>30</v>
      </c>
      <c r="AX513" s="13" t="s">
        <v>78</v>
      </c>
      <c r="AY513" s="262" t="s">
        <v>154</v>
      </c>
    </row>
    <row r="514" spans="1:65" s="2" customFormat="1" ht="24" customHeight="1">
      <c r="A514" s="33"/>
      <c r="B514" s="34"/>
      <c r="C514" s="213" t="s">
        <v>318</v>
      </c>
      <c r="D514" s="213" t="s">
        <v>155</v>
      </c>
      <c r="E514" s="214" t="s">
        <v>1939</v>
      </c>
      <c r="F514" s="215" t="s">
        <v>1940</v>
      </c>
      <c r="G514" s="216" t="s">
        <v>1077</v>
      </c>
      <c r="H514" s="217">
        <v>1.805</v>
      </c>
      <c r="I514" s="218"/>
      <c r="J514" s="219">
        <f>ROUND(I514*H514,2)</f>
        <v>0</v>
      </c>
      <c r="K514" s="220"/>
      <c r="L514" s="38"/>
      <c r="M514" s="221" t="s">
        <v>1</v>
      </c>
      <c r="N514" s="222" t="s">
        <v>38</v>
      </c>
      <c r="O514" s="70"/>
      <c r="P514" s="223">
        <f>O514*H514</f>
        <v>0</v>
      </c>
      <c r="Q514" s="223">
        <v>0</v>
      </c>
      <c r="R514" s="223">
        <f>Q514*H514</f>
        <v>0</v>
      </c>
      <c r="S514" s="223">
        <v>0</v>
      </c>
      <c r="T514" s="224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225" t="s">
        <v>180</v>
      </c>
      <c r="AT514" s="225" t="s">
        <v>155</v>
      </c>
      <c r="AU514" s="225" t="s">
        <v>82</v>
      </c>
      <c r="AY514" s="16" t="s">
        <v>154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6" t="s">
        <v>78</v>
      </c>
      <c r="BK514" s="226">
        <f>ROUND(I514*H514,2)</f>
        <v>0</v>
      </c>
      <c r="BL514" s="16" t="s">
        <v>180</v>
      </c>
      <c r="BM514" s="225" t="s">
        <v>1941</v>
      </c>
    </row>
    <row r="515" spans="2:63" s="11" customFormat="1" ht="22.9" customHeight="1">
      <c r="B515" s="199"/>
      <c r="C515" s="200"/>
      <c r="D515" s="201" t="s">
        <v>72</v>
      </c>
      <c r="E515" s="238" t="s">
        <v>1942</v>
      </c>
      <c r="F515" s="238" t="s">
        <v>1943</v>
      </c>
      <c r="G515" s="200"/>
      <c r="H515" s="200"/>
      <c r="I515" s="203"/>
      <c r="J515" s="239">
        <f>BK515</f>
        <v>0</v>
      </c>
      <c r="K515" s="200"/>
      <c r="L515" s="205"/>
      <c r="M515" s="206"/>
      <c r="N515" s="207"/>
      <c r="O515" s="207"/>
      <c r="P515" s="208">
        <f>SUM(P516:P532)</f>
        <v>0</v>
      </c>
      <c r="Q515" s="207"/>
      <c r="R515" s="208">
        <f>SUM(R516:R532)</f>
        <v>3.0185477800000005</v>
      </c>
      <c r="S515" s="207"/>
      <c r="T515" s="209">
        <f>SUM(T516:T532)</f>
        <v>0</v>
      </c>
      <c r="AR515" s="210" t="s">
        <v>82</v>
      </c>
      <c r="AT515" s="211" t="s">
        <v>72</v>
      </c>
      <c r="AU515" s="211" t="s">
        <v>78</v>
      </c>
      <c r="AY515" s="210" t="s">
        <v>154</v>
      </c>
      <c r="BK515" s="212">
        <f>SUM(BK516:BK532)</f>
        <v>0</v>
      </c>
    </row>
    <row r="516" spans="1:65" s="2" customFormat="1" ht="24" customHeight="1">
      <c r="A516" s="33"/>
      <c r="B516" s="34"/>
      <c r="C516" s="213" t="s">
        <v>1944</v>
      </c>
      <c r="D516" s="213" t="s">
        <v>155</v>
      </c>
      <c r="E516" s="214" t="s">
        <v>1945</v>
      </c>
      <c r="F516" s="215" t="s">
        <v>1946</v>
      </c>
      <c r="G516" s="216" t="s">
        <v>193</v>
      </c>
      <c r="H516" s="217">
        <v>222.473</v>
      </c>
      <c r="I516" s="218"/>
      <c r="J516" s="219">
        <f>ROUND(I516*H516,2)</f>
        <v>0</v>
      </c>
      <c r="K516" s="220"/>
      <c r="L516" s="38"/>
      <c r="M516" s="221" t="s">
        <v>1</v>
      </c>
      <c r="N516" s="222" t="s">
        <v>38</v>
      </c>
      <c r="O516" s="70"/>
      <c r="P516" s="223">
        <f>O516*H516</f>
        <v>0</v>
      </c>
      <c r="Q516" s="223">
        <v>0</v>
      </c>
      <c r="R516" s="223">
        <f>Q516*H516</f>
        <v>0</v>
      </c>
      <c r="S516" s="223">
        <v>0</v>
      </c>
      <c r="T516" s="224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225" t="s">
        <v>180</v>
      </c>
      <c r="AT516" s="225" t="s">
        <v>155</v>
      </c>
      <c r="AU516" s="225" t="s">
        <v>82</v>
      </c>
      <c r="AY516" s="16" t="s">
        <v>154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6" t="s">
        <v>78</v>
      </c>
      <c r="BK516" s="226">
        <f>ROUND(I516*H516,2)</f>
        <v>0</v>
      </c>
      <c r="BL516" s="16" t="s">
        <v>180</v>
      </c>
      <c r="BM516" s="225" t="s">
        <v>1947</v>
      </c>
    </row>
    <row r="517" spans="2:51" s="13" customFormat="1" ht="22.5">
      <c r="B517" s="251"/>
      <c r="C517" s="252"/>
      <c r="D517" s="253" t="s">
        <v>1030</v>
      </c>
      <c r="E517" s="254" t="s">
        <v>1</v>
      </c>
      <c r="F517" s="255" t="s">
        <v>1820</v>
      </c>
      <c r="G517" s="252"/>
      <c r="H517" s="256">
        <v>222.473</v>
      </c>
      <c r="I517" s="257"/>
      <c r="J517" s="252"/>
      <c r="K517" s="252"/>
      <c r="L517" s="258"/>
      <c r="M517" s="259"/>
      <c r="N517" s="260"/>
      <c r="O517" s="260"/>
      <c r="P517" s="260"/>
      <c r="Q517" s="260"/>
      <c r="R517" s="260"/>
      <c r="S517" s="260"/>
      <c r="T517" s="261"/>
      <c r="AT517" s="262" t="s">
        <v>1030</v>
      </c>
      <c r="AU517" s="262" t="s">
        <v>82</v>
      </c>
      <c r="AV517" s="13" t="s">
        <v>82</v>
      </c>
      <c r="AW517" s="13" t="s">
        <v>30</v>
      </c>
      <c r="AX517" s="13" t="s">
        <v>78</v>
      </c>
      <c r="AY517" s="262" t="s">
        <v>154</v>
      </c>
    </row>
    <row r="518" spans="1:65" s="2" customFormat="1" ht="16.5" customHeight="1">
      <c r="A518" s="33"/>
      <c r="B518" s="34"/>
      <c r="C518" s="240" t="s">
        <v>323</v>
      </c>
      <c r="D518" s="240" t="s">
        <v>958</v>
      </c>
      <c r="E518" s="241" t="s">
        <v>1948</v>
      </c>
      <c r="F518" s="242" t="s">
        <v>1949</v>
      </c>
      <c r="G518" s="243" t="s">
        <v>193</v>
      </c>
      <c r="H518" s="244">
        <v>222.473</v>
      </c>
      <c r="I518" s="245"/>
      <c r="J518" s="246">
        <f>ROUND(I518*H518,2)</f>
        <v>0</v>
      </c>
      <c r="K518" s="247"/>
      <c r="L518" s="248"/>
      <c r="M518" s="249" t="s">
        <v>1</v>
      </c>
      <c r="N518" s="250" t="s">
        <v>38</v>
      </c>
      <c r="O518" s="70"/>
      <c r="P518" s="223">
        <f>O518*H518</f>
        <v>0</v>
      </c>
      <c r="Q518" s="223">
        <v>0.005</v>
      </c>
      <c r="R518" s="223">
        <f>Q518*H518</f>
        <v>1.112365</v>
      </c>
      <c r="S518" s="223">
        <v>0</v>
      </c>
      <c r="T518" s="224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225" t="s">
        <v>206</v>
      </c>
      <c r="AT518" s="225" t="s">
        <v>958</v>
      </c>
      <c r="AU518" s="225" t="s">
        <v>82</v>
      </c>
      <c r="AY518" s="16" t="s">
        <v>154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6" t="s">
        <v>78</v>
      </c>
      <c r="BK518" s="226">
        <f>ROUND(I518*H518,2)</f>
        <v>0</v>
      </c>
      <c r="BL518" s="16" t="s">
        <v>180</v>
      </c>
      <c r="BM518" s="225" t="s">
        <v>1950</v>
      </c>
    </row>
    <row r="519" spans="2:51" s="13" customFormat="1" ht="22.5">
      <c r="B519" s="251"/>
      <c r="C519" s="252"/>
      <c r="D519" s="253" t="s">
        <v>1030</v>
      </c>
      <c r="E519" s="254" t="s">
        <v>1</v>
      </c>
      <c r="F519" s="255" t="s">
        <v>1820</v>
      </c>
      <c r="G519" s="252"/>
      <c r="H519" s="256">
        <v>222.473</v>
      </c>
      <c r="I519" s="257"/>
      <c r="J519" s="252"/>
      <c r="K519" s="252"/>
      <c r="L519" s="258"/>
      <c r="M519" s="259"/>
      <c r="N519" s="260"/>
      <c r="O519" s="260"/>
      <c r="P519" s="260"/>
      <c r="Q519" s="260"/>
      <c r="R519" s="260"/>
      <c r="S519" s="260"/>
      <c r="T519" s="261"/>
      <c r="AT519" s="262" t="s">
        <v>1030</v>
      </c>
      <c r="AU519" s="262" t="s">
        <v>82</v>
      </c>
      <c r="AV519" s="13" t="s">
        <v>82</v>
      </c>
      <c r="AW519" s="13" t="s">
        <v>30</v>
      </c>
      <c r="AX519" s="13" t="s">
        <v>78</v>
      </c>
      <c r="AY519" s="262" t="s">
        <v>154</v>
      </c>
    </row>
    <row r="520" spans="1:65" s="2" customFormat="1" ht="24" customHeight="1">
      <c r="A520" s="33"/>
      <c r="B520" s="34"/>
      <c r="C520" s="213" t="s">
        <v>1951</v>
      </c>
      <c r="D520" s="213" t="s">
        <v>155</v>
      </c>
      <c r="E520" s="214" t="s">
        <v>1952</v>
      </c>
      <c r="F520" s="215" t="s">
        <v>1953</v>
      </c>
      <c r="G520" s="216" t="s">
        <v>193</v>
      </c>
      <c r="H520" s="217">
        <v>108.943</v>
      </c>
      <c r="I520" s="218"/>
      <c r="J520" s="219">
        <f>ROUND(I520*H520,2)</f>
        <v>0</v>
      </c>
      <c r="K520" s="220"/>
      <c r="L520" s="38"/>
      <c r="M520" s="221" t="s">
        <v>1</v>
      </c>
      <c r="N520" s="222" t="s">
        <v>38</v>
      </c>
      <c r="O520" s="70"/>
      <c r="P520" s="223">
        <f>O520*H520</f>
        <v>0</v>
      </c>
      <c r="Q520" s="223">
        <v>0.006</v>
      </c>
      <c r="R520" s="223">
        <f>Q520*H520</f>
        <v>0.653658</v>
      </c>
      <c r="S520" s="223">
        <v>0</v>
      </c>
      <c r="T520" s="224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225" t="s">
        <v>180</v>
      </c>
      <c r="AT520" s="225" t="s">
        <v>155</v>
      </c>
      <c r="AU520" s="225" t="s">
        <v>82</v>
      </c>
      <c r="AY520" s="16" t="s">
        <v>154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6" t="s">
        <v>78</v>
      </c>
      <c r="BK520" s="226">
        <f>ROUND(I520*H520,2)</f>
        <v>0</v>
      </c>
      <c r="BL520" s="16" t="s">
        <v>180</v>
      </c>
      <c r="BM520" s="225" t="s">
        <v>1954</v>
      </c>
    </row>
    <row r="521" spans="2:51" s="13" customFormat="1" ht="12">
      <c r="B521" s="251"/>
      <c r="C521" s="252"/>
      <c r="D521" s="253" t="s">
        <v>1030</v>
      </c>
      <c r="E521" s="254" t="s">
        <v>1</v>
      </c>
      <c r="F521" s="255" t="s">
        <v>1955</v>
      </c>
      <c r="G521" s="252"/>
      <c r="H521" s="256">
        <v>108.943</v>
      </c>
      <c r="I521" s="257"/>
      <c r="J521" s="252"/>
      <c r="K521" s="252"/>
      <c r="L521" s="258"/>
      <c r="M521" s="259"/>
      <c r="N521" s="260"/>
      <c r="O521" s="260"/>
      <c r="P521" s="260"/>
      <c r="Q521" s="260"/>
      <c r="R521" s="260"/>
      <c r="S521" s="260"/>
      <c r="T521" s="261"/>
      <c r="AT521" s="262" t="s">
        <v>1030</v>
      </c>
      <c r="AU521" s="262" t="s">
        <v>82</v>
      </c>
      <c r="AV521" s="13" t="s">
        <v>82</v>
      </c>
      <c r="AW521" s="13" t="s">
        <v>30</v>
      </c>
      <c r="AX521" s="13" t="s">
        <v>78</v>
      </c>
      <c r="AY521" s="262" t="s">
        <v>154</v>
      </c>
    </row>
    <row r="522" spans="1:65" s="2" customFormat="1" ht="24" customHeight="1">
      <c r="A522" s="33"/>
      <c r="B522" s="34"/>
      <c r="C522" s="240" t="s">
        <v>326</v>
      </c>
      <c r="D522" s="240" t="s">
        <v>958</v>
      </c>
      <c r="E522" s="241" t="s">
        <v>1956</v>
      </c>
      <c r="F522" s="242" t="s">
        <v>1957</v>
      </c>
      <c r="G522" s="243" t="s">
        <v>193</v>
      </c>
      <c r="H522" s="244">
        <v>108.943</v>
      </c>
      <c r="I522" s="245"/>
      <c r="J522" s="246">
        <f>ROUND(I522*H522,2)</f>
        <v>0</v>
      </c>
      <c r="K522" s="247"/>
      <c r="L522" s="248"/>
      <c r="M522" s="249" t="s">
        <v>1</v>
      </c>
      <c r="N522" s="250" t="s">
        <v>38</v>
      </c>
      <c r="O522" s="70"/>
      <c r="P522" s="223">
        <f>O522*H522</f>
        <v>0</v>
      </c>
      <c r="Q522" s="223">
        <v>0.0054</v>
      </c>
      <c r="R522" s="223">
        <f>Q522*H522</f>
        <v>0.5882922</v>
      </c>
      <c r="S522" s="223">
        <v>0</v>
      </c>
      <c r="T522" s="224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225" t="s">
        <v>206</v>
      </c>
      <c r="AT522" s="225" t="s">
        <v>958</v>
      </c>
      <c r="AU522" s="225" t="s">
        <v>82</v>
      </c>
      <c r="AY522" s="16" t="s">
        <v>154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6" t="s">
        <v>78</v>
      </c>
      <c r="BK522" s="226">
        <f>ROUND(I522*H522,2)</f>
        <v>0</v>
      </c>
      <c r="BL522" s="16" t="s">
        <v>180</v>
      </c>
      <c r="BM522" s="225" t="s">
        <v>1958</v>
      </c>
    </row>
    <row r="523" spans="2:51" s="13" customFormat="1" ht="12">
      <c r="B523" s="251"/>
      <c r="C523" s="252"/>
      <c r="D523" s="253" t="s">
        <v>1030</v>
      </c>
      <c r="E523" s="254" t="s">
        <v>1</v>
      </c>
      <c r="F523" s="255" t="s">
        <v>1955</v>
      </c>
      <c r="G523" s="252"/>
      <c r="H523" s="256">
        <v>108.943</v>
      </c>
      <c r="I523" s="257"/>
      <c r="J523" s="252"/>
      <c r="K523" s="252"/>
      <c r="L523" s="258"/>
      <c r="M523" s="259"/>
      <c r="N523" s="260"/>
      <c r="O523" s="260"/>
      <c r="P523" s="260"/>
      <c r="Q523" s="260"/>
      <c r="R523" s="260"/>
      <c r="S523" s="260"/>
      <c r="T523" s="261"/>
      <c r="AT523" s="262" t="s">
        <v>1030</v>
      </c>
      <c r="AU523" s="262" t="s">
        <v>82</v>
      </c>
      <c r="AV523" s="13" t="s">
        <v>82</v>
      </c>
      <c r="AW523" s="13" t="s">
        <v>30</v>
      </c>
      <c r="AX523" s="13" t="s">
        <v>78</v>
      </c>
      <c r="AY523" s="262" t="s">
        <v>154</v>
      </c>
    </row>
    <row r="524" spans="1:65" s="2" customFormat="1" ht="24" customHeight="1">
      <c r="A524" s="33"/>
      <c r="B524" s="34"/>
      <c r="C524" s="213" t="s">
        <v>1959</v>
      </c>
      <c r="D524" s="213" t="s">
        <v>155</v>
      </c>
      <c r="E524" s="214" t="s">
        <v>1960</v>
      </c>
      <c r="F524" s="215" t="s">
        <v>1961</v>
      </c>
      <c r="G524" s="216" t="s">
        <v>193</v>
      </c>
      <c r="H524" s="217">
        <v>35.827</v>
      </c>
      <c r="I524" s="218"/>
      <c r="J524" s="219">
        <f>ROUND(I524*H524,2)</f>
        <v>0</v>
      </c>
      <c r="K524" s="220"/>
      <c r="L524" s="38"/>
      <c r="M524" s="221" t="s">
        <v>1</v>
      </c>
      <c r="N524" s="222" t="s">
        <v>38</v>
      </c>
      <c r="O524" s="70"/>
      <c r="P524" s="223">
        <f>O524*H524</f>
        <v>0</v>
      </c>
      <c r="Q524" s="223">
        <v>0.00204</v>
      </c>
      <c r="R524" s="223">
        <f>Q524*H524</f>
        <v>0.07308708</v>
      </c>
      <c r="S524" s="223">
        <v>0</v>
      </c>
      <c r="T524" s="224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225" t="s">
        <v>180</v>
      </c>
      <c r="AT524" s="225" t="s">
        <v>155</v>
      </c>
      <c r="AU524" s="225" t="s">
        <v>82</v>
      </c>
      <c r="AY524" s="16" t="s">
        <v>154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6" t="s">
        <v>78</v>
      </c>
      <c r="BK524" s="226">
        <f>ROUND(I524*H524,2)</f>
        <v>0</v>
      </c>
      <c r="BL524" s="16" t="s">
        <v>180</v>
      </c>
      <c r="BM524" s="225" t="s">
        <v>1962</v>
      </c>
    </row>
    <row r="525" spans="2:51" s="13" customFormat="1" ht="12">
      <c r="B525" s="251"/>
      <c r="C525" s="252"/>
      <c r="D525" s="253" t="s">
        <v>1030</v>
      </c>
      <c r="E525" s="254" t="s">
        <v>1</v>
      </c>
      <c r="F525" s="255" t="s">
        <v>1963</v>
      </c>
      <c r="G525" s="252"/>
      <c r="H525" s="256">
        <v>35.827</v>
      </c>
      <c r="I525" s="257"/>
      <c r="J525" s="252"/>
      <c r="K525" s="252"/>
      <c r="L525" s="258"/>
      <c r="M525" s="259"/>
      <c r="N525" s="260"/>
      <c r="O525" s="260"/>
      <c r="P525" s="260"/>
      <c r="Q525" s="260"/>
      <c r="R525" s="260"/>
      <c r="S525" s="260"/>
      <c r="T525" s="261"/>
      <c r="AT525" s="262" t="s">
        <v>1030</v>
      </c>
      <c r="AU525" s="262" t="s">
        <v>82</v>
      </c>
      <c r="AV525" s="13" t="s">
        <v>82</v>
      </c>
      <c r="AW525" s="13" t="s">
        <v>30</v>
      </c>
      <c r="AX525" s="13" t="s">
        <v>78</v>
      </c>
      <c r="AY525" s="262" t="s">
        <v>154</v>
      </c>
    </row>
    <row r="526" spans="1:65" s="2" customFormat="1" ht="24" customHeight="1">
      <c r="A526" s="33"/>
      <c r="B526" s="34"/>
      <c r="C526" s="240" t="s">
        <v>329</v>
      </c>
      <c r="D526" s="240" t="s">
        <v>958</v>
      </c>
      <c r="E526" s="241" t="s">
        <v>1964</v>
      </c>
      <c r="F526" s="242" t="s">
        <v>1965</v>
      </c>
      <c r="G526" s="243" t="s">
        <v>193</v>
      </c>
      <c r="H526" s="244">
        <v>71.654</v>
      </c>
      <c r="I526" s="245"/>
      <c r="J526" s="246">
        <f>ROUND(I526*H526,2)</f>
        <v>0</v>
      </c>
      <c r="K526" s="247"/>
      <c r="L526" s="248"/>
      <c r="M526" s="249" t="s">
        <v>1</v>
      </c>
      <c r="N526" s="250" t="s">
        <v>38</v>
      </c>
      <c r="O526" s="70"/>
      <c r="P526" s="223">
        <f>O526*H526</f>
        <v>0</v>
      </c>
      <c r="Q526" s="223">
        <v>0.0082</v>
      </c>
      <c r="R526" s="223">
        <f>Q526*H526</f>
        <v>0.5875628</v>
      </c>
      <c r="S526" s="223">
        <v>0</v>
      </c>
      <c r="T526" s="224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225" t="s">
        <v>206</v>
      </c>
      <c r="AT526" s="225" t="s">
        <v>958</v>
      </c>
      <c r="AU526" s="225" t="s">
        <v>82</v>
      </c>
      <c r="AY526" s="16" t="s">
        <v>154</v>
      </c>
      <c r="BE526" s="226">
        <f>IF(N526="základní",J526,0)</f>
        <v>0</v>
      </c>
      <c r="BF526" s="226">
        <f>IF(N526="snížená",J526,0)</f>
        <v>0</v>
      </c>
      <c r="BG526" s="226">
        <f>IF(N526="zákl. přenesená",J526,0)</f>
        <v>0</v>
      </c>
      <c r="BH526" s="226">
        <f>IF(N526="sníž. přenesená",J526,0)</f>
        <v>0</v>
      </c>
      <c r="BI526" s="226">
        <f>IF(N526="nulová",J526,0)</f>
        <v>0</v>
      </c>
      <c r="BJ526" s="16" t="s">
        <v>78</v>
      </c>
      <c r="BK526" s="226">
        <f>ROUND(I526*H526,2)</f>
        <v>0</v>
      </c>
      <c r="BL526" s="16" t="s">
        <v>180</v>
      </c>
      <c r="BM526" s="225" t="s">
        <v>1966</v>
      </c>
    </row>
    <row r="527" spans="2:51" s="13" customFormat="1" ht="12">
      <c r="B527" s="251"/>
      <c r="C527" s="252"/>
      <c r="D527" s="253" t="s">
        <v>1030</v>
      </c>
      <c r="E527" s="254" t="s">
        <v>1</v>
      </c>
      <c r="F527" s="255" t="s">
        <v>1963</v>
      </c>
      <c r="G527" s="252"/>
      <c r="H527" s="256">
        <v>35.827</v>
      </c>
      <c r="I527" s="257"/>
      <c r="J527" s="252"/>
      <c r="K527" s="252"/>
      <c r="L527" s="258"/>
      <c r="M527" s="259"/>
      <c r="N527" s="260"/>
      <c r="O527" s="260"/>
      <c r="P527" s="260"/>
      <c r="Q527" s="260"/>
      <c r="R527" s="260"/>
      <c r="S527" s="260"/>
      <c r="T527" s="261"/>
      <c r="AT527" s="262" t="s">
        <v>1030</v>
      </c>
      <c r="AU527" s="262" t="s">
        <v>82</v>
      </c>
      <c r="AV527" s="13" t="s">
        <v>82</v>
      </c>
      <c r="AW527" s="13" t="s">
        <v>30</v>
      </c>
      <c r="AX527" s="13" t="s">
        <v>73</v>
      </c>
      <c r="AY527" s="262" t="s">
        <v>154</v>
      </c>
    </row>
    <row r="528" spans="2:51" s="13" customFormat="1" ht="12">
      <c r="B528" s="251"/>
      <c r="C528" s="252"/>
      <c r="D528" s="253" t="s">
        <v>1030</v>
      </c>
      <c r="E528" s="254" t="s">
        <v>1</v>
      </c>
      <c r="F528" s="255" t="s">
        <v>1963</v>
      </c>
      <c r="G528" s="252"/>
      <c r="H528" s="256">
        <v>35.827</v>
      </c>
      <c r="I528" s="257"/>
      <c r="J528" s="252"/>
      <c r="K528" s="252"/>
      <c r="L528" s="258"/>
      <c r="M528" s="259"/>
      <c r="N528" s="260"/>
      <c r="O528" s="260"/>
      <c r="P528" s="260"/>
      <c r="Q528" s="260"/>
      <c r="R528" s="260"/>
      <c r="S528" s="260"/>
      <c r="T528" s="261"/>
      <c r="AT528" s="262" t="s">
        <v>1030</v>
      </c>
      <c r="AU528" s="262" t="s">
        <v>82</v>
      </c>
      <c r="AV528" s="13" t="s">
        <v>82</v>
      </c>
      <c r="AW528" s="13" t="s">
        <v>30</v>
      </c>
      <c r="AX528" s="13" t="s">
        <v>73</v>
      </c>
      <c r="AY528" s="262" t="s">
        <v>154</v>
      </c>
    </row>
    <row r="529" spans="2:51" s="14" customFormat="1" ht="12">
      <c r="B529" s="263"/>
      <c r="C529" s="264"/>
      <c r="D529" s="253" t="s">
        <v>1030</v>
      </c>
      <c r="E529" s="265" t="s">
        <v>1</v>
      </c>
      <c r="F529" s="266" t="s">
        <v>1312</v>
      </c>
      <c r="G529" s="264"/>
      <c r="H529" s="267">
        <v>71.654</v>
      </c>
      <c r="I529" s="268"/>
      <c r="J529" s="264"/>
      <c r="K529" s="264"/>
      <c r="L529" s="269"/>
      <c r="M529" s="270"/>
      <c r="N529" s="271"/>
      <c r="O529" s="271"/>
      <c r="P529" s="271"/>
      <c r="Q529" s="271"/>
      <c r="R529" s="271"/>
      <c r="S529" s="271"/>
      <c r="T529" s="272"/>
      <c r="AT529" s="273" t="s">
        <v>1030</v>
      </c>
      <c r="AU529" s="273" t="s">
        <v>82</v>
      </c>
      <c r="AV529" s="14" t="s">
        <v>93</v>
      </c>
      <c r="AW529" s="14" t="s">
        <v>30</v>
      </c>
      <c r="AX529" s="14" t="s">
        <v>78</v>
      </c>
      <c r="AY529" s="273" t="s">
        <v>154</v>
      </c>
    </row>
    <row r="530" spans="1:65" s="2" customFormat="1" ht="24" customHeight="1">
      <c r="A530" s="33"/>
      <c r="B530" s="34"/>
      <c r="C530" s="213" t="s">
        <v>1967</v>
      </c>
      <c r="D530" s="213" t="s">
        <v>155</v>
      </c>
      <c r="E530" s="214" t="s">
        <v>1968</v>
      </c>
      <c r="F530" s="215" t="s">
        <v>1969</v>
      </c>
      <c r="G530" s="216" t="s">
        <v>193</v>
      </c>
      <c r="H530" s="217">
        <v>35.827</v>
      </c>
      <c r="I530" s="218"/>
      <c r="J530" s="219">
        <f>ROUND(I530*H530,2)</f>
        <v>0</v>
      </c>
      <c r="K530" s="220"/>
      <c r="L530" s="38"/>
      <c r="M530" s="221" t="s">
        <v>1</v>
      </c>
      <c r="N530" s="222" t="s">
        <v>38</v>
      </c>
      <c r="O530" s="70"/>
      <c r="P530" s="223">
        <f>O530*H530</f>
        <v>0</v>
      </c>
      <c r="Q530" s="223">
        <v>0.0001</v>
      </c>
      <c r="R530" s="223">
        <f>Q530*H530</f>
        <v>0.0035827</v>
      </c>
      <c r="S530" s="223">
        <v>0</v>
      </c>
      <c r="T530" s="224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225" t="s">
        <v>180</v>
      </c>
      <c r="AT530" s="225" t="s">
        <v>155</v>
      </c>
      <c r="AU530" s="225" t="s">
        <v>82</v>
      </c>
      <c r="AY530" s="16" t="s">
        <v>154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6" t="s">
        <v>78</v>
      </c>
      <c r="BK530" s="226">
        <f>ROUND(I530*H530,2)</f>
        <v>0</v>
      </c>
      <c r="BL530" s="16" t="s">
        <v>180</v>
      </c>
      <c r="BM530" s="225" t="s">
        <v>1970</v>
      </c>
    </row>
    <row r="531" spans="2:51" s="13" customFormat="1" ht="12">
      <c r="B531" s="251"/>
      <c r="C531" s="252"/>
      <c r="D531" s="253" t="s">
        <v>1030</v>
      </c>
      <c r="E531" s="254" t="s">
        <v>1</v>
      </c>
      <c r="F531" s="255" t="s">
        <v>1963</v>
      </c>
      <c r="G531" s="252"/>
      <c r="H531" s="256">
        <v>35.827</v>
      </c>
      <c r="I531" s="257"/>
      <c r="J531" s="252"/>
      <c r="K531" s="252"/>
      <c r="L531" s="258"/>
      <c r="M531" s="259"/>
      <c r="N531" s="260"/>
      <c r="O531" s="260"/>
      <c r="P531" s="260"/>
      <c r="Q531" s="260"/>
      <c r="R531" s="260"/>
      <c r="S531" s="260"/>
      <c r="T531" s="261"/>
      <c r="AT531" s="262" t="s">
        <v>1030</v>
      </c>
      <c r="AU531" s="262" t="s">
        <v>82</v>
      </c>
      <c r="AV531" s="13" t="s">
        <v>82</v>
      </c>
      <c r="AW531" s="13" t="s">
        <v>30</v>
      </c>
      <c r="AX531" s="13" t="s">
        <v>78</v>
      </c>
      <c r="AY531" s="262" t="s">
        <v>154</v>
      </c>
    </row>
    <row r="532" spans="1:65" s="2" customFormat="1" ht="24" customHeight="1">
      <c r="A532" s="33"/>
      <c r="B532" s="34"/>
      <c r="C532" s="213" t="s">
        <v>332</v>
      </c>
      <c r="D532" s="213" t="s">
        <v>155</v>
      </c>
      <c r="E532" s="214" t="s">
        <v>1971</v>
      </c>
      <c r="F532" s="215" t="s">
        <v>1972</v>
      </c>
      <c r="G532" s="216" t="s">
        <v>1077</v>
      </c>
      <c r="H532" s="217">
        <v>3.019</v>
      </c>
      <c r="I532" s="218"/>
      <c r="J532" s="219">
        <f>ROUND(I532*H532,2)</f>
        <v>0</v>
      </c>
      <c r="K532" s="220"/>
      <c r="L532" s="38"/>
      <c r="M532" s="221" t="s">
        <v>1</v>
      </c>
      <c r="N532" s="222" t="s">
        <v>38</v>
      </c>
      <c r="O532" s="70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225" t="s">
        <v>180</v>
      </c>
      <c r="AT532" s="225" t="s">
        <v>155</v>
      </c>
      <c r="AU532" s="225" t="s">
        <v>82</v>
      </c>
      <c r="AY532" s="16" t="s">
        <v>154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6" t="s">
        <v>78</v>
      </c>
      <c r="BK532" s="226">
        <f>ROUND(I532*H532,2)</f>
        <v>0</v>
      </c>
      <c r="BL532" s="16" t="s">
        <v>180</v>
      </c>
      <c r="BM532" s="225" t="s">
        <v>1973</v>
      </c>
    </row>
    <row r="533" spans="2:63" s="11" customFormat="1" ht="22.9" customHeight="1">
      <c r="B533" s="199"/>
      <c r="C533" s="200"/>
      <c r="D533" s="201" t="s">
        <v>72</v>
      </c>
      <c r="E533" s="238" t="s">
        <v>1974</v>
      </c>
      <c r="F533" s="238" t="s">
        <v>1975</v>
      </c>
      <c r="G533" s="200"/>
      <c r="H533" s="200"/>
      <c r="I533" s="203"/>
      <c r="J533" s="239">
        <f>BK533</f>
        <v>0</v>
      </c>
      <c r="K533" s="200"/>
      <c r="L533" s="205"/>
      <c r="M533" s="206"/>
      <c r="N533" s="207"/>
      <c r="O533" s="207"/>
      <c r="P533" s="208">
        <f>SUM(P534:P536)</f>
        <v>0</v>
      </c>
      <c r="Q533" s="207"/>
      <c r="R533" s="208">
        <f>SUM(R534:R536)</f>
        <v>0.04928</v>
      </c>
      <c r="S533" s="207"/>
      <c r="T533" s="209">
        <f>SUM(T534:T536)</f>
        <v>0</v>
      </c>
      <c r="AR533" s="210" t="s">
        <v>82</v>
      </c>
      <c r="AT533" s="211" t="s">
        <v>72</v>
      </c>
      <c r="AU533" s="211" t="s">
        <v>78</v>
      </c>
      <c r="AY533" s="210" t="s">
        <v>154</v>
      </c>
      <c r="BK533" s="212">
        <f>SUM(BK534:BK536)</f>
        <v>0</v>
      </c>
    </row>
    <row r="534" spans="1:65" s="2" customFormat="1" ht="24" customHeight="1">
      <c r="A534" s="33"/>
      <c r="B534" s="34"/>
      <c r="C534" s="213" t="s">
        <v>1976</v>
      </c>
      <c r="D534" s="213" t="s">
        <v>155</v>
      </c>
      <c r="E534" s="214" t="s">
        <v>1977</v>
      </c>
      <c r="F534" s="215" t="s">
        <v>1978</v>
      </c>
      <c r="G534" s="216" t="s">
        <v>956</v>
      </c>
      <c r="H534" s="217">
        <v>2</v>
      </c>
      <c r="I534" s="218"/>
      <c r="J534" s="219">
        <f>ROUND(I534*H534,2)</f>
        <v>0</v>
      </c>
      <c r="K534" s="220"/>
      <c r="L534" s="38"/>
      <c r="M534" s="221" t="s">
        <v>1</v>
      </c>
      <c r="N534" s="222" t="s">
        <v>38</v>
      </c>
      <c r="O534" s="70"/>
      <c r="P534" s="223">
        <f>O534*H534</f>
        <v>0</v>
      </c>
      <c r="Q534" s="223">
        <v>0.00061</v>
      </c>
      <c r="R534" s="223">
        <f>Q534*H534</f>
        <v>0.00122</v>
      </c>
      <c r="S534" s="223">
        <v>0</v>
      </c>
      <c r="T534" s="224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225" t="s">
        <v>180</v>
      </c>
      <c r="AT534" s="225" t="s">
        <v>155</v>
      </c>
      <c r="AU534" s="225" t="s">
        <v>82</v>
      </c>
      <c r="AY534" s="16" t="s">
        <v>154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6" t="s">
        <v>78</v>
      </c>
      <c r="BK534" s="226">
        <f>ROUND(I534*H534,2)</f>
        <v>0</v>
      </c>
      <c r="BL534" s="16" t="s">
        <v>180</v>
      </c>
      <c r="BM534" s="225" t="s">
        <v>1979</v>
      </c>
    </row>
    <row r="535" spans="1:65" s="2" customFormat="1" ht="16.5" customHeight="1">
      <c r="A535" s="33"/>
      <c r="B535" s="34"/>
      <c r="C535" s="240" t="s">
        <v>335</v>
      </c>
      <c r="D535" s="240" t="s">
        <v>958</v>
      </c>
      <c r="E535" s="241" t="s">
        <v>1980</v>
      </c>
      <c r="F535" s="242" t="s">
        <v>1981</v>
      </c>
      <c r="G535" s="243" t="s">
        <v>193</v>
      </c>
      <c r="H535" s="244">
        <v>2</v>
      </c>
      <c r="I535" s="245"/>
      <c r="J535" s="246">
        <f>ROUND(I535*H535,2)</f>
        <v>0</v>
      </c>
      <c r="K535" s="247"/>
      <c r="L535" s="248"/>
      <c r="M535" s="249" t="s">
        <v>1</v>
      </c>
      <c r="N535" s="250" t="s">
        <v>38</v>
      </c>
      <c r="O535" s="70"/>
      <c r="P535" s="223">
        <f>O535*H535</f>
        <v>0</v>
      </c>
      <c r="Q535" s="223">
        <v>0.02403</v>
      </c>
      <c r="R535" s="223">
        <f>Q535*H535</f>
        <v>0.04806</v>
      </c>
      <c r="S535" s="223">
        <v>0</v>
      </c>
      <c r="T535" s="224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225" t="s">
        <v>206</v>
      </c>
      <c r="AT535" s="225" t="s">
        <v>958</v>
      </c>
      <c r="AU535" s="225" t="s">
        <v>82</v>
      </c>
      <c r="AY535" s="16" t="s">
        <v>154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6" t="s">
        <v>78</v>
      </c>
      <c r="BK535" s="226">
        <f>ROUND(I535*H535,2)</f>
        <v>0</v>
      </c>
      <c r="BL535" s="16" t="s">
        <v>180</v>
      </c>
      <c r="BM535" s="225" t="s">
        <v>1982</v>
      </c>
    </row>
    <row r="536" spans="1:65" s="2" customFormat="1" ht="24" customHeight="1">
      <c r="A536" s="33"/>
      <c r="B536" s="34"/>
      <c r="C536" s="213" t="s">
        <v>1983</v>
      </c>
      <c r="D536" s="213" t="s">
        <v>155</v>
      </c>
      <c r="E536" s="214" t="s">
        <v>1984</v>
      </c>
      <c r="F536" s="215" t="s">
        <v>1985</v>
      </c>
      <c r="G536" s="216" t="s">
        <v>1077</v>
      </c>
      <c r="H536" s="217">
        <v>0.568</v>
      </c>
      <c r="I536" s="218"/>
      <c r="J536" s="219">
        <f>ROUND(I536*H536,2)</f>
        <v>0</v>
      </c>
      <c r="K536" s="220"/>
      <c r="L536" s="38"/>
      <c r="M536" s="221" t="s">
        <v>1</v>
      </c>
      <c r="N536" s="222" t="s">
        <v>38</v>
      </c>
      <c r="O536" s="70"/>
      <c r="P536" s="223">
        <f>O536*H536</f>
        <v>0</v>
      </c>
      <c r="Q536" s="223">
        <v>0</v>
      </c>
      <c r="R536" s="223">
        <f>Q536*H536</f>
        <v>0</v>
      </c>
      <c r="S536" s="223">
        <v>0</v>
      </c>
      <c r="T536" s="224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225" t="s">
        <v>180</v>
      </c>
      <c r="AT536" s="225" t="s">
        <v>155</v>
      </c>
      <c r="AU536" s="225" t="s">
        <v>82</v>
      </c>
      <c r="AY536" s="16" t="s">
        <v>154</v>
      </c>
      <c r="BE536" s="226">
        <f>IF(N536="základní",J536,0)</f>
        <v>0</v>
      </c>
      <c r="BF536" s="226">
        <f>IF(N536="snížená",J536,0)</f>
        <v>0</v>
      </c>
      <c r="BG536" s="226">
        <f>IF(N536="zákl. přenesená",J536,0)</f>
        <v>0</v>
      </c>
      <c r="BH536" s="226">
        <f>IF(N536="sníž. přenesená",J536,0)</f>
        <v>0</v>
      </c>
      <c r="BI536" s="226">
        <f>IF(N536="nulová",J536,0)</f>
        <v>0</v>
      </c>
      <c r="BJ536" s="16" t="s">
        <v>78</v>
      </c>
      <c r="BK536" s="226">
        <f>ROUND(I536*H536,2)</f>
        <v>0</v>
      </c>
      <c r="BL536" s="16" t="s">
        <v>180</v>
      </c>
      <c r="BM536" s="225" t="s">
        <v>1986</v>
      </c>
    </row>
    <row r="537" spans="2:63" s="11" customFormat="1" ht="22.9" customHeight="1">
      <c r="B537" s="199"/>
      <c r="C537" s="200"/>
      <c r="D537" s="201" t="s">
        <v>72</v>
      </c>
      <c r="E537" s="238" t="s">
        <v>1987</v>
      </c>
      <c r="F537" s="238" t="s">
        <v>1988</v>
      </c>
      <c r="G537" s="200"/>
      <c r="H537" s="200"/>
      <c r="I537" s="203"/>
      <c r="J537" s="239">
        <f>BK537</f>
        <v>0</v>
      </c>
      <c r="K537" s="200"/>
      <c r="L537" s="205"/>
      <c r="M537" s="206"/>
      <c r="N537" s="207"/>
      <c r="O537" s="207"/>
      <c r="P537" s="208">
        <f>SUM(P538:P548)</f>
        <v>0</v>
      </c>
      <c r="Q537" s="207"/>
      <c r="R537" s="208">
        <f>SUM(R538:R548)</f>
        <v>2.42944</v>
      </c>
      <c r="S537" s="207"/>
      <c r="T537" s="209">
        <f>SUM(T538:T548)</f>
        <v>0</v>
      </c>
      <c r="AR537" s="210" t="s">
        <v>82</v>
      </c>
      <c r="AT537" s="211" t="s">
        <v>72</v>
      </c>
      <c r="AU537" s="211" t="s">
        <v>78</v>
      </c>
      <c r="AY537" s="210" t="s">
        <v>154</v>
      </c>
      <c r="BK537" s="212">
        <f>SUM(BK538:BK548)</f>
        <v>0</v>
      </c>
    </row>
    <row r="538" spans="1:65" s="2" customFormat="1" ht="16.5" customHeight="1">
      <c r="A538" s="33"/>
      <c r="B538" s="34"/>
      <c r="C538" s="213" t="s">
        <v>338</v>
      </c>
      <c r="D538" s="213" t="s">
        <v>155</v>
      </c>
      <c r="E538" s="214" t="s">
        <v>1989</v>
      </c>
      <c r="F538" s="215" t="s">
        <v>1990</v>
      </c>
      <c r="G538" s="216" t="s">
        <v>193</v>
      </c>
      <c r="H538" s="217">
        <v>50</v>
      </c>
      <c r="I538" s="218"/>
      <c r="J538" s="219">
        <f>ROUND(I538*H538,2)</f>
        <v>0</v>
      </c>
      <c r="K538" s="220"/>
      <c r="L538" s="38"/>
      <c r="M538" s="221" t="s">
        <v>1</v>
      </c>
      <c r="N538" s="222" t="s">
        <v>38</v>
      </c>
      <c r="O538" s="70"/>
      <c r="P538" s="223">
        <f>O538*H538</f>
        <v>0</v>
      </c>
      <c r="Q538" s="223">
        <v>0.01435</v>
      </c>
      <c r="R538" s="223">
        <f>Q538*H538</f>
        <v>0.7175</v>
      </c>
      <c r="S538" s="223">
        <v>0</v>
      </c>
      <c r="T538" s="224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225" t="s">
        <v>180</v>
      </c>
      <c r="AT538" s="225" t="s">
        <v>155</v>
      </c>
      <c r="AU538" s="225" t="s">
        <v>82</v>
      </c>
      <c r="AY538" s="16" t="s">
        <v>154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6" t="s">
        <v>78</v>
      </c>
      <c r="BK538" s="226">
        <f>ROUND(I538*H538,2)</f>
        <v>0</v>
      </c>
      <c r="BL538" s="16" t="s">
        <v>180</v>
      </c>
      <c r="BM538" s="225" t="s">
        <v>1991</v>
      </c>
    </row>
    <row r="539" spans="1:65" s="2" customFormat="1" ht="24" customHeight="1">
      <c r="A539" s="33"/>
      <c r="B539" s="34"/>
      <c r="C539" s="213" t="s">
        <v>1992</v>
      </c>
      <c r="D539" s="213" t="s">
        <v>155</v>
      </c>
      <c r="E539" s="214" t="s">
        <v>1993</v>
      </c>
      <c r="F539" s="215" t="s">
        <v>1994</v>
      </c>
      <c r="G539" s="216" t="s">
        <v>193</v>
      </c>
      <c r="H539" s="217">
        <v>4.2</v>
      </c>
      <c r="I539" s="218"/>
      <c r="J539" s="219">
        <f>ROUND(I539*H539,2)</f>
        <v>0</v>
      </c>
      <c r="K539" s="220"/>
      <c r="L539" s="38"/>
      <c r="M539" s="221" t="s">
        <v>1</v>
      </c>
      <c r="N539" s="222" t="s">
        <v>38</v>
      </c>
      <c r="O539" s="70"/>
      <c r="P539" s="223">
        <f>O539*H539</f>
        <v>0</v>
      </c>
      <c r="Q539" s="223">
        <v>0.01223</v>
      </c>
      <c r="R539" s="223">
        <f>Q539*H539</f>
        <v>0.051366</v>
      </c>
      <c r="S539" s="223">
        <v>0</v>
      </c>
      <c r="T539" s="224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225" t="s">
        <v>180</v>
      </c>
      <c r="AT539" s="225" t="s">
        <v>155</v>
      </c>
      <c r="AU539" s="225" t="s">
        <v>82</v>
      </c>
      <c r="AY539" s="16" t="s">
        <v>154</v>
      </c>
      <c r="BE539" s="226">
        <f>IF(N539="základní",J539,0)</f>
        <v>0</v>
      </c>
      <c r="BF539" s="226">
        <f>IF(N539="snížená",J539,0)</f>
        <v>0</v>
      </c>
      <c r="BG539" s="226">
        <f>IF(N539="zákl. přenesená",J539,0)</f>
        <v>0</v>
      </c>
      <c r="BH539" s="226">
        <f>IF(N539="sníž. přenesená",J539,0)</f>
        <v>0</v>
      </c>
      <c r="BI539" s="226">
        <f>IF(N539="nulová",J539,0)</f>
        <v>0</v>
      </c>
      <c r="BJ539" s="16" t="s">
        <v>78</v>
      </c>
      <c r="BK539" s="226">
        <f>ROUND(I539*H539,2)</f>
        <v>0</v>
      </c>
      <c r="BL539" s="16" t="s">
        <v>180</v>
      </c>
      <c r="BM539" s="225" t="s">
        <v>1995</v>
      </c>
    </row>
    <row r="540" spans="2:51" s="13" customFormat="1" ht="12">
      <c r="B540" s="251"/>
      <c r="C540" s="252"/>
      <c r="D540" s="253" t="s">
        <v>1030</v>
      </c>
      <c r="E540" s="254" t="s">
        <v>1</v>
      </c>
      <c r="F540" s="255" t="s">
        <v>1996</v>
      </c>
      <c r="G540" s="252"/>
      <c r="H540" s="256">
        <v>4.2</v>
      </c>
      <c r="I540" s="257"/>
      <c r="J540" s="252"/>
      <c r="K540" s="252"/>
      <c r="L540" s="258"/>
      <c r="M540" s="259"/>
      <c r="N540" s="260"/>
      <c r="O540" s="260"/>
      <c r="P540" s="260"/>
      <c r="Q540" s="260"/>
      <c r="R540" s="260"/>
      <c r="S540" s="260"/>
      <c r="T540" s="261"/>
      <c r="AT540" s="262" t="s">
        <v>1030</v>
      </c>
      <c r="AU540" s="262" t="s">
        <v>82</v>
      </c>
      <c r="AV540" s="13" t="s">
        <v>82</v>
      </c>
      <c r="AW540" s="13" t="s">
        <v>30</v>
      </c>
      <c r="AX540" s="13" t="s">
        <v>78</v>
      </c>
      <c r="AY540" s="262" t="s">
        <v>154</v>
      </c>
    </row>
    <row r="541" spans="1:65" s="2" customFormat="1" ht="24" customHeight="1">
      <c r="A541" s="33"/>
      <c r="B541" s="34"/>
      <c r="C541" s="213" t="s">
        <v>341</v>
      </c>
      <c r="D541" s="213" t="s">
        <v>155</v>
      </c>
      <c r="E541" s="214" t="s">
        <v>1997</v>
      </c>
      <c r="F541" s="215" t="s">
        <v>1998</v>
      </c>
      <c r="G541" s="216" t="s">
        <v>193</v>
      </c>
      <c r="H541" s="217">
        <v>10.6</v>
      </c>
      <c r="I541" s="218"/>
      <c r="J541" s="219">
        <f>ROUND(I541*H541,2)</f>
        <v>0</v>
      </c>
      <c r="K541" s="220"/>
      <c r="L541" s="38"/>
      <c r="M541" s="221" t="s">
        <v>1</v>
      </c>
      <c r="N541" s="222" t="s">
        <v>38</v>
      </c>
      <c r="O541" s="70"/>
      <c r="P541" s="223">
        <f>O541*H541</f>
        <v>0</v>
      </c>
      <c r="Q541" s="223">
        <v>0.01694</v>
      </c>
      <c r="R541" s="223">
        <f>Q541*H541</f>
        <v>0.179564</v>
      </c>
      <c r="S541" s="223">
        <v>0</v>
      </c>
      <c r="T541" s="224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225" t="s">
        <v>180</v>
      </c>
      <c r="AT541" s="225" t="s">
        <v>155</v>
      </c>
      <c r="AU541" s="225" t="s">
        <v>82</v>
      </c>
      <c r="AY541" s="16" t="s">
        <v>154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6" t="s">
        <v>78</v>
      </c>
      <c r="BK541" s="226">
        <f>ROUND(I541*H541,2)</f>
        <v>0</v>
      </c>
      <c r="BL541" s="16" t="s">
        <v>180</v>
      </c>
      <c r="BM541" s="225" t="s">
        <v>1999</v>
      </c>
    </row>
    <row r="542" spans="1:65" s="2" customFormat="1" ht="24" customHeight="1">
      <c r="A542" s="33"/>
      <c r="B542" s="34"/>
      <c r="C542" s="213" t="s">
        <v>2000</v>
      </c>
      <c r="D542" s="213" t="s">
        <v>155</v>
      </c>
      <c r="E542" s="214" t="s">
        <v>2001</v>
      </c>
      <c r="F542" s="215" t="s">
        <v>2002</v>
      </c>
      <c r="G542" s="216" t="s">
        <v>193</v>
      </c>
      <c r="H542" s="217">
        <v>16</v>
      </c>
      <c r="I542" s="218"/>
      <c r="J542" s="219">
        <f>ROUND(I542*H542,2)</f>
        <v>0</v>
      </c>
      <c r="K542" s="220"/>
      <c r="L542" s="38"/>
      <c r="M542" s="221" t="s">
        <v>1</v>
      </c>
      <c r="N542" s="222" t="s">
        <v>38</v>
      </c>
      <c r="O542" s="70"/>
      <c r="P542" s="223">
        <f>O542*H542</f>
        <v>0</v>
      </c>
      <c r="Q542" s="223">
        <v>0.01254</v>
      </c>
      <c r="R542" s="223">
        <f>Q542*H542</f>
        <v>0.20064</v>
      </c>
      <c r="S542" s="223">
        <v>0</v>
      </c>
      <c r="T542" s="224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225" t="s">
        <v>180</v>
      </c>
      <c r="AT542" s="225" t="s">
        <v>155</v>
      </c>
      <c r="AU542" s="225" t="s">
        <v>82</v>
      </c>
      <c r="AY542" s="16" t="s">
        <v>154</v>
      </c>
      <c r="BE542" s="226">
        <f>IF(N542="základní",J542,0)</f>
        <v>0</v>
      </c>
      <c r="BF542" s="226">
        <f>IF(N542="snížená",J542,0)</f>
        <v>0</v>
      </c>
      <c r="BG542" s="226">
        <f>IF(N542="zákl. přenesená",J542,0)</f>
        <v>0</v>
      </c>
      <c r="BH542" s="226">
        <f>IF(N542="sníž. přenesená",J542,0)</f>
        <v>0</v>
      </c>
      <c r="BI542" s="226">
        <f>IF(N542="nulová",J542,0)</f>
        <v>0</v>
      </c>
      <c r="BJ542" s="16" t="s">
        <v>78</v>
      </c>
      <c r="BK542" s="226">
        <f>ROUND(I542*H542,2)</f>
        <v>0</v>
      </c>
      <c r="BL542" s="16" t="s">
        <v>180</v>
      </c>
      <c r="BM542" s="225" t="s">
        <v>2003</v>
      </c>
    </row>
    <row r="543" spans="2:51" s="13" customFormat="1" ht="12">
      <c r="B543" s="251"/>
      <c r="C543" s="252"/>
      <c r="D543" s="253" t="s">
        <v>1030</v>
      </c>
      <c r="E543" s="254" t="s">
        <v>1</v>
      </c>
      <c r="F543" s="255" t="s">
        <v>2004</v>
      </c>
      <c r="G543" s="252"/>
      <c r="H543" s="256">
        <v>16</v>
      </c>
      <c r="I543" s="257"/>
      <c r="J543" s="252"/>
      <c r="K543" s="252"/>
      <c r="L543" s="258"/>
      <c r="M543" s="259"/>
      <c r="N543" s="260"/>
      <c r="O543" s="260"/>
      <c r="P543" s="260"/>
      <c r="Q543" s="260"/>
      <c r="R543" s="260"/>
      <c r="S543" s="260"/>
      <c r="T543" s="261"/>
      <c r="AT543" s="262" t="s">
        <v>1030</v>
      </c>
      <c r="AU543" s="262" t="s">
        <v>82</v>
      </c>
      <c r="AV543" s="13" t="s">
        <v>82</v>
      </c>
      <c r="AW543" s="13" t="s">
        <v>30</v>
      </c>
      <c r="AX543" s="13" t="s">
        <v>78</v>
      </c>
      <c r="AY543" s="262" t="s">
        <v>154</v>
      </c>
    </row>
    <row r="544" spans="1:65" s="2" customFormat="1" ht="24" customHeight="1">
      <c r="A544" s="33"/>
      <c r="B544" s="34"/>
      <c r="C544" s="213" t="s">
        <v>344</v>
      </c>
      <c r="D544" s="213" t="s">
        <v>155</v>
      </c>
      <c r="E544" s="214" t="s">
        <v>2005</v>
      </c>
      <c r="F544" s="215" t="s">
        <v>2006</v>
      </c>
      <c r="G544" s="216" t="s">
        <v>193</v>
      </c>
      <c r="H544" s="217">
        <v>201</v>
      </c>
      <c r="I544" s="218"/>
      <c r="J544" s="219">
        <f>ROUND(I544*H544,2)</f>
        <v>0</v>
      </c>
      <c r="K544" s="220"/>
      <c r="L544" s="38"/>
      <c r="M544" s="221" t="s">
        <v>1</v>
      </c>
      <c r="N544" s="222" t="s">
        <v>38</v>
      </c>
      <c r="O544" s="70"/>
      <c r="P544" s="223">
        <f>O544*H544</f>
        <v>0</v>
      </c>
      <c r="Q544" s="223">
        <v>0.00117</v>
      </c>
      <c r="R544" s="223">
        <f>Q544*H544</f>
        <v>0.23517000000000002</v>
      </c>
      <c r="S544" s="223">
        <v>0</v>
      </c>
      <c r="T544" s="224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225" t="s">
        <v>180</v>
      </c>
      <c r="AT544" s="225" t="s">
        <v>155</v>
      </c>
      <c r="AU544" s="225" t="s">
        <v>82</v>
      </c>
      <c r="AY544" s="16" t="s">
        <v>154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6" t="s">
        <v>78</v>
      </c>
      <c r="BK544" s="226">
        <f>ROUND(I544*H544,2)</f>
        <v>0</v>
      </c>
      <c r="BL544" s="16" t="s">
        <v>180</v>
      </c>
      <c r="BM544" s="225" t="s">
        <v>2007</v>
      </c>
    </row>
    <row r="545" spans="2:51" s="13" customFormat="1" ht="12">
      <c r="B545" s="251"/>
      <c r="C545" s="252"/>
      <c r="D545" s="253" t="s">
        <v>1030</v>
      </c>
      <c r="E545" s="254" t="s">
        <v>1</v>
      </c>
      <c r="F545" s="255" t="s">
        <v>2008</v>
      </c>
      <c r="G545" s="252"/>
      <c r="H545" s="256">
        <v>201</v>
      </c>
      <c r="I545" s="257"/>
      <c r="J545" s="252"/>
      <c r="K545" s="252"/>
      <c r="L545" s="258"/>
      <c r="M545" s="259"/>
      <c r="N545" s="260"/>
      <c r="O545" s="260"/>
      <c r="P545" s="260"/>
      <c r="Q545" s="260"/>
      <c r="R545" s="260"/>
      <c r="S545" s="260"/>
      <c r="T545" s="261"/>
      <c r="AT545" s="262" t="s">
        <v>1030</v>
      </c>
      <c r="AU545" s="262" t="s">
        <v>82</v>
      </c>
      <c r="AV545" s="13" t="s">
        <v>82</v>
      </c>
      <c r="AW545" s="13" t="s">
        <v>30</v>
      </c>
      <c r="AX545" s="13" t="s">
        <v>78</v>
      </c>
      <c r="AY545" s="262" t="s">
        <v>154</v>
      </c>
    </row>
    <row r="546" spans="1:65" s="2" customFormat="1" ht="36" customHeight="1">
      <c r="A546" s="33"/>
      <c r="B546" s="34"/>
      <c r="C546" s="240" t="s">
        <v>2009</v>
      </c>
      <c r="D546" s="240" t="s">
        <v>958</v>
      </c>
      <c r="E546" s="241" t="s">
        <v>2010</v>
      </c>
      <c r="F546" s="242" t="s">
        <v>2011</v>
      </c>
      <c r="G546" s="243" t="s">
        <v>193</v>
      </c>
      <c r="H546" s="244">
        <v>201</v>
      </c>
      <c r="I546" s="245"/>
      <c r="J546" s="246">
        <f>ROUND(I546*H546,2)</f>
        <v>0</v>
      </c>
      <c r="K546" s="247"/>
      <c r="L546" s="248"/>
      <c r="M546" s="249" t="s">
        <v>1</v>
      </c>
      <c r="N546" s="250" t="s">
        <v>38</v>
      </c>
      <c r="O546" s="70"/>
      <c r="P546" s="223">
        <f>O546*H546</f>
        <v>0</v>
      </c>
      <c r="Q546" s="223">
        <v>0.0052</v>
      </c>
      <c r="R546" s="223">
        <f>Q546*H546</f>
        <v>1.0452</v>
      </c>
      <c r="S546" s="223">
        <v>0</v>
      </c>
      <c r="T546" s="224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225" t="s">
        <v>206</v>
      </c>
      <c r="AT546" s="225" t="s">
        <v>958</v>
      </c>
      <c r="AU546" s="225" t="s">
        <v>82</v>
      </c>
      <c r="AY546" s="16" t="s">
        <v>154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6" t="s">
        <v>78</v>
      </c>
      <c r="BK546" s="226">
        <f>ROUND(I546*H546,2)</f>
        <v>0</v>
      </c>
      <c r="BL546" s="16" t="s">
        <v>180</v>
      </c>
      <c r="BM546" s="225" t="s">
        <v>2012</v>
      </c>
    </row>
    <row r="547" spans="2:51" s="13" customFormat="1" ht="12">
      <c r="B547" s="251"/>
      <c r="C547" s="252"/>
      <c r="D547" s="253" t="s">
        <v>1030</v>
      </c>
      <c r="E547" s="254" t="s">
        <v>1</v>
      </c>
      <c r="F547" s="255" t="s">
        <v>2008</v>
      </c>
      <c r="G547" s="252"/>
      <c r="H547" s="256">
        <v>201</v>
      </c>
      <c r="I547" s="257"/>
      <c r="J547" s="252"/>
      <c r="K547" s="252"/>
      <c r="L547" s="258"/>
      <c r="M547" s="259"/>
      <c r="N547" s="260"/>
      <c r="O547" s="260"/>
      <c r="P547" s="260"/>
      <c r="Q547" s="260"/>
      <c r="R547" s="260"/>
      <c r="S547" s="260"/>
      <c r="T547" s="261"/>
      <c r="AT547" s="262" t="s">
        <v>1030</v>
      </c>
      <c r="AU547" s="262" t="s">
        <v>82</v>
      </c>
      <c r="AV547" s="13" t="s">
        <v>82</v>
      </c>
      <c r="AW547" s="13" t="s">
        <v>30</v>
      </c>
      <c r="AX547" s="13" t="s">
        <v>78</v>
      </c>
      <c r="AY547" s="262" t="s">
        <v>154</v>
      </c>
    </row>
    <row r="548" spans="1:65" s="2" customFormat="1" ht="24" customHeight="1">
      <c r="A548" s="33"/>
      <c r="B548" s="34"/>
      <c r="C548" s="213" t="s">
        <v>347</v>
      </c>
      <c r="D548" s="213" t="s">
        <v>155</v>
      </c>
      <c r="E548" s="214" t="s">
        <v>2013</v>
      </c>
      <c r="F548" s="215" t="s">
        <v>2014</v>
      </c>
      <c r="G548" s="216" t="s">
        <v>1077</v>
      </c>
      <c r="H548" s="217">
        <v>2.429</v>
      </c>
      <c r="I548" s="218"/>
      <c r="J548" s="219">
        <f>ROUND(I548*H548,2)</f>
        <v>0</v>
      </c>
      <c r="K548" s="220"/>
      <c r="L548" s="38"/>
      <c r="M548" s="221" t="s">
        <v>1</v>
      </c>
      <c r="N548" s="222" t="s">
        <v>38</v>
      </c>
      <c r="O548" s="70"/>
      <c r="P548" s="223">
        <f>O548*H548</f>
        <v>0</v>
      </c>
      <c r="Q548" s="223">
        <v>0</v>
      </c>
      <c r="R548" s="223">
        <f>Q548*H548</f>
        <v>0</v>
      </c>
      <c r="S548" s="223">
        <v>0</v>
      </c>
      <c r="T548" s="224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225" t="s">
        <v>180</v>
      </c>
      <c r="AT548" s="225" t="s">
        <v>155</v>
      </c>
      <c r="AU548" s="225" t="s">
        <v>82</v>
      </c>
      <c r="AY548" s="16" t="s">
        <v>154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6" t="s">
        <v>78</v>
      </c>
      <c r="BK548" s="226">
        <f>ROUND(I548*H548,2)</f>
        <v>0</v>
      </c>
      <c r="BL548" s="16" t="s">
        <v>180</v>
      </c>
      <c r="BM548" s="225" t="s">
        <v>2015</v>
      </c>
    </row>
    <row r="549" spans="2:63" s="11" customFormat="1" ht="22.9" customHeight="1">
      <c r="B549" s="199"/>
      <c r="C549" s="200"/>
      <c r="D549" s="201" t="s">
        <v>72</v>
      </c>
      <c r="E549" s="238" t="s">
        <v>2016</v>
      </c>
      <c r="F549" s="238" t="s">
        <v>2017</v>
      </c>
      <c r="G549" s="200"/>
      <c r="H549" s="200"/>
      <c r="I549" s="203"/>
      <c r="J549" s="239">
        <f>BK549</f>
        <v>0</v>
      </c>
      <c r="K549" s="200"/>
      <c r="L549" s="205"/>
      <c r="M549" s="206"/>
      <c r="N549" s="207"/>
      <c r="O549" s="207"/>
      <c r="P549" s="208">
        <f>SUM(P550:P561)</f>
        <v>0</v>
      </c>
      <c r="Q549" s="207"/>
      <c r="R549" s="208">
        <f>SUM(R550:R561)</f>
        <v>0.15634336</v>
      </c>
      <c r="S549" s="207"/>
      <c r="T549" s="209">
        <f>SUM(T550:T561)</f>
        <v>0</v>
      </c>
      <c r="AR549" s="210" t="s">
        <v>82</v>
      </c>
      <c r="AT549" s="211" t="s">
        <v>72</v>
      </c>
      <c r="AU549" s="211" t="s">
        <v>78</v>
      </c>
      <c r="AY549" s="210" t="s">
        <v>154</v>
      </c>
      <c r="BK549" s="212">
        <f>SUM(BK550:BK561)</f>
        <v>0</v>
      </c>
    </row>
    <row r="550" spans="1:65" s="2" customFormat="1" ht="24" customHeight="1">
      <c r="A550" s="33"/>
      <c r="B550" s="34"/>
      <c r="C550" s="213" t="s">
        <v>2018</v>
      </c>
      <c r="D550" s="213" t="s">
        <v>155</v>
      </c>
      <c r="E550" s="214" t="s">
        <v>2019</v>
      </c>
      <c r="F550" s="215" t="s">
        <v>2020</v>
      </c>
      <c r="G550" s="216" t="s">
        <v>740</v>
      </c>
      <c r="H550" s="217">
        <v>1</v>
      </c>
      <c r="I550" s="218"/>
      <c r="J550" s="219">
        <f>ROUND(I550*H550,2)</f>
        <v>0</v>
      </c>
      <c r="K550" s="220"/>
      <c r="L550" s="38"/>
      <c r="M550" s="221" t="s">
        <v>1</v>
      </c>
      <c r="N550" s="222" t="s">
        <v>38</v>
      </c>
      <c r="O550" s="70"/>
      <c r="P550" s="223">
        <f>O550*H550</f>
        <v>0</v>
      </c>
      <c r="Q550" s="223">
        <v>0</v>
      </c>
      <c r="R550" s="223">
        <f>Q550*H550</f>
        <v>0</v>
      </c>
      <c r="S550" s="223">
        <v>0</v>
      </c>
      <c r="T550" s="224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225" t="s">
        <v>180</v>
      </c>
      <c r="AT550" s="225" t="s">
        <v>155</v>
      </c>
      <c r="AU550" s="225" t="s">
        <v>82</v>
      </c>
      <c r="AY550" s="16" t="s">
        <v>154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6" t="s">
        <v>78</v>
      </c>
      <c r="BK550" s="226">
        <f>ROUND(I550*H550,2)</f>
        <v>0</v>
      </c>
      <c r="BL550" s="16" t="s">
        <v>180</v>
      </c>
      <c r="BM550" s="225" t="s">
        <v>2021</v>
      </c>
    </row>
    <row r="551" spans="1:65" s="2" customFormat="1" ht="16.5" customHeight="1">
      <c r="A551" s="33"/>
      <c r="B551" s="34"/>
      <c r="C551" s="213" t="s">
        <v>350</v>
      </c>
      <c r="D551" s="213" t="s">
        <v>155</v>
      </c>
      <c r="E551" s="214" t="s">
        <v>2022</v>
      </c>
      <c r="F551" s="215" t="s">
        <v>2023</v>
      </c>
      <c r="G551" s="216" t="s">
        <v>574</v>
      </c>
      <c r="H551" s="217">
        <v>71.654</v>
      </c>
      <c r="I551" s="218"/>
      <c r="J551" s="219">
        <f>ROUND(I551*H551,2)</f>
        <v>0</v>
      </c>
      <c r="K551" s="220"/>
      <c r="L551" s="38"/>
      <c r="M551" s="221" t="s">
        <v>1</v>
      </c>
      <c r="N551" s="222" t="s">
        <v>38</v>
      </c>
      <c r="O551" s="70"/>
      <c r="P551" s="223">
        <f>O551*H551</f>
        <v>0</v>
      </c>
      <c r="Q551" s="223">
        <v>0.00184</v>
      </c>
      <c r="R551" s="223">
        <f>Q551*H551</f>
        <v>0.13184336</v>
      </c>
      <c r="S551" s="223">
        <v>0</v>
      </c>
      <c r="T551" s="224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225" t="s">
        <v>180</v>
      </c>
      <c r="AT551" s="225" t="s">
        <v>155</v>
      </c>
      <c r="AU551" s="225" t="s">
        <v>82</v>
      </c>
      <c r="AY551" s="16" t="s">
        <v>154</v>
      </c>
      <c r="BE551" s="226">
        <f>IF(N551="základní",J551,0)</f>
        <v>0</v>
      </c>
      <c r="BF551" s="226">
        <f>IF(N551="snížená",J551,0)</f>
        <v>0</v>
      </c>
      <c r="BG551" s="226">
        <f>IF(N551="zákl. přenesená",J551,0)</f>
        <v>0</v>
      </c>
      <c r="BH551" s="226">
        <f>IF(N551="sníž. přenesená",J551,0)</f>
        <v>0</v>
      </c>
      <c r="BI551" s="226">
        <f>IF(N551="nulová",J551,0)</f>
        <v>0</v>
      </c>
      <c r="BJ551" s="16" t="s">
        <v>78</v>
      </c>
      <c r="BK551" s="226">
        <f>ROUND(I551*H551,2)</f>
        <v>0</v>
      </c>
      <c r="BL551" s="16" t="s">
        <v>180</v>
      </c>
      <c r="BM551" s="225" t="s">
        <v>2024</v>
      </c>
    </row>
    <row r="552" spans="2:51" s="13" customFormat="1" ht="12">
      <c r="B552" s="251"/>
      <c r="C552" s="252"/>
      <c r="D552" s="253" t="s">
        <v>1030</v>
      </c>
      <c r="E552" s="254" t="s">
        <v>1</v>
      </c>
      <c r="F552" s="255" t="s">
        <v>2025</v>
      </c>
      <c r="G552" s="252"/>
      <c r="H552" s="256">
        <v>71.654</v>
      </c>
      <c r="I552" s="257"/>
      <c r="J552" s="252"/>
      <c r="K552" s="252"/>
      <c r="L552" s="258"/>
      <c r="M552" s="259"/>
      <c r="N552" s="260"/>
      <c r="O552" s="260"/>
      <c r="P552" s="260"/>
      <c r="Q552" s="260"/>
      <c r="R552" s="260"/>
      <c r="S552" s="260"/>
      <c r="T552" s="261"/>
      <c r="AT552" s="262" t="s">
        <v>1030</v>
      </c>
      <c r="AU552" s="262" t="s">
        <v>82</v>
      </c>
      <c r="AV552" s="13" t="s">
        <v>82</v>
      </c>
      <c r="AW552" s="13" t="s">
        <v>30</v>
      </c>
      <c r="AX552" s="13" t="s">
        <v>78</v>
      </c>
      <c r="AY552" s="262" t="s">
        <v>154</v>
      </c>
    </row>
    <row r="553" spans="1:65" s="2" customFormat="1" ht="24" customHeight="1">
      <c r="A553" s="33"/>
      <c r="B553" s="34"/>
      <c r="C553" s="213" t="s">
        <v>2026</v>
      </c>
      <c r="D553" s="213" t="s">
        <v>155</v>
      </c>
      <c r="E553" s="214" t="s">
        <v>2027</v>
      </c>
      <c r="F553" s="215" t="s">
        <v>2028</v>
      </c>
      <c r="G553" s="216" t="s">
        <v>574</v>
      </c>
      <c r="H553" s="217">
        <v>12</v>
      </c>
      <c r="I553" s="218"/>
      <c r="J553" s="219">
        <f>ROUND(I553*H553,2)</f>
        <v>0</v>
      </c>
      <c r="K553" s="220"/>
      <c r="L553" s="38"/>
      <c r="M553" s="221" t="s">
        <v>1</v>
      </c>
      <c r="N553" s="222" t="s">
        <v>38</v>
      </c>
      <c r="O553" s="70"/>
      <c r="P553" s="223">
        <f>O553*H553</f>
        <v>0</v>
      </c>
      <c r="Q553" s="223">
        <v>0.00061</v>
      </c>
      <c r="R553" s="223">
        <f>Q553*H553</f>
        <v>0.00732</v>
      </c>
      <c r="S553" s="223">
        <v>0</v>
      </c>
      <c r="T553" s="224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225" t="s">
        <v>180</v>
      </c>
      <c r="AT553" s="225" t="s">
        <v>155</v>
      </c>
      <c r="AU553" s="225" t="s">
        <v>82</v>
      </c>
      <c r="AY553" s="16" t="s">
        <v>154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6" t="s">
        <v>78</v>
      </c>
      <c r="BK553" s="226">
        <f>ROUND(I553*H553,2)</f>
        <v>0</v>
      </c>
      <c r="BL553" s="16" t="s">
        <v>180</v>
      </c>
      <c r="BM553" s="225" t="s">
        <v>2029</v>
      </c>
    </row>
    <row r="554" spans="2:51" s="13" customFormat="1" ht="12">
      <c r="B554" s="251"/>
      <c r="C554" s="252"/>
      <c r="D554" s="253" t="s">
        <v>1030</v>
      </c>
      <c r="E554" s="254" t="s">
        <v>1</v>
      </c>
      <c r="F554" s="255" t="s">
        <v>2030</v>
      </c>
      <c r="G554" s="252"/>
      <c r="H554" s="256">
        <v>12</v>
      </c>
      <c r="I554" s="257"/>
      <c r="J554" s="252"/>
      <c r="K554" s="252"/>
      <c r="L554" s="258"/>
      <c r="M554" s="259"/>
      <c r="N554" s="260"/>
      <c r="O554" s="260"/>
      <c r="P554" s="260"/>
      <c r="Q554" s="260"/>
      <c r="R554" s="260"/>
      <c r="S554" s="260"/>
      <c r="T554" s="261"/>
      <c r="AT554" s="262" t="s">
        <v>1030</v>
      </c>
      <c r="AU554" s="262" t="s">
        <v>82</v>
      </c>
      <c r="AV554" s="13" t="s">
        <v>82</v>
      </c>
      <c r="AW554" s="13" t="s">
        <v>30</v>
      </c>
      <c r="AX554" s="13" t="s">
        <v>78</v>
      </c>
      <c r="AY554" s="262" t="s">
        <v>154</v>
      </c>
    </row>
    <row r="555" spans="1:65" s="2" customFormat="1" ht="16.5" customHeight="1">
      <c r="A555" s="33"/>
      <c r="B555" s="34"/>
      <c r="C555" s="213" t="s">
        <v>353</v>
      </c>
      <c r="D555" s="213" t="s">
        <v>155</v>
      </c>
      <c r="E555" s="214" t="s">
        <v>2031</v>
      </c>
      <c r="F555" s="215" t="s">
        <v>2032</v>
      </c>
      <c r="G555" s="216" t="s">
        <v>574</v>
      </c>
      <c r="H555" s="217">
        <v>9.5</v>
      </c>
      <c r="I555" s="218"/>
      <c r="J555" s="219">
        <f>ROUND(I555*H555,2)</f>
        <v>0</v>
      </c>
      <c r="K555" s="220"/>
      <c r="L555" s="38"/>
      <c r="M555" s="221" t="s">
        <v>1</v>
      </c>
      <c r="N555" s="222" t="s">
        <v>38</v>
      </c>
      <c r="O555" s="70"/>
      <c r="P555" s="223">
        <f>O555*H555</f>
        <v>0</v>
      </c>
      <c r="Q555" s="223">
        <v>0</v>
      </c>
      <c r="R555" s="223">
        <f>Q555*H555</f>
        <v>0</v>
      </c>
      <c r="S555" s="223">
        <v>0</v>
      </c>
      <c r="T555" s="224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225" t="s">
        <v>93</v>
      </c>
      <c r="AT555" s="225" t="s">
        <v>155</v>
      </c>
      <c r="AU555" s="225" t="s">
        <v>82</v>
      </c>
      <c r="AY555" s="16" t="s">
        <v>154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6" t="s">
        <v>78</v>
      </c>
      <c r="BK555" s="226">
        <f>ROUND(I555*H555,2)</f>
        <v>0</v>
      </c>
      <c r="BL555" s="16" t="s">
        <v>93</v>
      </c>
      <c r="BM555" s="225" t="s">
        <v>2033</v>
      </c>
    </row>
    <row r="556" spans="2:51" s="13" customFormat="1" ht="12">
      <c r="B556" s="251"/>
      <c r="C556" s="252"/>
      <c r="D556" s="253" t="s">
        <v>1030</v>
      </c>
      <c r="E556" s="254" t="s">
        <v>1</v>
      </c>
      <c r="F556" s="255" t="s">
        <v>2034</v>
      </c>
      <c r="G556" s="252"/>
      <c r="H556" s="256">
        <v>9.5</v>
      </c>
      <c r="I556" s="257"/>
      <c r="J556" s="252"/>
      <c r="K556" s="252"/>
      <c r="L556" s="258"/>
      <c r="M556" s="259"/>
      <c r="N556" s="260"/>
      <c r="O556" s="260"/>
      <c r="P556" s="260"/>
      <c r="Q556" s="260"/>
      <c r="R556" s="260"/>
      <c r="S556" s="260"/>
      <c r="T556" s="261"/>
      <c r="AT556" s="262" t="s">
        <v>1030</v>
      </c>
      <c r="AU556" s="262" t="s">
        <v>82</v>
      </c>
      <c r="AV556" s="13" t="s">
        <v>82</v>
      </c>
      <c r="AW556" s="13" t="s">
        <v>30</v>
      </c>
      <c r="AX556" s="13" t="s">
        <v>78</v>
      </c>
      <c r="AY556" s="262" t="s">
        <v>154</v>
      </c>
    </row>
    <row r="557" spans="1:65" s="2" customFormat="1" ht="16.5" customHeight="1">
      <c r="A557" s="33"/>
      <c r="B557" s="34"/>
      <c r="C557" s="240" t="s">
        <v>2035</v>
      </c>
      <c r="D557" s="240" t="s">
        <v>958</v>
      </c>
      <c r="E557" s="241" t="s">
        <v>2036</v>
      </c>
      <c r="F557" s="242" t="s">
        <v>2037</v>
      </c>
      <c r="G557" s="243" t="s">
        <v>574</v>
      </c>
      <c r="H557" s="244">
        <v>9.5</v>
      </c>
      <c r="I557" s="245"/>
      <c r="J557" s="246">
        <f>ROUND(I557*H557,2)</f>
        <v>0</v>
      </c>
      <c r="K557" s="247"/>
      <c r="L557" s="248"/>
      <c r="M557" s="249" t="s">
        <v>1</v>
      </c>
      <c r="N557" s="250" t="s">
        <v>38</v>
      </c>
      <c r="O557" s="70"/>
      <c r="P557" s="223">
        <f>O557*H557</f>
        <v>0</v>
      </c>
      <c r="Q557" s="223">
        <v>0.00164</v>
      </c>
      <c r="R557" s="223">
        <f>Q557*H557</f>
        <v>0.01558</v>
      </c>
      <c r="S557" s="223">
        <v>0</v>
      </c>
      <c r="T557" s="224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225" t="s">
        <v>168</v>
      </c>
      <c r="AT557" s="225" t="s">
        <v>958</v>
      </c>
      <c r="AU557" s="225" t="s">
        <v>82</v>
      </c>
      <c r="AY557" s="16" t="s">
        <v>154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6" t="s">
        <v>78</v>
      </c>
      <c r="BK557" s="226">
        <f>ROUND(I557*H557,2)</f>
        <v>0</v>
      </c>
      <c r="BL557" s="16" t="s">
        <v>93</v>
      </c>
      <c r="BM557" s="225" t="s">
        <v>2038</v>
      </c>
    </row>
    <row r="558" spans="2:51" s="13" customFormat="1" ht="12">
      <c r="B558" s="251"/>
      <c r="C558" s="252"/>
      <c r="D558" s="253" t="s">
        <v>1030</v>
      </c>
      <c r="E558" s="254" t="s">
        <v>1</v>
      </c>
      <c r="F558" s="255" t="s">
        <v>2034</v>
      </c>
      <c r="G558" s="252"/>
      <c r="H558" s="256">
        <v>9.5</v>
      </c>
      <c r="I558" s="257"/>
      <c r="J558" s="252"/>
      <c r="K558" s="252"/>
      <c r="L558" s="258"/>
      <c r="M558" s="259"/>
      <c r="N558" s="260"/>
      <c r="O558" s="260"/>
      <c r="P558" s="260"/>
      <c r="Q558" s="260"/>
      <c r="R558" s="260"/>
      <c r="S558" s="260"/>
      <c r="T558" s="261"/>
      <c r="AT558" s="262" t="s">
        <v>1030</v>
      </c>
      <c r="AU558" s="262" t="s">
        <v>82</v>
      </c>
      <c r="AV558" s="13" t="s">
        <v>82</v>
      </c>
      <c r="AW558" s="13" t="s">
        <v>30</v>
      </c>
      <c r="AX558" s="13" t="s">
        <v>78</v>
      </c>
      <c r="AY558" s="262" t="s">
        <v>154</v>
      </c>
    </row>
    <row r="559" spans="1:65" s="2" customFormat="1" ht="16.5" customHeight="1">
      <c r="A559" s="33"/>
      <c r="B559" s="34"/>
      <c r="C559" s="213" t="s">
        <v>356</v>
      </c>
      <c r="D559" s="213" t="s">
        <v>155</v>
      </c>
      <c r="E559" s="214" t="s">
        <v>2039</v>
      </c>
      <c r="F559" s="215" t="s">
        <v>2040</v>
      </c>
      <c r="G559" s="216" t="s">
        <v>956</v>
      </c>
      <c r="H559" s="217">
        <v>2</v>
      </c>
      <c r="I559" s="218"/>
      <c r="J559" s="219">
        <f>ROUND(I559*H559,2)</f>
        <v>0</v>
      </c>
      <c r="K559" s="220"/>
      <c r="L559" s="38"/>
      <c r="M559" s="221" t="s">
        <v>1</v>
      </c>
      <c r="N559" s="222" t="s">
        <v>38</v>
      </c>
      <c r="O559" s="70"/>
      <c r="P559" s="223">
        <f>O559*H559</f>
        <v>0</v>
      </c>
      <c r="Q559" s="223">
        <v>0</v>
      </c>
      <c r="R559" s="223">
        <f>Q559*H559</f>
        <v>0</v>
      </c>
      <c r="S559" s="223">
        <v>0</v>
      </c>
      <c r="T559" s="224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225" t="s">
        <v>180</v>
      </c>
      <c r="AT559" s="225" t="s">
        <v>155</v>
      </c>
      <c r="AU559" s="225" t="s">
        <v>82</v>
      </c>
      <c r="AY559" s="16" t="s">
        <v>154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6" t="s">
        <v>78</v>
      </c>
      <c r="BK559" s="226">
        <f>ROUND(I559*H559,2)</f>
        <v>0</v>
      </c>
      <c r="BL559" s="16" t="s">
        <v>180</v>
      </c>
      <c r="BM559" s="225" t="s">
        <v>2041</v>
      </c>
    </row>
    <row r="560" spans="1:65" s="2" customFormat="1" ht="24" customHeight="1">
      <c r="A560" s="33"/>
      <c r="B560" s="34"/>
      <c r="C560" s="213" t="s">
        <v>2042</v>
      </c>
      <c r="D560" s="213" t="s">
        <v>155</v>
      </c>
      <c r="E560" s="214" t="s">
        <v>2043</v>
      </c>
      <c r="F560" s="215" t="s">
        <v>2044</v>
      </c>
      <c r="G560" s="216" t="s">
        <v>956</v>
      </c>
      <c r="H560" s="217">
        <v>2</v>
      </c>
      <c r="I560" s="218"/>
      <c r="J560" s="219">
        <f>ROUND(I560*H560,2)</f>
        <v>0</v>
      </c>
      <c r="K560" s="220"/>
      <c r="L560" s="38"/>
      <c r="M560" s="221" t="s">
        <v>1</v>
      </c>
      <c r="N560" s="222" t="s">
        <v>38</v>
      </c>
      <c r="O560" s="70"/>
      <c r="P560" s="223">
        <f>O560*H560</f>
        <v>0</v>
      </c>
      <c r="Q560" s="223">
        <v>0.0008</v>
      </c>
      <c r="R560" s="223">
        <f>Q560*H560</f>
        <v>0.0016</v>
      </c>
      <c r="S560" s="223">
        <v>0</v>
      </c>
      <c r="T560" s="224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225" t="s">
        <v>180</v>
      </c>
      <c r="AT560" s="225" t="s">
        <v>155</v>
      </c>
      <c r="AU560" s="225" t="s">
        <v>82</v>
      </c>
      <c r="AY560" s="16" t="s">
        <v>154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6" t="s">
        <v>78</v>
      </c>
      <c r="BK560" s="226">
        <f>ROUND(I560*H560,2)</f>
        <v>0</v>
      </c>
      <c r="BL560" s="16" t="s">
        <v>180</v>
      </c>
      <c r="BM560" s="225" t="s">
        <v>2045</v>
      </c>
    </row>
    <row r="561" spans="1:65" s="2" customFormat="1" ht="24" customHeight="1">
      <c r="A561" s="33"/>
      <c r="B561" s="34"/>
      <c r="C561" s="213" t="s">
        <v>359</v>
      </c>
      <c r="D561" s="213" t="s">
        <v>155</v>
      </c>
      <c r="E561" s="214" t="s">
        <v>2046</v>
      </c>
      <c r="F561" s="215" t="s">
        <v>2047</v>
      </c>
      <c r="G561" s="216" t="s">
        <v>1077</v>
      </c>
      <c r="H561" s="217">
        <v>0.141</v>
      </c>
      <c r="I561" s="218"/>
      <c r="J561" s="219">
        <f>ROUND(I561*H561,2)</f>
        <v>0</v>
      </c>
      <c r="K561" s="220"/>
      <c r="L561" s="38"/>
      <c r="M561" s="221" t="s">
        <v>1</v>
      </c>
      <c r="N561" s="222" t="s">
        <v>38</v>
      </c>
      <c r="O561" s="70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225" t="s">
        <v>180</v>
      </c>
      <c r="AT561" s="225" t="s">
        <v>155</v>
      </c>
      <c r="AU561" s="225" t="s">
        <v>82</v>
      </c>
      <c r="AY561" s="16" t="s">
        <v>154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6" t="s">
        <v>78</v>
      </c>
      <c r="BK561" s="226">
        <f>ROUND(I561*H561,2)</f>
        <v>0</v>
      </c>
      <c r="BL561" s="16" t="s">
        <v>180</v>
      </c>
      <c r="BM561" s="225" t="s">
        <v>2048</v>
      </c>
    </row>
    <row r="562" spans="2:63" s="11" customFormat="1" ht="22.9" customHeight="1">
      <c r="B562" s="199"/>
      <c r="C562" s="200"/>
      <c r="D562" s="201" t="s">
        <v>72</v>
      </c>
      <c r="E562" s="238" t="s">
        <v>2049</v>
      </c>
      <c r="F562" s="238" t="s">
        <v>2050</v>
      </c>
      <c r="G562" s="200"/>
      <c r="H562" s="200"/>
      <c r="I562" s="203"/>
      <c r="J562" s="239">
        <f>BK562</f>
        <v>0</v>
      </c>
      <c r="K562" s="200"/>
      <c r="L562" s="205"/>
      <c r="M562" s="206"/>
      <c r="N562" s="207"/>
      <c r="O562" s="207"/>
      <c r="P562" s="208">
        <f>SUM(P563:P583)</f>
        <v>0</v>
      </c>
      <c r="Q562" s="207"/>
      <c r="R562" s="208">
        <f>SUM(R563:R583)</f>
        <v>0.41460000000000014</v>
      </c>
      <c r="S562" s="207"/>
      <c r="T562" s="209">
        <f>SUM(T563:T583)</f>
        <v>0</v>
      </c>
      <c r="AR562" s="210" t="s">
        <v>82</v>
      </c>
      <c r="AT562" s="211" t="s">
        <v>72</v>
      </c>
      <c r="AU562" s="211" t="s">
        <v>78</v>
      </c>
      <c r="AY562" s="210" t="s">
        <v>154</v>
      </c>
      <c r="BK562" s="212">
        <f>SUM(BK563:BK583)</f>
        <v>0</v>
      </c>
    </row>
    <row r="563" spans="1:65" s="2" customFormat="1" ht="24" customHeight="1">
      <c r="A563" s="33"/>
      <c r="B563" s="34"/>
      <c r="C563" s="279" t="s">
        <v>2051</v>
      </c>
      <c r="D563" s="279" t="s">
        <v>155</v>
      </c>
      <c r="E563" s="280" t="s">
        <v>2052</v>
      </c>
      <c r="F563" s="281" t="s">
        <v>2053</v>
      </c>
      <c r="G563" s="282" t="s">
        <v>956</v>
      </c>
      <c r="H563" s="283">
        <v>17</v>
      </c>
      <c r="I563" s="284"/>
      <c r="J563" s="285">
        <f aca="true" t="shared" si="25" ref="J563:J578">ROUND(I563*H563,2)</f>
        <v>0</v>
      </c>
      <c r="K563" s="220"/>
      <c r="L563" s="38"/>
      <c r="M563" s="221" t="s">
        <v>1</v>
      </c>
      <c r="N563" s="222" t="s">
        <v>38</v>
      </c>
      <c r="O563" s="70"/>
      <c r="P563" s="223">
        <f aca="true" t="shared" si="26" ref="P563:P578">O563*H563</f>
        <v>0</v>
      </c>
      <c r="Q563" s="223">
        <v>0</v>
      </c>
      <c r="R563" s="223">
        <f aca="true" t="shared" si="27" ref="R563:R578">Q563*H563</f>
        <v>0</v>
      </c>
      <c r="S563" s="223">
        <v>0</v>
      </c>
      <c r="T563" s="224">
        <f aca="true" t="shared" si="28" ref="T563:T578"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225" t="s">
        <v>180</v>
      </c>
      <c r="AT563" s="225" t="s">
        <v>155</v>
      </c>
      <c r="AU563" s="225" t="s">
        <v>82</v>
      </c>
      <c r="AY563" s="16" t="s">
        <v>154</v>
      </c>
      <c r="BE563" s="226">
        <f aca="true" t="shared" si="29" ref="BE563:BE578">IF(N563="základní",J563,0)</f>
        <v>0</v>
      </c>
      <c r="BF563" s="226">
        <f aca="true" t="shared" si="30" ref="BF563:BF578">IF(N563="snížená",J563,0)</f>
        <v>0</v>
      </c>
      <c r="BG563" s="226">
        <f aca="true" t="shared" si="31" ref="BG563:BG578">IF(N563="zákl. přenesená",J563,0)</f>
        <v>0</v>
      </c>
      <c r="BH563" s="226">
        <f aca="true" t="shared" si="32" ref="BH563:BH578">IF(N563="sníž. přenesená",J563,0)</f>
        <v>0</v>
      </c>
      <c r="BI563" s="226">
        <f aca="true" t="shared" si="33" ref="BI563:BI578">IF(N563="nulová",J563,0)</f>
        <v>0</v>
      </c>
      <c r="BJ563" s="16" t="s">
        <v>78</v>
      </c>
      <c r="BK563" s="226">
        <f aca="true" t="shared" si="34" ref="BK563:BK578">ROUND(I563*H563,2)</f>
        <v>0</v>
      </c>
      <c r="BL563" s="16" t="s">
        <v>180</v>
      </c>
      <c r="BM563" s="225" t="s">
        <v>2054</v>
      </c>
    </row>
    <row r="564" spans="1:65" s="2" customFormat="1" ht="24" customHeight="1">
      <c r="A564" s="33"/>
      <c r="B564" s="34"/>
      <c r="C564" s="279" t="s">
        <v>362</v>
      </c>
      <c r="D564" s="279" t="s">
        <v>155</v>
      </c>
      <c r="E564" s="280" t="s">
        <v>2055</v>
      </c>
      <c r="F564" s="281" t="s">
        <v>2056</v>
      </c>
      <c r="G564" s="282" t="s">
        <v>956</v>
      </c>
      <c r="H564" s="283">
        <v>1</v>
      </c>
      <c r="I564" s="284"/>
      <c r="J564" s="285">
        <f t="shared" si="25"/>
        <v>0</v>
      </c>
      <c r="K564" s="220"/>
      <c r="L564" s="38"/>
      <c r="M564" s="221" t="s">
        <v>1</v>
      </c>
      <c r="N564" s="222" t="s">
        <v>38</v>
      </c>
      <c r="O564" s="70"/>
      <c r="P564" s="223">
        <f t="shared" si="26"/>
        <v>0</v>
      </c>
      <c r="Q564" s="223">
        <v>0</v>
      </c>
      <c r="R564" s="223">
        <f t="shared" si="27"/>
        <v>0</v>
      </c>
      <c r="S564" s="223">
        <v>0</v>
      </c>
      <c r="T564" s="224">
        <f t="shared" si="28"/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225" t="s">
        <v>180</v>
      </c>
      <c r="AT564" s="225" t="s">
        <v>155</v>
      </c>
      <c r="AU564" s="225" t="s">
        <v>82</v>
      </c>
      <c r="AY564" s="16" t="s">
        <v>154</v>
      </c>
      <c r="BE564" s="226">
        <f t="shared" si="29"/>
        <v>0</v>
      </c>
      <c r="BF564" s="226">
        <f t="shared" si="30"/>
        <v>0</v>
      </c>
      <c r="BG564" s="226">
        <f t="shared" si="31"/>
        <v>0</v>
      </c>
      <c r="BH564" s="226">
        <f t="shared" si="32"/>
        <v>0</v>
      </c>
      <c r="BI564" s="226">
        <f t="shared" si="33"/>
        <v>0</v>
      </c>
      <c r="BJ564" s="16" t="s">
        <v>78</v>
      </c>
      <c r="BK564" s="226">
        <f t="shared" si="34"/>
        <v>0</v>
      </c>
      <c r="BL564" s="16" t="s">
        <v>180</v>
      </c>
      <c r="BM564" s="225" t="s">
        <v>2057</v>
      </c>
    </row>
    <row r="565" spans="1:65" s="2" customFormat="1" ht="16.5" customHeight="1">
      <c r="A565" s="33"/>
      <c r="B565" s="34"/>
      <c r="C565" s="286" t="s">
        <v>2058</v>
      </c>
      <c r="D565" s="286" t="s">
        <v>958</v>
      </c>
      <c r="E565" s="287" t="s">
        <v>2059</v>
      </c>
      <c r="F565" s="288" t="s">
        <v>2060</v>
      </c>
      <c r="G565" s="289" t="s">
        <v>956</v>
      </c>
      <c r="H565" s="290">
        <v>4</v>
      </c>
      <c r="I565" s="291"/>
      <c r="J565" s="292">
        <f t="shared" si="25"/>
        <v>0</v>
      </c>
      <c r="K565" s="247"/>
      <c r="L565" s="248"/>
      <c r="M565" s="249" t="s">
        <v>1</v>
      </c>
      <c r="N565" s="250" t="s">
        <v>38</v>
      </c>
      <c r="O565" s="70"/>
      <c r="P565" s="223">
        <f t="shared" si="26"/>
        <v>0</v>
      </c>
      <c r="Q565" s="223">
        <v>0.016</v>
      </c>
      <c r="R565" s="223">
        <f t="shared" si="27"/>
        <v>0.064</v>
      </c>
      <c r="S565" s="223">
        <v>0</v>
      </c>
      <c r="T565" s="224">
        <f t="shared" si="28"/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225" t="s">
        <v>206</v>
      </c>
      <c r="AT565" s="225" t="s">
        <v>958</v>
      </c>
      <c r="AU565" s="225" t="s">
        <v>82</v>
      </c>
      <c r="AY565" s="16" t="s">
        <v>154</v>
      </c>
      <c r="BE565" s="226">
        <f t="shared" si="29"/>
        <v>0</v>
      </c>
      <c r="BF565" s="226">
        <f t="shared" si="30"/>
        <v>0</v>
      </c>
      <c r="BG565" s="226">
        <f t="shared" si="31"/>
        <v>0</v>
      </c>
      <c r="BH565" s="226">
        <f t="shared" si="32"/>
        <v>0</v>
      </c>
      <c r="BI565" s="226">
        <f t="shared" si="33"/>
        <v>0</v>
      </c>
      <c r="BJ565" s="16" t="s">
        <v>78</v>
      </c>
      <c r="BK565" s="226">
        <f t="shared" si="34"/>
        <v>0</v>
      </c>
      <c r="BL565" s="16" t="s">
        <v>180</v>
      </c>
      <c r="BM565" s="225" t="s">
        <v>2061</v>
      </c>
    </row>
    <row r="566" spans="1:65" s="2" customFormat="1" ht="16.5" customHeight="1">
      <c r="A566" s="33"/>
      <c r="B566" s="34"/>
      <c r="C566" s="286" t="s">
        <v>365</v>
      </c>
      <c r="D566" s="286" t="s">
        <v>958</v>
      </c>
      <c r="E566" s="287" t="s">
        <v>2062</v>
      </c>
      <c r="F566" s="288" t="s">
        <v>2063</v>
      </c>
      <c r="G566" s="289" t="s">
        <v>956</v>
      </c>
      <c r="H566" s="290">
        <v>4</v>
      </c>
      <c r="I566" s="291"/>
      <c r="J566" s="292">
        <f t="shared" si="25"/>
        <v>0</v>
      </c>
      <c r="K566" s="247"/>
      <c r="L566" s="248"/>
      <c r="M566" s="249" t="s">
        <v>1</v>
      </c>
      <c r="N566" s="250" t="s">
        <v>38</v>
      </c>
      <c r="O566" s="70"/>
      <c r="P566" s="223">
        <f t="shared" si="26"/>
        <v>0</v>
      </c>
      <c r="Q566" s="223">
        <v>0.016</v>
      </c>
      <c r="R566" s="223">
        <f t="shared" si="27"/>
        <v>0.064</v>
      </c>
      <c r="S566" s="223">
        <v>0</v>
      </c>
      <c r="T566" s="224">
        <f t="shared" si="28"/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225" t="s">
        <v>206</v>
      </c>
      <c r="AT566" s="225" t="s">
        <v>958</v>
      </c>
      <c r="AU566" s="225" t="s">
        <v>82</v>
      </c>
      <c r="AY566" s="16" t="s">
        <v>154</v>
      </c>
      <c r="BE566" s="226">
        <f t="shared" si="29"/>
        <v>0</v>
      </c>
      <c r="BF566" s="226">
        <f t="shared" si="30"/>
        <v>0</v>
      </c>
      <c r="BG566" s="226">
        <f t="shared" si="31"/>
        <v>0</v>
      </c>
      <c r="BH566" s="226">
        <f t="shared" si="32"/>
        <v>0</v>
      </c>
      <c r="BI566" s="226">
        <f t="shared" si="33"/>
        <v>0</v>
      </c>
      <c r="BJ566" s="16" t="s">
        <v>78</v>
      </c>
      <c r="BK566" s="226">
        <f t="shared" si="34"/>
        <v>0</v>
      </c>
      <c r="BL566" s="16" t="s">
        <v>180</v>
      </c>
      <c r="BM566" s="225" t="s">
        <v>2064</v>
      </c>
    </row>
    <row r="567" spans="1:65" s="2" customFormat="1" ht="16.5" customHeight="1">
      <c r="A567" s="33"/>
      <c r="B567" s="34"/>
      <c r="C567" s="286" t="s">
        <v>2065</v>
      </c>
      <c r="D567" s="286" t="s">
        <v>958</v>
      </c>
      <c r="E567" s="287" t="s">
        <v>2066</v>
      </c>
      <c r="F567" s="288" t="s">
        <v>2067</v>
      </c>
      <c r="G567" s="289" t="s">
        <v>956</v>
      </c>
      <c r="H567" s="290">
        <v>5</v>
      </c>
      <c r="I567" s="291"/>
      <c r="J567" s="292">
        <f t="shared" si="25"/>
        <v>0</v>
      </c>
      <c r="K567" s="247"/>
      <c r="L567" s="248"/>
      <c r="M567" s="249" t="s">
        <v>1</v>
      </c>
      <c r="N567" s="250" t="s">
        <v>38</v>
      </c>
      <c r="O567" s="70"/>
      <c r="P567" s="223">
        <f t="shared" si="26"/>
        <v>0</v>
      </c>
      <c r="Q567" s="223">
        <v>0.016</v>
      </c>
      <c r="R567" s="223">
        <f t="shared" si="27"/>
        <v>0.08</v>
      </c>
      <c r="S567" s="223">
        <v>0</v>
      </c>
      <c r="T567" s="224">
        <f t="shared" si="28"/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225" t="s">
        <v>206</v>
      </c>
      <c r="AT567" s="225" t="s">
        <v>958</v>
      </c>
      <c r="AU567" s="225" t="s">
        <v>82</v>
      </c>
      <c r="AY567" s="16" t="s">
        <v>154</v>
      </c>
      <c r="BE567" s="226">
        <f t="shared" si="29"/>
        <v>0</v>
      </c>
      <c r="BF567" s="226">
        <f t="shared" si="30"/>
        <v>0</v>
      </c>
      <c r="BG567" s="226">
        <f t="shared" si="31"/>
        <v>0</v>
      </c>
      <c r="BH567" s="226">
        <f t="shared" si="32"/>
        <v>0</v>
      </c>
      <c r="BI567" s="226">
        <f t="shared" si="33"/>
        <v>0</v>
      </c>
      <c r="BJ567" s="16" t="s">
        <v>78</v>
      </c>
      <c r="BK567" s="226">
        <f t="shared" si="34"/>
        <v>0</v>
      </c>
      <c r="BL567" s="16" t="s">
        <v>180</v>
      </c>
      <c r="BM567" s="225" t="s">
        <v>2068</v>
      </c>
    </row>
    <row r="568" spans="1:65" s="2" customFormat="1" ht="16.5" customHeight="1">
      <c r="A568" s="33"/>
      <c r="B568" s="34"/>
      <c r="C568" s="286" t="s">
        <v>368</v>
      </c>
      <c r="D568" s="286" t="s">
        <v>958</v>
      </c>
      <c r="E568" s="287" t="s">
        <v>2069</v>
      </c>
      <c r="F568" s="288" t="s">
        <v>2070</v>
      </c>
      <c r="G568" s="289" t="s">
        <v>956</v>
      </c>
      <c r="H568" s="290">
        <v>1</v>
      </c>
      <c r="I568" s="291"/>
      <c r="J568" s="292">
        <f t="shared" si="25"/>
        <v>0</v>
      </c>
      <c r="K568" s="247"/>
      <c r="L568" s="248"/>
      <c r="M568" s="249" t="s">
        <v>1</v>
      </c>
      <c r="N568" s="250" t="s">
        <v>38</v>
      </c>
      <c r="O568" s="70"/>
      <c r="P568" s="223">
        <f t="shared" si="26"/>
        <v>0</v>
      </c>
      <c r="Q568" s="223">
        <v>0.016</v>
      </c>
      <c r="R568" s="223">
        <f t="shared" si="27"/>
        <v>0.016</v>
      </c>
      <c r="S568" s="223">
        <v>0</v>
      </c>
      <c r="T568" s="224">
        <f t="shared" si="28"/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225" t="s">
        <v>206</v>
      </c>
      <c r="AT568" s="225" t="s">
        <v>958</v>
      </c>
      <c r="AU568" s="225" t="s">
        <v>82</v>
      </c>
      <c r="AY568" s="16" t="s">
        <v>154</v>
      </c>
      <c r="BE568" s="226">
        <f t="shared" si="29"/>
        <v>0</v>
      </c>
      <c r="BF568" s="226">
        <f t="shared" si="30"/>
        <v>0</v>
      </c>
      <c r="BG568" s="226">
        <f t="shared" si="31"/>
        <v>0</v>
      </c>
      <c r="BH568" s="226">
        <f t="shared" si="32"/>
        <v>0</v>
      </c>
      <c r="BI568" s="226">
        <f t="shared" si="33"/>
        <v>0</v>
      </c>
      <c r="BJ568" s="16" t="s">
        <v>78</v>
      </c>
      <c r="BK568" s="226">
        <f t="shared" si="34"/>
        <v>0</v>
      </c>
      <c r="BL568" s="16" t="s">
        <v>180</v>
      </c>
      <c r="BM568" s="225" t="s">
        <v>2071</v>
      </c>
    </row>
    <row r="569" spans="1:65" s="2" customFormat="1" ht="16.5" customHeight="1">
      <c r="A569" s="33"/>
      <c r="B569" s="34"/>
      <c r="C569" s="286" t="s">
        <v>2072</v>
      </c>
      <c r="D569" s="286" t="s">
        <v>958</v>
      </c>
      <c r="E569" s="287" t="s">
        <v>2073</v>
      </c>
      <c r="F569" s="288" t="s">
        <v>2074</v>
      </c>
      <c r="G569" s="289" t="s">
        <v>956</v>
      </c>
      <c r="H569" s="290">
        <v>4</v>
      </c>
      <c r="I569" s="291"/>
      <c r="J569" s="292">
        <f t="shared" si="25"/>
        <v>0</v>
      </c>
      <c r="K569" s="247"/>
      <c r="L569" s="248"/>
      <c r="M569" s="249" t="s">
        <v>1</v>
      </c>
      <c r="N569" s="250" t="s">
        <v>38</v>
      </c>
      <c r="O569" s="70"/>
      <c r="P569" s="223">
        <f t="shared" si="26"/>
        <v>0</v>
      </c>
      <c r="Q569" s="223">
        <v>0.016</v>
      </c>
      <c r="R569" s="223">
        <f t="shared" si="27"/>
        <v>0.064</v>
      </c>
      <c r="S569" s="223">
        <v>0</v>
      </c>
      <c r="T569" s="224">
        <f t="shared" si="28"/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225" t="s">
        <v>206</v>
      </c>
      <c r="AT569" s="225" t="s">
        <v>958</v>
      </c>
      <c r="AU569" s="225" t="s">
        <v>82</v>
      </c>
      <c r="AY569" s="16" t="s">
        <v>154</v>
      </c>
      <c r="BE569" s="226">
        <f t="shared" si="29"/>
        <v>0</v>
      </c>
      <c r="BF569" s="226">
        <f t="shared" si="30"/>
        <v>0</v>
      </c>
      <c r="BG569" s="226">
        <f t="shared" si="31"/>
        <v>0</v>
      </c>
      <c r="BH569" s="226">
        <f t="shared" si="32"/>
        <v>0</v>
      </c>
      <c r="BI569" s="226">
        <f t="shared" si="33"/>
        <v>0</v>
      </c>
      <c r="BJ569" s="16" t="s">
        <v>78</v>
      </c>
      <c r="BK569" s="226">
        <f t="shared" si="34"/>
        <v>0</v>
      </c>
      <c r="BL569" s="16" t="s">
        <v>180</v>
      </c>
      <c r="BM569" s="225" t="s">
        <v>2075</v>
      </c>
    </row>
    <row r="570" spans="1:65" s="2" customFormat="1" ht="24" customHeight="1">
      <c r="A570" s="33"/>
      <c r="B570" s="34"/>
      <c r="C570" s="279" t="s">
        <v>369</v>
      </c>
      <c r="D570" s="279" t="s">
        <v>155</v>
      </c>
      <c r="E570" s="280" t="s">
        <v>2076</v>
      </c>
      <c r="F570" s="281" t="s">
        <v>2077</v>
      </c>
      <c r="G570" s="282" t="s">
        <v>956</v>
      </c>
      <c r="H570" s="283">
        <v>7</v>
      </c>
      <c r="I570" s="284"/>
      <c r="J570" s="285">
        <f t="shared" si="25"/>
        <v>0</v>
      </c>
      <c r="K570" s="220"/>
      <c r="L570" s="38"/>
      <c r="M570" s="221" t="s">
        <v>1</v>
      </c>
      <c r="N570" s="222" t="s">
        <v>38</v>
      </c>
      <c r="O570" s="70"/>
      <c r="P570" s="223">
        <f t="shared" si="26"/>
        <v>0</v>
      </c>
      <c r="Q570" s="223">
        <v>0</v>
      </c>
      <c r="R570" s="223">
        <f t="shared" si="27"/>
        <v>0</v>
      </c>
      <c r="S570" s="223">
        <v>0</v>
      </c>
      <c r="T570" s="224">
        <f t="shared" si="28"/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225" t="s">
        <v>180</v>
      </c>
      <c r="AT570" s="225" t="s">
        <v>155</v>
      </c>
      <c r="AU570" s="225" t="s">
        <v>82</v>
      </c>
      <c r="AY570" s="16" t="s">
        <v>154</v>
      </c>
      <c r="BE570" s="226">
        <f t="shared" si="29"/>
        <v>0</v>
      </c>
      <c r="BF570" s="226">
        <f t="shared" si="30"/>
        <v>0</v>
      </c>
      <c r="BG570" s="226">
        <f t="shared" si="31"/>
        <v>0</v>
      </c>
      <c r="BH570" s="226">
        <f t="shared" si="32"/>
        <v>0</v>
      </c>
      <c r="BI570" s="226">
        <f t="shared" si="33"/>
        <v>0</v>
      </c>
      <c r="BJ570" s="16" t="s">
        <v>78</v>
      </c>
      <c r="BK570" s="226">
        <f t="shared" si="34"/>
        <v>0</v>
      </c>
      <c r="BL570" s="16" t="s">
        <v>180</v>
      </c>
      <c r="BM570" s="225" t="s">
        <v>2078</v>
      </c>
    </row>
    <row r="571" spans="1:65" s="2" customFormat="1" ht="16.5" customHeight="1">
      <c r="A571" s="33"/>
      <c r="B571" s="34"/>
      <c r="C571" s="286" t="s">
        <v>2079</v>
      </c>
      <c r="D571" s="286" t="s">
        <v>958</v>
      </c>
      <c r="E571" s="287" t="s">
        <v>2080</v>
      </c>
      <c r="F571" s="288" t="s">
        <v>2081</v>
      </c>
      <c r="G571" s="289" t="s">
        <v>956</v>
      </c>
      <c r="H571" s="290">
        <v>1</v>
      </c>
      <c r="I571" s="291"/>
      <c r="J571" s="292">
        <f t="shared" si="25"/>
        <v>0</v>
      </c>
      <c r="K571" s="247"/>
      <c r="L571" s="248"/>
      <c r="M571" s="249" t="s">
        <v>1</v>
      </c>
      <c r="N571" s="250" t="s">
        <v>38</v>
      </c>
      <c r="O571" s="70"/>
      <c r="P571" s="223">
        <f t="shared" si="26"/>
        <v>0</v>
      </c>
      <c r="Q571" s="223">
        <v>0.0175</v>
      </c>
      <c r="R571" s="223">
        <f t="shared" si="27"/>
        <v>0.0175</v>
      </c>
      <c r="S571" s="223">
        <v>0</v>
      </c>
      <c r="T571" s="224">
        <f t="shared" si="28"/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225" t="s">
        <v>206</v>
      </c>
      <c r="AT571" s="225" t="s">
        <v>958</v>
      </c>
      <c r="AU571" s="225" t="s">
        <v>82</v>
      </c>
      <c r="AY571" s="16" t="s">
        <v>154</v>
      </c>
      <c r="BE571" s="226">
        <f t="shared" si="29"/>
        <v>0</v>
      </c>
      <c r="BF571" s="226">
        <f t="shared" si="30"/>
        <v>0</v>
      </c>
      <c r="BG571" s="226">
        <f t="shared" si="31"/>
        <v>0</v>
      </c>
      <c r="BH571" s="226">
        <f t="shared" si="32"/>
        <v>0</v>
      </c>
      <c r="BI571" s="226">
        <f t="shared" si="33"/>
        <v>0</v>
      </c>
      <c r="BJ571" s="16" t="s">
        <v>78</v>
      </c>
      <c r="BK571" s="226">
        <f t="shared" si="34"/>
        <v>0</v>
      </c>
      <c r="BL571" s="16" t="s">
        <v>180</v>
      </c>
      <c r="BM571" s="225" t="s">
        <v>2082</v>
      </c>
    </row>
    <row r="572" spans="1:65" s="2" customFormat="1" ht="16.5" customHeight="1">
      <c r="A572" s="33"/>
      <c r="B572" s="34"/>
      <c r="C572" s="286" t="s">
        <v>372</v>
      </c>
      <c r="D572" s="286" t="s">
        <v>958</v>
      </c>
      <c r="E572" s="287" t="s">
        <v>2083</v>
      </c>
      <c r="F572" s="288" t="s">
        <v>2084</v>
      </c>
      <c r="G572" s="289" t="s">
        <v>956</v>
      </c>
      <c r="H572" s="290">
        <v>1</v>
      </c>
      <c r="I572" s="291"/>
      <c r="J572" s="292">
        <f t="shared" si="25"/>
        <v>0</v>
      </c>
      <c r="K572" s="247"/>
      <c r="L572" s="248"/>
      <c r="M572" s="249" t="s">
        <v>1</v>
      </c>
      <c r="N572" s="250" t="s">
        <v>38</v>
      </c>
      <c r="O572" s="70"/>
      <c r="P572" s="223">
        <f t="shared" si="26"/>
        <v>0</v>
      </c>
      <c r="Q572" s="223">
        <v>0.0175</v>
      </c>
      <c r="R572" s="223">
        <f t="shared" si="27"/>
        <v>0.0175</v>
      </c>
      <c r="S572" s="223">
        <v>0</v>
      </c>
      <c r="T572" s="224">
        <f t="shared" si="28"/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225" t="s">
        <v>206</v>
      </c>
      <c r="AT572" s="225" t="s">
        <v>958</v>
      </c>
      <c r="AU572" s="225" t="s">
        <v>82</v>
      </c>
      <c r="AY572" s="16" t="s">
        <v>154</v>
      </c>
      <c r="BE572" s="226">
        <f t="shared" si="29"/>
        <v>0</v>
      </c>
      <c r="BF572" s="226">
        <f t="shared" si="30"/>
        <v>0</v>
      </c>
      <c r="BG572" s="226">
        <f t="shared" si="31"/>
        <v>0</v>
      </c>
      <c r="BH572" s="226">
        <f t="shared" si="32"/>
        <v>0</v>
      </c>
      <c r="BI572" s="226">
        <f t="shared" si="33"/>
        <v>0</v>
      </c>
      <c r="BJ572" s="16" t="s">
        <v>78</v>
      </c>
      <c r="BK572" s="226">
        <f t="shared" si="34"/>
        <v>0</v>
      </c>
      <c r="BL572" s="16" t="s">
        <v>180</v>
      </c>
      <c r="BM572" s="225" t="s">
        <v>2085</v>
      </c>
    </row>
    <row r="573" spans="1:65" s="2" customFormat="1" ht="16.5" customHeight="1">
      <c r="A573" s="33"/>
      <c r="B573" s="34"/>
      <c r="C573" s="286" t="s">
        <v>2086</v>
      </c>
      <c r="D573" s="286" t="s">
        <v>958</v>
      </c>
      <c r="E573" s="287" t="s">
        <v>2087</v>
      </c>
      <c r="F573" s="288" t="s">
        <v>2088</v>
      </c>
      <c r="G573" s="289" t="s">
        <v>956</v>
      </c>
      <c r="H573" s="290">
        <v>1</v>
      </c>
      <c r="I573" s="291"/>
      <c r="J573" s="292">
        <f t="shared" si="25"/>
        <v>0</v>
      </c>
      <c r="K573" s="247"/>
      <c r="L573" s="248"/>
      <c r="M573" s="249" t="s">
        <v>1</v>
      </c>
      <c r="N573" s="250" t="s">
        <v>38</v>
      </c>
      <c r="O573" s="70"/>
      <c r="P573" s="223">
        <f t="shared" si="26"/>
        <v>0</v>
      </c>
      <c r="Q573" s="223">
        <v>0.0175</v>
      </c>
      <c r="R573" s="223">
        <f t="shared" si="27"/>
        <v>0.0175</v>
      </c>
      <c r="S573" s="223">
        <v>0</v>
      </c>
      <c r="T573" s="224">
        <f t="shared" si="28"/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225" t="s">
        <v>206</v>
      </c>
      <c r="AT573" s="225" t="s">
        <v>958</v>
      </c>
      <c r="AU573" s="225" t="s">
        <v>82</v>
      </c>
      <c r="AY573" s="16" t="s">
        <v>154</v>
      </c>
      <c r="BE573" s="226">
        <f t="shared" si="29"/>
        <v>0</v>
      </c>
      <c r="BF573" s="226">
        <f t="shared" si="30"/>
        <v>0</v>
      </c>
      <c r="BG573" s="226">
        <f t="shared" si="31"/>
        <v>0</v>
      </c>
      <c r="BH573" s="226">
        <f t="shared" si="32"/>
        <v>0</v>
      </c>
      <c r="BI573" s="226">
        <f t="shared" si="33"/>
        <v>0</v>
      </c>
      <c r="BJ573" s="16" t="s">
        <v>78</v>
      </c>
      <c r="BK573" s="226">
        <f t="shared" si="34"/>
        <v>0</v>
      </c>
      <c r="BL573" s="16" t="s">
        <v>180</v>
      </c>
      <c r="BM573" s="225" t="s">
        <v>2089</v>
      </c>
    </row>
    <row r="574" spans="1:65" s="2" customFormat="1" ht="16.5" customHeight="1">
      <c r="A574" s="33"/>
      <c r="B574" s="34"/>
      <c r="C574" s="286" t="s">
        <v>375</v>
      </c>
      <c r="D574" s="286" t="s">
        <v>958</v>
      </c>
      <c r="E574" s="287" t="s">
        <v>2090</v>
      </c>
      <c r="F574" s="288" t="s">
        <v>2091</v>
      </c>
      <c r="G574" s="289" t="s">
        <v>956</v>
      </c>
      <c r="H574" s="290">
        <v>1</v>
      </c>
      <c r="I574" s="291"/>
      <c r="J574" s="292">
        <f t="shared" si="25"/>
        <v>0</v>
      </c>
      <c r="K574" s="247"/>
      <c r="L574" s="248"/>
      <c r="M574" s="249" t="s">
        <v>1</v>
      </c>
      <c r="N574" s="250" t="s">
        <v>38</v>
      </c>
      <c r="O574" s="70"/>
      <c r="P574" s="223">
        <f t="shared" si="26"/>
        <v>0</v>
      </c>
      <c r="Q574" s="223">
        <v>0.0175</v>
      </c>
      <c r="R574" s="223">
        <f t="shared" si="27"/>
        <v>0.0175</v>
      </c>
      <c r="S574" s="223">
        <v>0</v>
      </c>
      <c r="T574" s="224">
        <f t="shared" si="28"/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225" t="s">
        <v>206</v>
      </c>
      <c r="AT574" s="225" t="s">
        <v>958</v>
      </c>
      <c r="AU574" s="225" t="s">
        <v>82</v>
      </c>
      <c r="AY574" s="16" t="s">
        <v>154</v>
      </c>
      <c r="BE574" s="226">
        <f t="shared" si="29"/>
        <v>0</v>
      </c>
      <c r="BF574" s="226">
        <f t="shared" si="30"/>
        <v>0</v>
      </c>
      <c r="BG574" s="226">
        <f t="shared" si="31"/>
        <v>0</v>
      </c>
      <c r="BH574" s="226">
        <f t="shared" si="32"/>
        <v>0</v>
      </c>
      <c r="BI574" s="226">
        <f t="shared" si="33"/>
        <v>0</v>
      </c>
      <c r="BJ574" s="16" t="s">
        <v>78</v>
      </c>
      <c r="BK574" s="226">
        <f t="shared" si="34"/>
        <v>0</v>
      </c>
      <c r="BL574" s="16" t="s">
        <v>180</v>
      </c>
      <c r="BM574" s="225" t="s">
        <v>2092</v>
      </c>
    </row>
    <row r="575" spans="1:65" s="2" customFormat="1" ht="16.5" customHeight="1">
      <c r="A575" s="33"/>
      <c r="B575" s="34"/>
      <c r="C575" s="286" t="s">
        <v>2093</v>
      </c>
      <c r="D575" s="286" t="s">
        <v>958</v>
      </c>
      <c r="E575" s="287" t="s">
        <v>2094</v>
      </c>
      <c r="F575" s="288" t="s">
        <v>2095</v>
      </c>
      <c r="G575" s="289" t="s">
        <v>956</v>
      </c>
      <c r="H575" s="290">
        <v>1</v>
      </c>
      <c r="I575" s="291"/>
      <c r="J575" s="292">
        <f t="shared" si="25"/>
        <v>0</v>
      </c>
      <c r="K575" s="247"/>
      <c r="L575" s="248"/>
      <c r="M575" s="249" t="s">
        <v>1</v>
      </c>
      <c r="N575" s="250" t="s">
        <v>38</v>
      </c>
      <c r="O575" s="70"/>
      <c r="P575" s="223">
        <f t="shared" si="26"/>
        <v>0</v>
      </c>
      <c r="Q575" s="223">
        <v>0.0175</v>
      </c>
      <c r="R575" s="223">
        <f t="shared" si="27"/>
        <v>0.0175</v>
      </c>
      <c r="S575" s="223">
        <v>0</v>
      </c>
      <c r="T575" s="224">
        <f t="shared" si="28"/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225" t="s">
        <v>206</v>
      </c>
      <c r="AT575" s="225" t="s">
        <v>958</v>
      </c>
      <c r="AU575" s="225" t="s">
        <v>82</v>
      </c>
      <c r="AY575" s="16" t="s">
        <v>154</v>
      </c>
      <c r="BE575" s="226">
        <f t="shared" si="29"/>
        <v>0</v>
      </c>
      <c r="BF575" s="226">
        <f t="shared" si="30"/>
        <v>0</v>
      </c>
      <c r="BG575" s="226">
        <f t="shared" si="31"/>
        <v>0</v>
      </c>
      <c r="BH575" s="226">
        <f t="shared" si="32"/>
        <v>0</v>
      </c>
      <c r="BI575" s="226">
        <f t="shared" si="33"/>
        <v>0</v>
      </c>
      <c r="BJ575" s="16" t="s">
        <v>78</v>
      </c>
      <c r="BK575" s="226">
        <f t="shared" si="34"/>
        <v>0</v>
      </c>
      <c r="BL575" s="16" t="s">
        <v>180</v>
      </c>
      <c r="BM575" s="225" t="s">
        <v>2096</v>
      </c>
    </row>
    <row r="576" spans="1:65" s="2" customFormat="1" ht="16.5" customHeight="1">
      <c r="A576" s="33"/>
      <c r="B576" s="34"/>
      <c r="C576" s="286" t="s">
        <v>377</v>
      </c>
      <c r="D576" s="286" t="s">
        <v>958</v>
      </c>
      <c r="E576" s="287" t="s">
        <v>2097</v>
      </c>
      <c r="F576" s="288" t="s">
        <v>2098</v>
      </c>
      <c r="G576" s="289" t="s">
        <v>956</v>
      </c>
      <c r="H576" s="290">
        <v>1</v>
      </c>
      <c r="I576" s="291"/>
      <c r="J576" s="292">
        <f t="shared" si="25"/>
        <v>0</v>
      </c>
      <c r="K576" s="247"/>
      <c r="L576" s="248"/>
      <c r="M576" s="249" t="s">
        <v>1</v>
      </c>
      <c r="N576" s="250" t="s">
        <v>38</v>
      </c>
      <c r="O576" s="70"/>
      <c r="P576" s="223">
        <f t="shared" si="26"/>
        <v>0</v>
      </c>
      <c r="Q576" s="223">
        <v>0.0175</v>
      </c>
      <c r="R576" s="223">
        <f t="shared" si="27"/>
        <v>0.0175</v>
      </c>
      <c r="S576" s="223">
        <v>0</v>
      </c>
      <c r="T576" s="224">
        <f t="shared" si="28"/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225" t="s">
        <v>206</v>
      </c>
      <c r="AT576" s="225" t="s">
        <v>958</v>
      </c>
      <c r="AU576" s="225" t="s">
        <v>82</v>
      </c>
      <c r="AY576" s="16" t="s">
        <v>154</v>
      </c>
      <c r="BE576" s="226">
        <f t="shared" si="29"/>
        <v>0</v>
      </c>
      <c r="BF576" s="226">
        <f t="shared" si="30"/>
        <v>0</v>
      </c>
      <c r="BG576" s="226">
        <f t="shared" si="31"/>
        <v>0</v>
      </c>
      <c r="BH576" s="226">
        <f t="shared" si="32"/>
        <v>0</v>
      </c>
      <c r="BI576" s="226">
        <f t="shared" si="33"/>
        <v>0</v>
      </c>
      <c r="BJ576" s="16" t="s">
        <v>78</v>
      </c>
      <c r="BK576" s="226">
        <f t="shared" si="34"/>
        <v>0</v>
      </c>
      <c r="BL576" s="16" t="s">
        <v>180</v>
      </c>
      <c r="BM576" s="225" t="s">
        <v>2099</v>
      </c>
    </row>
    <row r="577" spans="1:65" s="2" customFormat="1" ht="24" customHeight="1">
      <c r="A577" s="33"/>
      <c r="B577" s="34"/>
      <c r="C577" s="213" t="s">
        <v>2100</v>
      </c>
      <c r="D577" s="213" t="s">
        <v>155</v>
      </c>
      <c r="E577" s="214" t="s">
        <v>2101</v>
      </c>
      <c r="F577" s="215" t="s">
        <v>2102</v>
      </c>
      <c r="G577" s="216" t="s">
        <v>956</v>
      </c>
      <c r="H577" s="217">
        <v>6</v>
      </c>
      <c r="I577" s="218"/>
      <c r="J577" s="219">
        <f t="shared" si="25"/>
        <v>0</v>
      </c>
      <c r="K577" s="220"/>
      <c r="L577" s="38"/>
      <c r="M577" s="221" t="s">
        <v>1</v>
      </c>
      <c r="N577" s="222" t="s">
        <v>38</v>
      </c>
      <c r="O577" s="70"/>
      <c r="P577" s="223">
        <f t="shared" si="26"/>
        <v>0</v>
      </c>
      <c r="Q577" s="223">
        <v>0</v>
      </c>
      <c r="R577" s="223">
        <f t="shared" si="27"/>
        <v>0</v>
      </c>
      <c r="S577" s="223">
        <v>0</v>
      </c>
      <c r="T577" s="224">
        <f t="shared" si="28"/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225" t="s">
        <v>180</v>
      </c>
      <c r="AT577" s="225" t="s">
        <v>155</v>
      </c>
      <c r="AU577" s="225" t="s">
        <v>82</v>
      </c>
      <c r="AY577" s="16" t="s">
        <v>154</v>
      </c>
      <c r="BE577" s="226">
        <f t="shared" si="29"/>
        <v>0</v>
      </c>
      <c r="BF577" s="226">
        <f t="shared" si="30"/>
        <v>0</v>
      </c>
      <c r="BG577" s="226">
        <f t="shared" si="31"/>
        <v>0</v>
      </c>
      <c r="BH577" s="226">
        <f t="shared" si="32"/>
        <v>0</v>
      </c>
      <c r="BI577" s="226">
        <f t="shared" si="33"/>
        <v>0</v>
      </c>
      <c r="BJ577" s="16" t="s">
        <v>78</v>
      </c>
      <c r="BK577" s="226">
        <f t="shared" si="34"/>
        <v>0</v>
      </c>
      <c r="BL577" s="16" t="s">
        <v>180</v>
      </c>
      <c r="BM577" s="225" t="s">
        <v>2103</v>
      </c>
    </row>
    <row r="578" spans="1:65" s="2" customFormat="1" ht="24" customHeight="1">
      <c r="A578" s="33"/>
      <c r="B578" s="34"/>
      <c r="C578" s="240" t="s">
        <v>382</v>
      </c>
      <c r="D578" s="240" t="s">
        <v>958</v>
      </c>
      <c r="E578" s="241" t="s">
        <v>2104</v>
      </c>
      <c r="F578" s="242" t="s">
        <v>2105</v>
      </c>
      <c r="G578" s="243" t="s">
        <v>574</v>
      </c>
      <c r="H578" s="244">
        <v>5.4</v>
      </c>
      <c r="I578" s="245"/>
      <c r="J578" s="246">
        <f t="shared" si="25"/>
        <v>0</v>
      </c>
      <c r="K578" s="247"/>
      <c r="L578" s="248"/>
      <c r="M578" s="249" t="s">
        <v>1</v>
      </c>
      <c r="N578" s="250" t="s">
        <v>38</v>
      </c>
      <c r="O578" s="70"/>
      <c r="P578" s="223">
        <f t="shared" si="26"/>
        <v>0</v>
      </c>
      <c r="Q578" s="223">
        <v>0.0015</v>
      </c>
      <c r="R578" s="223">
        <f t="shared" si="27"/>
        <v>0.008100000000000001</v>
      </c>
      <c r="S578" s="223">
        <v>0</v>
      </c>
      <c r="T578" s="224">
        <f t="shared" si="28"/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225" t="s">
        <v>206</v>
      </c>
      <c r="AT578" s="225" t="s">
        <v>958</v>
      </c>
      <c r="AU578" s="225" t="s">
        <v>82</v>
      </c>
      <c r="AY578" s="16" t="s">
        <v>154</v>
      </c>
      <c r="BE578" s="226">
        <f t="shared" si="29"/>
        <v>0</v>
      </c>
      <c r="BF578" s="226">
        <f t="shared" si="30"/>
        <v>0</v>
      </c>
      <c r="BG578" s="226">
        <f t="shared" si="31"/>
        <v>0</v>
      </c>
      <c r="BH578" s="226">
        <f t="shared" si="32"/>
        <v>0</v>
      </c>
      <c r="BI578" s="226">
        <f t="shared" si="33"/>
        <v>0</v>
      </c>
      <c r="BJ578" s="16" t="s">
        <v>78</v>
      </c>
      <c r="BK578" s="226">
        <f t="shared" si="34"/>
        <v>0</v>
      </c>
      <c r="BL578" s="16" t="s">
        <v>180</v>
      </c>
      <c r="BM578" s="225" t="s">
        <v>2106</v>
      </c>
    </row>
    <row r="579" spans="2:51" s="13" customFormat="1" ht="12">
      <c r="B579" s="251"/>
      <c r="C579" s="252"/>
      <c r="D579" s="253" t="s">
        <v>1030</v>
      </c>
      <c r="E579" s="254" t="s">
        <v>1</v>
      </c>
      <c r="F579" s="255" t="s">
        <v>2107</v>
      </c>
      <c r="G579" s="252"/>
      <c r="H579" s="256">
        <v>5.4</v>
      </c>
      <c r="I579" s="257"/>
      <c r="J579" s="252"/>
      <c r="K579" s="252"/>
      <c r="L579" s="258"/>
      <c r="M579" s="259"/>
      <c r="N579" s="260"/>
      <c r="O579" s="260"/>
      <c r="P579" s="260"/>
      <c r="Q579" s="260"/>
      <c r="R579" s="260"/>
      <c r="S579" s="260"/>
      <c r="T579" s="261"/>
      <c r="AT579" s="262" t="s">
        <v>1030</v>
      </c>
      <c r="AU579" s="262" t="s">
        <v>82</v>
      </c>
      <c r="AV579" s="13" t="s">
        <v>82</v>
      </c>
      <c r="AW579" s="13" t="s">
        <v>30</v>
      </c>
      <c r="AX579" s="13" t="s">
        <v>78</v>
      </c>
      <c r="AY579" s="262" t="s">
        <v>154</v>
      </c>
    </row>
    <row r="580" spans="1:65" s="2" customFormat="1" ht="24" customHeight="1">
      <c r="A580" s="33"/>
      <c r="B580" s="34"/>
      <c r="C580" s="213" t="s">
        <v>2108</v>
      </c>
      <c r="D580" s="213" t="s">
        <v>155</v>
      </c>
      <c r="E580" s="214" t="s">
        <v>2109</v>
      </c>
      <c r="F580" s="215" t="s">
        <v>2110</v>
      </c>
      <c r="G580" s="216" t="s">
        <v>956</v>
      </c>
      <c r="H580" s="217">
        <v>5</v>
      </c>
      <c r="I580" s="218"/>
      <c r="J580" s="219">
        <f>ROUND(I580*H580,2)</f>
        <v>0</v>
      </c>
      <c r="K580" s="220"/>
      <c r="L580" s="38"/>
      <c r="M580" s="221" t="s">
        <v>1</v>
      </c>
      <c r="N580" s="222" t="s">
        <v>38</v>
      </c>
      <c r="O580" s="70"/>
      <c r="P580" s="223">
        <f>O580*H580</f>
        <v>0</v>
      </c>
      <c r="Q580" s="223">
        <v>0</v>
      </c>
      <c r="R580" s="223">
        <f>Q580*H580</f>
        <v>0</v>
      </c>
      <c r="S580" s="223">
        <v>0</v>
      </c>
      <c r="T580" s="224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225" t="s">
        <v>180</v>
      </c>
      <c r="AT580" s="225" t="s">
        <v>155</v>
      </c>
      <c r="AU580" s="225" t="s">
        <v>82</v>
      </c>
      <c r="AY580" s="16" t="s">
        <v>154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6" t="s">
        <v>78</v>
      </c>
      <c r="BK580" s="226">
        <f>ROUND(I580*H580,2)</f>
        <v>0</v>
      </c>
      <c r="BL580" s="16" t="s">
        <v>180</v>
      </c>
      <c r="BM580" s="225" t="s">
        <v>2111</v>
      </c>
    </row>
    <row r="581" spans="1:65" s="2" customFormat="1" ht="24" customHeight="1">
      <c r="A581" s="33"/>
      <c r="B581" s="34"/>
      <c r="C581" s="240" t="s">
        <v>385</v>
      </c>
      <c r="D581" s="240" t="s">
        <v>958</v>
      </c>
      <c r="E581" s="241" t="s">
        <v>2104</v>
      </c>
      <c r="F581" s="242" t="s">
        <v>2105</v>
      </c>
      <c r="G581" s="243" t="s">
        <v>574</v>
      </c>
      <c r="H581" s="244">
        <v>9</v>
      </c>
      <c r="I581" s="245"/>
      <c r="J581" s="246">
        <f>ROUND(I581*H581,2)</f>
        <v>0</v>
      </c>
      <c r="K581" s="247"/>
      <c r="L581" s="248"/>
      <c r="M581" s="249" t="s">
        <v>1</v>
      </c>
      <c r="N581" s="250" t="s">
        <v>38</v>
      </c>
      <c r="O581" s="70"/>
      <c r="P581" s="223">
        <f>O581*H581</f>
        <v>0</v>
      </c>
      <c r="Q581" s="223">
        <v>0.0015</v>
      </c>
      <c r="R581" s="223">
        <f>Q581*H581</f>
        <v>0.0135</v>
      </c>
      <c r="S581" s="223">
        <v>0</v>
      </c>
      <c r="T581" s="224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225" t="s">
        <v>206</v>
      </c>
      <c r="AT581" s="225" t="s">
        <v>958</v>
      </c>
      <c r="AU581" s="225" t="s">
        <v>82</v>
      </c>
      <c r="AY581" s="16" t="s">
        <v>154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6" t="s">
        <v>78</v>
      </c>
      <c r="BK581" s="226">
        <f>ROUND(I581*H581,2)</f>
        <v>0</v>
      </c>
      <c r="BL581" s="16" t="s">
        <v>180</v>
      </c>
      <c r="BM581" s="225" t="s">
        <v>2112</v>
      </c>
    </row>
    <row r="582" spans="2:51" s="13" customFormat="1" ht="12">
      <c r="B582" s="251"/>
      <c r="C582" s="252"/>
      <c r="D582" s="253" t="s">
        <v>1030</v>
      </c>
      <c r="E582" s="254" t="s">
        <v>1</v>
      </c>
      <c r="F582" s="255" t="s">
        <v>2113</v>
      </c>
      <c r="G582" s="252"/>
      <c r="H582" s="256">
        <v>9</v>
      </c>
      <c r="I582" s="257"/>
      <c r="J582" s="252"/>
      <c r="K582" s="252"/>
      <c r="L582" s="258"/>
      <c r="M582" s="259"/>
      <c r="N582" s="260"/>
      <c r="O582" s="260"/>
      <c r="P582" s="260"/>
      <c r="Q582" s="260"/>
      <c r="R582" s="260"/>
      <c r="S582" s="260"/>
      <c r="T582" s="261"/>
      <c r="AT582" s="262" t="s">
        <v>1030</v>
      </c>
      <c r="AU582" s="262" t="s">
        <v>82</v>
      </c>
      <c r="AV582" s="13" t="s">
        <v>82</v>
      </c>
      <c r="AW582" s="13" t="s">
        <v>30</v>
      </c>
      <c r="AX582" s="13" t="s">
        <v>78</v>
      </c>
      <c r="AY582" s="262" t="s">
        <v>154</v>
      </c>
    </row>
    <row r="583" spans="1:65" s="2" customFormat="1" ht="24" customHeight="1">
      <c r="A583" s="33"/>
      <c r="B583" s="34"/>
      <c r="C583" s="213" t="s">
        <v>2114</v>
      </c>
      <c r="D583" s="213" t="s">
        <v>155</v>
      </c>
      <c r="E583" s="214" t="s">
        <v>2115</v>
      </c>
      <c r="F583" s="215" t="s">
        <v>2116</v>
      </c>
      <c r="G583" s="216" t="s">
        <v>1077</v>
      </c>
      <c r="H583" s="217">
        <v>0.415</v>
      </c>
      <c r="I583" s="218"/>
      <c r="J583" s="219">
        <f>ROUND(I583*H583,2)</f>
        <v>0</v>
      </c>
      <c r="K583" s="220"/>
      <c r="L583" s="38"/>
      <c r="M583" s="221" t="s">
        <v>1</v>
      </c>
      <c r="N583" s="222" t="s">
        <v>38</v>
      </c>
      <c r="O583" s="70"/>
      <c r="P583" s="223">
        <f>O583*H583</f>
        <v>0</v>
      </c>
      <c r="Q583" s="223">
        <v>0</v>
      </c>
      <c r="R583" s="223">
        <f>Q583*H583</f>
        <v>0</v>
      </c>
      <c r="S583" s="223">
        <v>0</v>
      </c>
      <c r="T583" s="224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225" t="s">
        <v>180</v>
      </c>
      <c r="AT583" s="225" t="s">
        <v>155</v>
      </c>
      <c r="AU583" s="225" t="s">
        <v>82</v>
      </c>
      <c r="AY583" s="16" t="s">
        <v>154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6" t="s">
        <v>78</v>
      </c>
      <c r="BK583" s="226">
        <f>ROUND(I583*H583,2)</f>
        <v>0</v>
      </c>
      <c r="BL583" s="16" t="s">
        <v>180</v>
      </c>
      <c r="BM583" s="225" t="s">
        <v>2117</v>
      </c>
    </row>
    <row r="584" spans="2:63" s="11" customFormat="1" ht="22.9" customHeight="1">
      <c r="B584" s="199"/>
      <c r="C584" s="200"/>
      <c r="D584" s="201" t="s">
        <v>72</v>
      </c>
      <c r="E584" s="238" t="s">
        <v>2118</v>
      </c>
      <c r="F584" s="238" t="s">
        <v>2119</v>
      </c>
      <c r="G584" s="200"/>
      <c r="H584" s="200"/>
      <c r="I584" s="203"/>
      <c r="J584" s="239">
        <f>BK584</f>
        <v>0</v>
      </c>
      <c r="K584" s="200"/>
      <c r="L584" s="205"/>
      <c r="M584" s="206"/>
      <c r="N584" s="207"/>
      <c r="O584" s="207"/>
      <c r="P584" s="208">
        <f>SUM(P585:P605)</f>
        <v>0</v>
      </c>
      <c r="Q584" s="207"/>
      <c r="R584" s="208">
        <f>SUM(R585:R605)</f>
        <v>0.7183012499999999</v>
      </c>
      <c r="S584" s="207"/>
      <c r="T584" s="209">
        <f>SUM(T585:T605)</f>
        <v>0.066</v>
      </c>
      <c r="AR584" s="210" t="s">
        <v>82</v>
      </c>
      <c r="AT584" s="211" t="s">
        <v>72</v>
      </c>
      <c r="AU584" s="211" t="s">
        <v>78</v>
      </c>
      <c r="AY584" s="210" t="s">
        <v>154</v>
      </c>
      <c r="BK584" s="212">
        <f>SUM(BK585:BK605)</f>
        <v>0</v>
      </c>
    </row>
    <row r="585" spans="1:65" s="2" customFormat="1" ht="16.5" customHeight="1">
      <c r="A585" s="33"/>
      <c r="B585" s="34"/>
      <c r="C585" s="279" t="s">
        <v>388</v>
      </c>
      <c r="D585" s="279" t="s">
        <v>155</v>
      </c>
      <c r="E585" s="280" t="s">
        <v>2120</v>
      </c>
      <c r="F585" s="281" t="s">
        <v>2121</v>
      </c>
      <c r="G585" s="282" t="s">
        <v>740</v>
      </c>
      <c r="H585" s="283">
        <v>1</v>
      </c>
      <c r="I585" s="284"/>
      <c r="J585" s="285">
        <f>ROUND(I585*H585,2)</f>
        <v>0</v>
      </c>
      <c r="K585" s="220"/>
      <c r="L585" s="38"/>
      <c r="M585" s="221" t="s">
        <v>1</v>
      </c>
      <c r="N585" s="222" t="s">
        <v>38</v>
      </c>
      <c r="O585" s="70"/>
      <c r="P585" s="223">
        <f>O585*H585</f>
        <v>0</v>
      </c>
      <c r="Q585" s="223">
        <v>0</v>
      </c>
      <c r="R585" s="223">
        <f>Q585*H585</f>
        <v>0</v>
      </c>
      <c r="S585" s="223">
        <v>0</v>
      </c>
      <c r="T585" s="224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225" t="s">
        <v>180</v>
      </c>
      <c r="AT585" s="225" t="s">
        <v>155</v>
      </c>
      <c r="AU585" s="225" t="s">
        <v>82</v>
      </c>
      <c r="AY585" s="16" t="s">
        <v>154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6" t="s">
        <v>78</v>
      </c>
      <c r="BK585" s="226">
        <f>ROUND(I585*H585,2)</f>
        <v>0</v>
      </c>
      <c r="BL585" s="16" t="s">
        <v>180</v>
      </c>
      <c r="BM585" s="225" t="s">
        <v>2122</v>
      </c>
    </row>
    <row r="586" spans="1:65" s="2" customFormat="1" ht="16.5" customHeight="1">
      <c r="A586" s="33"/>
      <c r="B586" s="34"/>
      <c r="C586" s="279" t="s">
        <v>2123</v>
      </c>
      <c r="D586" s="279" t="s">
        <v>155</v>
      </c>
      <c r="E586" s="280" t="s">
        <v>2124</v>
      </c>
      <c r="F586" s="281" t="s">
        <v>2125</v>
      </c>
      <c r="G586" s="282" t="s">
        <v>740</v>
      </c>
      <c r="H586" s="283">
        <v>1</v>
      </c>
      <c r="I586" s="284"/>
      <c r="J586" s="285">
        <f>ROUND(I586*H586,2)</f>
        <v>0</v>
      </c>
      <c r="K586" s="220"/>
      <c r="L586" s="38"/>
      <c r="M586" s="221" t="s">
        <v>1</v>
      </c>
      <c r="N586" s="222" t="s">
        <v>38</v>
      </c>
      <c r="O586" s="70"/>
      <c r="P586" s="223">
        <f>O586*H586</f>
        <v>0</v>
      </c>
      <c r="Q586" s="223">
        <v>0</v>
      </c>
      <c r="R586" s="223">
        <f>Q586*H586</f>
        <v>0</v>
      </c>
      <c r="S586" s="223">
        <v>0</v>
      </c>
      <c r="T586" s="224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225" t="s">
        <v>180</v>
      </c>
      <c r="AT586" s="225" t="s">
        <v>155</v>
      </c>
      <c r="AU586" s="225" t="s">
        <v>82</v>
      </c>
      <c r="AY586" s="16" t="s">
        <v>154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6" t="s">
        <v>78</v>
      </c>
      <c r="BK586" s="226">
        <f>ROUND(I586*H586,2)</f>
        <v>0</v>
      </c>
      <c r="BL586" s="16" t="s">
        <v>180</v>
      </c>
      <c r="BM586" s="225" t="s">
        <v>2126</v>
      </c>
    </row>
    <row r="587" spans="1:65" s="2" customFormat="1" ht="16.5" customHeight="1">
      <c r="A587" s="33"/>
      <c r="B587" s="34"/>
      <c r="C587" s="213" t="s">
        <v>391</v>
      </c>
      <c r="D587" s="213" t="s">
        <v>155</v>
      </c>
      <c r="E587" s="214" t="s">
        <v>2127</v>
      </c>
      <c r="F587" s="215" t="s">
        <v>2128</v>
      </c>
      <c r="G587" s="216" t="s">
        <v>740</v>
      </c>
      <c r="H587" s="217">
        <v>1</v>
      </c>
      <c r="I587" s="218"/>
      <c r="J587" s="219">
        <f>ROUND(I587*H587,2)</f>
        <v>0</v>
      </c>
      <c r="K587" s="220"/>
      <c r="L587" s="38"/>
      <c r="M587" s="221" t="s">
        <v>1</v>
      </c>
      <c r="N587" s="222" t="s">
        <v>38</v>
      </c>
      <c r="O587" s="70"/>
      <c r="P587" s="223">
        <f>O587*H587</f>
        <v>0</v>
      </c>
      <c r="Q587" s="223">
        <v>0</v>
      </c>
      <c r="R587" s="223">
        <f>Q587*H587</f>
        <v>0</v>
      </c>
      <c r="S587" s="223">
        <v>0.066</v>
      </c>
      <c r="T587" s="224">
        <f>S587*H587</f>
        <v>0.066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225" t="s">
        <v>180</v>
      </c>
      <c r="AT587" s="225" t="s">
        <v>155</v>
      </c>
      <c r="AU587" s="225" t="s">
        <v>82</v>
      </c>
      <c r="AY587" s="16" t="s">
        <v>154</v>
      </c>
      <c r="BE587" s="226">
        <f>IF(N587="základní",J587,0)</f>
        <v>0</v>
      </c>
      <c r="BF587" s="226">
        <f>IF(N587="snížená",J587,0)</f>
        <v>0</v>
      </c>
      <c r="BG587" s="226">
        <f>IF(N587="zákl. přenesená",J587,0)</f>
        <v>0</v>
      </c>
      <c r="BH587" s="226">
        <f>IF(N587="sníž. přenesená",J587,0)</f>
        <v>0</v>
      </c>
      <c r="BI587" s="226">
        <f>IF(N587="nulová",J587,0)</f>
        <v>0</v>
      </c>
      <c r="BJ587" s="16" t="s">
        <v>78</v>
      </c>
      <c r="BK587" s="226">
        <f>ROUND(I587*H587,2)</f>
        <v>0</v>
      </c>
      <c r="BL587" s="16" t="s">
        <v>180</v>
      </c>
      <c r="BM587" s="225" t="s">
        <v>2129</v>
      </c>
    </row>
    <row r="588" spans="1:65" s="2" customFormat="1" ht="16.5" customHeight="1">
      <c r="A588" s="33"/>
      <c r="B588" s="34"/>
      <c r="C588" s="213" t="s">
        <v>2130</v>
      </c>
      <c r="D588" s="213" t="s">
        <v>155</v>
      </c>
      <c r="E588" s="214" t="s">
        <v>2131</v>
      </c>
      <c r="F588" s="215" t="s">
        <v>2132</v>
      </c>
      <c r="G588" s="216" t="s">
        <v>193</v>
      </c>
      <c r="H588" s="217">
        <v>14.625</v>
      </c>
      <c r="I588" s="218"/>
      <c r="J588" s="219">
        <f>ROUND(I588*H588,2)</f>
        <v>0</v>
      </c>
      <c r="K588" s="220"/>
      <c r="L588" s="38"/>
      <c r="M588" s="221" t="s">
        <v>1</v>
      </c>
      <c r="N588" s="222" t="s">
        <v>38</v>
      </c>
      <c r="O588" s="70"/>
      <c r="P588" s="223">
        <f>O588*H588</f>
        <v>0</v>
      </c>
      <c r="Q588" s="223">
        <v>0.00033</v>
      </c>
      <c r="R588" s="223">
        <f>Q588*H588</f>
        <v>0.00482625</v>
      </c>
      <c r="S588" s="223">
        <v>0</v>
      </c>
      <c r="T588" s="224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225" t="s">
        <v>180</v>
      </c>
      <c r="AT588" s="225" t="s">
        <v>155</v>
      </c>
      <c r="AU588" s="225" t="s">
        <v>82</v>
      </c>
      <c r="AY588" s="16" t="s">
        <v>154</v>
      </c>
      <c r="BE588" s="226">
        <f>IF(N588="základní",J588,0)</f>
        <v>0</v>
      </c>
      <c r="BF588" s="226">
        <f>IF(N588="snížená",J588,0)</f>
        <v>0</v>
      </c>
      <c r="BG588" s="226">
        <f>IF(N588="zákl. přenesená",J588,0)</f>
        <v>0</v>
      </c>
      <c r="BH588" s="226">
        <f>IF(N588="sníž. přenesená",J588,0)</f>
        <v>0</v>
      </c>
      <c r="BI588" s="226">
        <f>IF(N588="nulová",J588,0)</f>
        <v>0</v>
      </c>
      <c r="BJ588" s="16" t="s">
        <v>78</v>
      </c>
      <c r="BK588" s="226">
        <f>ROUND(I588*H588,2)</f>
        <v>0</v>
      </c>
      <c r="BL588" s="16" t="s">
        <v>180</v>
      </c>
      <c r="BM588" s="225" t="s">
        <v>2133</v>
      </c>
    </row>
    <row r="589" spans="2:51" s="13" customFormat="1" ht="12">
      <c r="B589" s="251"/>
      <c r="C589" s="252"/>
      <c r="D589" s="253" t="s">
        <v>1030</v>
      </c>
      <c r="E589" s="254" t="s">
        <v>1</v>
      </c>
      <c r="F589" s="255" t="s">
        <v>2134</v>
      </c>
      <c r="G589" s="252"/>
      <c r="H589" s="256">
        <v>11.25</v>
      </c>
      <c r="I589" s="257"/>
      <c r="J589" s="252"/>
      <c r="K589" s="252"/>
      <c r="L589" s="258"/>
      <c r="M589" s="259"/>
      <c r="N589" s="260"/>
      <c r="O589" s="260"/>
      <c r="P589" s="260"/>
      <c r="Q589" s="260"/>
      <c r="R589" s="260"/>
      <c r="S589" s="260"/>
      <c r="T589" s="261"/>
      <c r="AT589" s="262" t="s">
        <v>1030</v>
      </c>
      <c r="AU589" s="262" t="s">
        <v>82</v>
      </c>
      <c r="AV589" s="13" t="s">
        <v>82</v>
      </c>
      <c r="AW589" s="13" t="s">
        <v>30</v>
      </c>
      <c r="AX589" s="13" t="s">
        <v>73</v>
      </c>
      <c r="AY589" s="262" t="s">
        <v>154</v>
      </c>
    </row>
    <row r="590" spans="2:51" s="13" customFormat="1" ht="12">
      <c r="B590" s="251"/>
      <c r="C590" s="252"/>
      <c r="D590" s="253" t="s">
        <v>1030</v>
      </c>
      <c r="E590" s="254" t="s">
        <v>1</v>
      </c>
      <c r="F590" s="255" t="s">
        <v>2135</v>
      </c>
      <c r="G590" s="252"/>
      <c r="H590" s="256">
        <v>3.375</v>
      </c>
      <c r="I590" s="257"/>
      <c r="J590" s="252"/>
      <c r="K590" s="252"/>
      <c r="L590" s="258"/>
      <c r="M590" s="259"/>
      <c r="N590" s="260"/>
      <c r="O590" s="260"/>
      <c r="P590" s="260"/>
      <c r="Q590" s="260"/>
      <c r="R590" s="260"/>
      <c r="S590" s="260"/>
      <c r="T590" s="261"/>
      <c r="AT590" s="262" t="s">
        <v>1030</v>
      </c>
      <c r="AU590" s="262" t="s">
        <v>82</v>
      </c>
      <c r="AV590" s="13" t="s">
        <v>82</v>
      </c>
      <c r="AW590" s="13" t="s">
        <v>30</v>
      </c>
      <c r="AX590" s="13" t="s">
        <v>73</v>
      </c>
      <c r="AY590" s="262" t="s">
        <v>154</v>
      </c>
    </row>
    <row r="591" spans="2:51" s="14" customFormat="1" ht="12">
      <c r="B591" s="263"/>
      <c r="C591" s="264"/>
      <c r="D591" s="253" t="s">
        <v>1030</v>
      </c>
      <c r="E591" s="265" t="s">
        <v>1</v>
      </c>
      <c r="F591" s="266" t="s">
        <v>1312</v>
      </c>
      <c r="G591" s="264"/>
      <c r="H591" s="267">
        <v>14.625</v>
      </c>
      <c r="I591" s="268"/>
      <c r="J591" s="264"/>
      <c r="K591" s="264"/>
      <c r="L591" s="269"/>
      <c r="M591" s="270"/>
      <c r="N591" s="271"/>
      <c r="O591" s="271"/>
      <c r="P591" s="271"/>
      <c r="Q591" s="271"/>
      <c r="R591" s="271"/>
      <c r="S591" s="271"/>
      <c r="T591" s="272"/>
      <c r="AT591" s="273" t="s">
        <v>1030</v>
      </c>
      <c r="AU591" s="273" t="s">
        <v>82</v>
      </c>
      <c r="AV591" s="14" t="s">
        <v>93</v>
      </c>
      <c r="AW591" s="14" t="s">
        <v>30</v>
      </c>
      <c r="AX591" s="14" t="s">
        <v>78</v>
      </c>
      <c r="AY591" s="273" t="s">
        <v>154</v>
      </c>
    </row>
    <row r="592" spans="1:65" s="2" customFormat="1" ht="24" customHeight="1">
      <c r="A592" s="33"/>
      <c r="B592" s="34"/>
      <c r="C592" s="240" t="s">
        <v>394</v>
      </c>
      <c r="D592" s="240" t="s">
        <v>958</v>
      </c>
      <c r="E592" s="241" t="s">
        <v>2136</v>
      </c>
      <c r="F592" s="242" t="s">
        <v>2137</v>
      </c>
      <c r="G592" s="243" t="s">
        <v>193</v>
      </c>
      <c r="H592" s="244">
        <v>14.625</v>
      </c>
      <c r="I592" s="245"/>
      <c r="J592" s="246">
        <f>ROUND(I592*H592,2)</f>
        <v>0</v>
      </c>
      <c r="K592" s="247"/>
      <c r="L592" s="248"/>
      <c r="M592" s="249" t="s">
        <v>1</v>
      </c>
      <c r="N592" s="250" t="s">
        <v>38</v>
      </c>
      <c r="O592" s="70"/>
      <c r="P592" s="223">
        <f>O592*H592</f>
        <v>0</v>
      </c>
      <c r="Q592" s="223">
        <v>0.027</v>
      </c>
      <c r="R592" s="223">
        <f>Q592*H592</f>
        <v>0.394875</v>
      </c>
      <c r="S592" s="223">
        <v>0</v>
      </c>
      <c r="T592" s="224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225" t="s">
        <v>206</v>
      </c>
      <c r="AT592" s="225" t="s">
        <v>958</v>
      </c>
      <c r="AU592" s="225" t="s">
        <v>82</v>
      </c>
      <c r="AY592" s="16" t="s">
        <v>154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6" t="s">
        <v>78</v>
      </c>
      <c r="BK592" s="226">
        <f>ROUND(I592*H592,2)</f>
        <v>0</v>
      </c>
      <c r="BL592" s="16" t="s">
        <v>180</v>
      </c>
      <c r="BM592" s="225" t="s">
        <v>2138</v>
      </c>
    </row>
    <row r="593" spans="2:51" s="13" customFormat="1" ht="12">
      <c r="B593" s="251"/>
      <c r="C593" s="252"/>
      <c r="D593" s="253" t="s">
        <v>1030</v>
      </c>
      <c r="E593" s="254" t="s">
        <v>1</v>
      </c>
      <c r="F593" s="255" t="s">
        <v>2134</v>
      </c>
      <c r="G593" s="252"/>
      <c r="H593" s="256">
        <v>11.25</v>
      </c>
      <c r="I593" s="257"/>
      <c r="J593" s="252"/>
      <c r="K593" s="252"/>
      <c r="L593" s="258"/>
      <c r="M593" s="259"/>
      <c r="N593" s="260"/>
      <c r="O593" s="260"/>
      <c r="P593" s="260"/>
      <c r="Q593" s="260"/>
      <c r="R593" s="260"/>
      <c r="S593" s="260"/>
      <c r="T593" s="261"/>
      <c r="AT593" s="262" t="s">
        <v>1030</v>
      </c>
      <c r="AU593" s="262" t="s">
        <v>82</v>
      </c>
      <c r="AV593" s="13" t="s">
        <v>82</v>
      </c>
      <c r="AW593" s="13" t="s">
        <v>30</v>
      </c>
      <c r="AX593" s="13" t="s">
        <v>73</v>
      </c>
      <c r="AY593" s="262" t="s">
        <v>154</v>
      </c>
    </row>
    <row r="594" spans="2:51" s="13" customFormat="1" ht="12">
      <c r="B594" s="251"/>
      <c r="C594" s="252"/>
      <c r="D594" s="253" t="s">
        <v>1030</v>
      </c>
      <c r="E594" s="254" t="s">
        <v>1</v>
      </c>
      <c r="F594" s="255" t="s">
        <v>2135</v>
      </c>
      <c r="G594" s="252"/>
      <c r="H594" s="256">
        <v>3.375</v>
      </c>
      <c r="I594" s="257"/>
      <c r="J594" s="252"/>
      <c r="K594" s="252"/>
      <c r="L594" s="258"/>
      <c r="M594" s="259"/>
      <c r="N594" s="260"/>
      <c r="O594" s="260"/>
      <c r="P594" s="260"/>
      <c r="Q594" s="260"/>
      <c r="R594" s="260"/>
      <c r="S594" s="260"/>
      <c r="T594" s="261"/>
      <c r="AT594" s="262" t="s">
        <v>1030</v>
      </c>
      <c r="AU594" s="262" t="s">
        <v>82</v>
      </c>
      <c r="AV594" s="13" t="s">
        <v>82</v>
      </c>
      <c r="AW594" s="13" t="s">
        <v>30</v>
      </c>
      <c r="AX594" s="13" t="s">
        <v>73</v>
      </c>
      <c r="AY594" s="262" t="s">
        <v>154</v>
      </c>
    </row>
    <row r="595" spans="2:51" s="14" customFormat="1" ht="12">
      <c r="B595" s="263"/>
      <c r="C595" s="264"/>
      <c r="D595" s="253" t="s">
        <v>1030</v>
      </c>
      <c r="E595" s="265" t="s">
        <v>1</v>
      </c>
      <c r="F595" s="266" t="s">
        <v>1312</v>
      </c>
      <c r="G595" s="264"/>
      <c r="H595" s="267">
        <v>14.625</v>
      </c>
      <c r="I595" s="268"/>
      <c r="J595" s="264"/>
      <c r="K595" s="264"/>
      <c r="L595" s="269"/>
      <c r="M595" s="270"/>
      <c r="N595" s="271"/>
      <c r="O595" s="271"/>
      <c r="P595" s="271"/>
      <c r="Q595" s="271"/>
      <c r="R595" s="271"/>
      <c r="S595" s="271"/>
      <c r="T595" s="272"/>
      <c r="AT595" s="273" t="s">
        <v>1030</v>
      </c>
      <c r="AU595" s="273" t="s">
        <v>82</v>
      </c>
      <c r="AV595" s="14" t="s">
        <v>93</v>
      </c>
      <c r="AW595" s="14" t="s">
        <v>30</v>
      </c>
      <c r="AX595" s="14" t="s">
        <v>78</v>
      </c>
      <c r="AY595" s="273" t="s">
        <v>154</v>
      </c>
    </row>
    <row r="596" spans="1:65" s="2" customFormat="1" ht="16.5" customHeight="1">
      <c r="A596" s="33"/>
      <c r="B596" s="34"/>
      <c r="C596" s="279" t="s">
        <v>2139</v>
      </c>
      <c r="D596" s="279" t="s">
        <v>155</v>
      </c>
      <c r="E596" s="280" t="s">
        <v>2140</v>
      </c>
      <c r="F596" s="281" t="s">
        <v>2141</v>
      </c>
      <c r="G596" s="282" t="s">
        <v>956</v>
      </c>
      <c r="H596" s="283">
        <v>1</v>
      </c>
      <c r="I596" s="284"/>
      <c r="J596" s="285">
        <f aca="true" t="shared" si="35" ref="J596:J601">ROUND(I596*H596,2)</f>
        <v>0</v>
      </c>
      <c r="K596" s="220"/>
      <c r="L596" s="38"/>
      <c r="M596" s="221" t="s">
        <v>1</v>
      </c>
      <c r="N596" s="222" t="s">
        <v>38</v>
      </c>
      <c r="O596" s="70"/>
      <c r="P596" s="223">
        <f aca="true" t="shared" si="36" ref="P596:P601">O596*H596</f>
        <v>0</v>
      </c>
      <c r="Q596" s="223">
        <v>0</v>
      </c>
      <c r="R596" s="223">
        <f aca="true" t="shared" si="37" ref="R596:R601">Q596*H596</f>
        <v>0</v>
      </c>
      <c r="S596" s="223">
        <v>0</v>
      </c>
      <c r="T596" s="224">
        <f aca="true" t="shared" si="38" ref="T596:T601"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225" t="s">
        <v>180</v>
      </c>
      <c r="AT596" s="225" t="s">
        <v>155</v>
      </c>
      <c r="AU596" s="225" t="s">
        <v>82</v>
      </c>
      <c r="AY596" s="16" t="s">
        <v>154</v>
      </c>
      <c r="BE596" s="226">
        <f aca="true" t="shared" si="39" ref="BE596:BE601">IF(N596="základní",J596,0)</f>
        <v>0</v>
      </c>
      <c r="BF596" s="226">
        <f aca="true" t="shared" si="40" ref="BF596:BF601">IF(N596="snížená",J596,0)</f>
        <v>0</v>
      </c>
      <c r="BG596" s="226">
        <f aca="true" t="shared" si="41" ref="BG596:BG601">IF(N596="zákl. přenesená",J596,0)</f>
        <v>0</v>
      </c>
      <c r="BH596" s="226">
        <f aca="true" t="shared" si="42" ref="BH596:BH601">IF(N596="sníž. přenesená",J596,0)</f>
        <v>0</v>
      </c>
      <c r="BI596" s="226">
        <f aca="true" t="shared" si="43" ref="BI596:BI601">IF(N596="nulová",J596,0)</f>
        <v>0</v>
      </c>
      <c r="BJ596" s="16" t="s">
        <v>78</v>
      </c>
      <c r="BK596" s="226">
        <f aca="true" t="shared" si="44" ref="BK596:BK601">ROUND(I596*H596,2)</f>
        <v>0</v>
      </c>
      <c r="BL596" s="16" t="s">
        <v>180</v>
      </c>
      <c r="BM596" s="225" t="s">
        <v>2142</v>
      </c>
    </row>
    <row r="597" spans="1:65" s="2" customFormat="1" ht="16.5" customHeight="1">
      <c r="A597" s="33"/>
      <c r="B597" s="34"/>
      <c r="C597" s="279" t="s">
        <v>397</v>
      </c>
      <c r="D597" s="279" t="s">
        <v>155</v>
      </c>
      <c r="E597" s="280" t="s">
        <v>2143</v>
      </c>
      <c r="F597" s="281" t="s">
        <v>2144</v>
      </c>
      <c r="G597" s="282" t="s">
        <v>956</v>
      </c>
      <c r="H597" s="283">
        <v>1</v>
      </c>
      <c r="I597" s="284"/>
      <c r="J597" s="285">
        <f t="shared" si="35"/>
        <v>0</v>
      </c>
      <c r="K597" s="220"/>
      <c r="L597" s="38"/>
      <c r="M597" s="221" t="s">
        <v>1</v>
      </c>
      <c r="N597" s="222" t="s">
        <v>38</v>
      </c>
      <c r="O597" s="70"/>
      <c r="P597" s="223">
        <f t="shared" si="36"/>
        <v>0</v>
      </c>
      <c r="Q597" s="223">
        <v>0</v>
      </c>
      <c r="R597" s="223">
        <f t="shared" si="37"/>
        <v>0</v>
      </c>
      <c r="S597" s="223">
        <v>0</v>
      </c>
      <c r="T597" s="224">
        <f t="shared" si="38"/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225" t="s">
        <v>180</v>
      </c>
      <c r="AT597" s="225" t="s">
        <v>155</v>
      </c>
      <c r="AU597" s="225" t="s">
        <v>82</v>
      </c>
      <c r="AY597" s="16" t="s">
        <v>154</v>
      </c>
      <c r="BE597" s="226">
        <f t="shared" si="39"/>
        <v>0</v>
      </c>
      <c r="BF597" s="226">
        <f t="shared" si="40"/>
        <v>0</v>
      </c>
      <c r="BG597" s="226">
        <f t="shared" si="41"/>
        <v>0</v>
      </c>
      <c r="BH597" s="226">
        <f t="shared" si="42"/>
        <v>0</v>
      </c>
      <c r="BI597" s="226">
        <f t="shared" si="43"/>
        <v>0</v>
      </c>
      <c r="BJ597" s="16" t="s">
        <v>78</v>
      </c>
      <c r="BK597" s="226">
        <f t="shared" si="44"/>
        <v>0</v>
      </c>
      <c r="BL597" s="16" t="s">
        <v>180</v>
      </c>
      <c r="BM597" s="225" t="s">
        <v>2145</v>
      </c>
    </row>
    <row r="598" spans="1:65" s="2" customFormat="1" ht="16.5" customHeight="1">
      <c r="A598" s="33"/>
      <c r="B598" s="34"/>
      <c r="C598" s="279" t="s">
        <v>2146</v>
      </c>
      <c r="D598" s="279" t="s">
        <v>155</v>
      </c>
      <c r="E598" s="280" t="s">
        <v>2147</v>
      </c>
      <c r="F598" s="281" t="s">
        <v>2148</v>
      </c>
      <c r="G598" s="282" t="s">
        <v>956</v>
      </c>
      <c r="H598" s="283">
        <v>1</v>
      </c>
      <c r="I598" s="284"/>
      <c r="J598" s="285">
        <f t="shared" si="35"/>
        <v>0</v>
      </c>
      <c r="K598" s="220"/>
      <c r="L598" s="38"/>
      <c r="M598" s="221" t="s">
        <v>1</v>
      </c>
      <c r="N598" s="222" t="s">
        <v>38</v>
      </c>
      <c r="O598" s="70"/>
      <c r="P598" s="223">
        <f t="shared" si="36"/>
        <v>0</v>
      </c>
      <c r="Q598" s="223">
        <v>0</v>
      </c>
      <c r="R598" s="223">
        <f t="shared" si="37"/>
        <v>0</v>
      </c>
      <c r="S598" s="223">
        <v>0</v>
      </c>
      <c r="T598" s="224">
        <f t="shared" si="38"/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225" t="s">
        <v>180</v>
      </c>
      <c r="AT598" s="225" t="s">
        <v>155</v>
      </c>
      <c r="AU598" s="225" t="s">
        <v>82</v>
      </c>
      <c r="AY598" s="16" t="s">
        <v>154</v>
      </c>
      <c r="BE598" s="226">
        <f t="shared" si="39"/>
        <v>0</v>
      </c>
      <c r="BF598" s="226">
        <f t="shared" si="40"/>
        <v>0</v>
      </c>
      <c r="BG598" s="226">
        <f t="shared" si="41"/>
        <v>0</v>
      </c>
      <c r="BH598" s="226">
        <f t="shared" si="42"/>
        <v>0</v>
      </c>
      <c r="BI598" s="226">
        <f t="shared" si="43"/>
        <v>0</v>
      </c>
      <c r="BJ598" s="16" t="s">
        <v>78</v>
      </c>
      <c r="BK598" s="226">
        <f t="shared" si="44"/>
        <v>0</v>
      </c>
      <c r="BL598" s="16" t="s">
        <v>180</v>
      </c>
      <c r="BM598" s="225" t="s">
        <v>2149</v>
      </c>
    </row>
    <row r="599" spans="1:65" s="2" customFormat="1" ht="16.5" customHeight="1">
      <c r="A599" s="33"/>
      <c r="B599" s="34"/>
      <c r="C599" s="213" t="s">
        <v>400</v>
      </c>
      <c r="D599" s="213" t="s">
        <v>155</v>
      </c>
      <c r="E599" s="214" t="s">
        <v>2150</v>
      </c>
      <c r="F599" s="215" t="s">
        <v>2151</v>
      </c>
      <c r="G599" s="216" t="s">
        <v>574</v>
      </c>
      <c r="H599" s="217">
        <v>6</v>
      </c>
      <c r="I599" s="218"/>
      <c r="J599" s="219">
        <f t="shared" si="35"/>
        <v>0</v>
      </c>
      <c r="K599" s="220"/>
      <c r="L599" s="38"/>
      <c r="M599" s="221" t="s">
        <v>1</v>
      </c>
      <c r="N599" s="222" t="s">
        <v>38</v>
      </c>
      <c r="O599" s="70"/>
      <c r="P599" s="223">
        <f t="shared" si="36"/>
        <v>0</v>
      </c>
      <c r="Q599" s="223">
        <v>0</v>
      </c>
      <c r="R599" s="223">
        <f t="shared" si="37"/>
        <v>0</v>
      </c>
      <c r="S599" s="223">
        <v>0</v>
      </c>
      <c r="T599" s="224">
        <f t="shared" si="38"/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225" t="s">
        <v>180</v>
      </c>
      <c r="AT599" s="225" t="s">
        <v>155</v>
      </c>
      <c r="AU599" s="225" t="s">
        <v>82</v>
      </c>
      <c r="AY599" s="16" t="s">
        <v>154</v>
      </c>
      <c r="BE599" s="226">
        <f t="shared" si="39"/>
        <v>0</v>
      </c>
      <c r="BF599" s="226">
        <f t="shared" si="40"/>
        <v>0</v>
      </c>
      <c r="BG599" s="226">
        <f t="shared" si="41"/>
        <v>0</v>
      </c>
      <c r="BH599" s="226">
        <f t="shared" si="42"/>
        <v>0</v>
      </c>
      <c r="BI599" s="226">
        <f t="shared" si="43"/>
        <v>0</v>
      </c>
      <c r="BJ599" s="16" t="s">
        <v>78</v>
      </c>
      <c r="BK599" s="226">
        <f t="shared" si="44"/>
        <v>0</v>
      </c>
      <c r="BL599" s="16" t="s">
        <v>180</v>
      </c>
      <c r="BM599" s="225" t="s">
        <v>2152</v>
      </c>
    </row>
    <row r="600" spans="1:65" s="2" customFormat="1" ht="36" customHeight="1">
      <c r="A600" s="33"/>
      <c r="B600" s="34"/>
      <c r="C600" s="240" t="s">
        <v>2153</v>
      </c>
      <c r="D600" s="240" t="s">
        <v>958</v>
      </c>
      <c r="E600" s="241" t="s">
        <v>2154</v>
      </c>
      <c r="F600" s="242" t="s">
        <v>2155</v>
      </c>
      <c r="G600" s="243" t="s">
        <v>574</v>
      </c>
      <c r="H600" s="244">
        <v>6</v>
      </c>
      <c r="I600" s="245"/>
      <c r="J600" s="246">
        <f t="shared" si="35"/>
        <v>0</v>
      </c>
      <c r="K600" s="247"/>
      <c r="L600" s="248"/>
      <c r="M600" s="249" t="s">
        <v>1</v>
      </c>
      <c r="N600" s="250" t="s">
        <v>38</v>
      </c>
      <c r="O600" s="70"/>
      <c r="P600" s="223">
        <f t="shared" si="36"/>
        <v>0</v>
      </c>
      <c r="Q600" s="223">
        <v>0.0531</v>
      </c>
      <c r="R600" s="223">
        <f t="shared" si="37"/>
        <v>0.3186</v>
      </c>
      <c r="S600" s="223">
        <v>0</v>
      </c>
      <c r="T600" s="224">
        <f t="shared" si="38"/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225" t="s">
        <v>206</v>
      </c>
      <c r="AT600" s="225" t="s">
        <v>958</v>
      </c>
      <c r="AU600" s="225" t="s">
        <v>82</v>
      </c>
      <c r="AY600" s="16" t="s">
        <v>154</v>
      </c>
      <c r="BE600" s="226">
        <f t="shared" si="39"/>
        <v>0</v>
      </c>
      <c r="BF600" s="226">
        <f t="shared" si="40"/>
        <v>0</v>
      </c>
      <c r="BG600" s="226">
        <f t="shared" si="41"/>
        <v>0</v>
      </c>
      <c r="BH600" s="226">
        <f t="shared" si="42"/>
        <v>0</v>
      </c>
      <c r="BI600" s="226">
        <f t="shared" si="43"/>
        <v>0</v>
      </c>
      <c r="BJ600" s="16" t="s">
        <v>78</v>
      </c>
      <c r="BK600" s="226">
        <f t="shared" si="44"/>
        <v>0</v>
      </c>
      <c r="BL600" s="16" t="s">
        <v>180</v>
      </c>
      <c r="BM600" s="225" t="s">
        <v>2156</v>
      </c>
    </row>
    <row r="601" spans="1:65" s="2" customFormat="1" ht="24" customHeight="1">
      <c r="A601" s="33"/>
      <c r="B601" s="34"/>
      <c r="C601" s="213" t="s">
        <v>403</v>
      </c>
      <c r="D601" s="213" t="s">
        <v>155</v>
      </c>
      <c r="E601" s="214" t="s">
        <v>2157</v>
      </c>
      <c r="F601" s="215" t="s">
        <v>2158</v>
      </c>
      <c r="G601" s="216" t="s">
        <v>167</v>
      </c>
      <c r="H601" s="217">
        <v>4309.99</v>
      </c>
      <c r="I601" s="218"/>
      <c r="J601" s="219">
        <f t="shared" si="35"/>
        <v>0</v>
      </c>
      <c r="K601" s="220"/>
      <c r="L601" s="38"/>
      <c r="M601" s="221" t="s">
        <v>1</v>
      </c>
      <c r="N601" s="222" t="s">
        <v>38</v>
      </c>
      <c r="O601" s="70"/>
      <c r="P601" s="223">
        <f t="shared" si="36"/>
        <v>0</v>
      </c>
      <c r="Q601" s="223">
        <v>0</v>
      </c>
      <c r="R601" s="223">
        <f t="shared" si="37"/>
        <v>0</v>
      </c>
      <c r="S601" s="223">
        <v>0</v>
      </c>
      <c r="T601" s="224">
        <f t="shared" si="38"/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225" t="s">
        <v>180</v>
      </c>
      <c r="AT601" s="225" t="s">
        <v>155</v>
      </c>
      <c r="AU601" s="225" t="s">
        <v>82</v>
      </c>
      <c r="AY601" s="16" t="s">
        <v>154</v>
      </c>
      <c r="BE601" s="226">
        <f t="shared" si="39"/>
        <v>0</v>
      </c>
      <c r="BF601" s="226">
        <f t="shared" si="40"/>
        <v>0</v>
      </c>
      <c r="BG601" s="226">
        <f t="shared" si="41"/>
        <v>0</v>
      </c>
      <c r="BH601" s="226">
        <f t="shared" si="42"/>
        <v>0</v>
      </c>
      <c r="BI601" s="226">
        <f t="shared" si="43"/>
        <v>0</v>
      </c>
      <c r="BJ601" s="16" t="s">
        <v>78</v>
      </c>
      <c r="BK601" s="226">
        <f t="shared" si="44"/>
        <v>0</v>
      </c>
      <c r="BL601" s="16" t="s">
        <v>180</v>
      </c>
      <c r="BM601" s="225" t="s">
        <v>2159</v>
      </c>
    </row>
    <row r="602" spans="2:51" s="13" customFormat="1" ht="12">
      <c r="B602" s="251"/>
      <c r="C602" s="252"/>
      <c r="D602" s="253" t="s">
        <v>1030</v>
      </c>
      <c r="E602" s="254" t="s">
        <v>1</v>
      </c>
      <c r="F602" s="255" t="s">
        <v>2160</v>
      </c>
      <c r="G602" s="252"/>
      <c r="H602" s="256">
        <v>4309.99</v>
      </c>
      <c r="I602" s="257"/>
      <c r="J602" s="252"/>
      <c r="K602" s="252"/>
      <c r="L602" s="258"/>
      <c r="M602" s="259"/>
      <c r="N602" s="260"/>
      <c r="O602" s="260"/>
      <c r="P602" s="260"/>
      <c r="Q602" s="260"/>
      <c r="R602" s="260"/>
      <c r="S602" s="260"/>
      <c r="T602" s="261"/>
      <c r="AT602" s="262" t="s">
        <v>1030</v>
      </c>
      <c r="AU602" s="262" t="s">
        <v>82</v>
      </c>
      <c r="AV602" s="13" t="s">
        <v>82</v>
      </c>
      <c r="AW602" s="13" t="s">
        <v>30</v>
      </c>
      <c r="AX602" s="13" t="s">
        <v>78</v>
      </c>
      <c r="AY602" s="262" t="s">
        <v>154</v>
      </c>
    </row>
    <row r="603" spans="1:65" s="2" customFormat="1" ht="24" customHeight="1">
      <c r="A603" s="33"/>
      <c r="B603" s="34"/>
      <c r="C603" s="213" t="s">
        <v>2161</v>
      </c>
      <c r="D603" s="213" t="s">
        <v>155</v>
      </c>
      <c r="E603" s="214" t="s">
        <v>2162</v>
      </c>
      <c r="F603" s="215" t="s">
        <v>2163</v>
      </c>
      <c r="G603" s="216" t="s">
        <v>167</v>
      </c>
      <c r="H603" s="217">
        <v>396.8</v>
      </c>
      <c r="I603" s="218"/>
      <c r="J603" s="219">
        <f>ROUND(I603*H603,2)</f>
        <v>0</v>
      </c>
      <c r="K603" s="220"/>
      <c r="L603" s="38"/>
      <c r="M603" s="221" t="s">
        <v>1</v>
      </c>
      <c r="N603" s="222" t="s">
        <v>38</v>
      </c>
      <c r="O603" s="70"/>
      <c r="P603" s="223">
        <f>O603*H603</f>
        <v>0</v>
      </c>
      <c r="Q603" s="223">
        <v>0</v>
      </c>
      <c r="R603" s="223">
        <f>Q603*H603</f>
        <v>0</v>
      </c>
      <c r="S603" s="223">
        <v>0</v>
      </c>
      <c r="T603" s="224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225" t="s">
        <v>180</v>
      </c>
      <c r="AT603" s="225" t="s">
        <v>155</v>
      </c>
      <c r="AU603" s="225" t="s">
        <v>82</v>
      </c>
      <c r="AY603" s="16" t="s">
        <v>154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6" t="s">
        <v>78</v>
      </c>
      <c r="BK603" s="226">
        <f>ROUND(I603*H603,2)</f>
        <v>0</v>
      </c>
      <c r="BL603" s="16" t="s">
        <v>180</v>
      </c>
      <c r="BM603" s="225" t="s">
        <v>2164</v>
      </c>
    </row>
    <row r="604" spans="2:51" s="13" customFormat="1" ht="12">
      <c r="B604" s="251"/>
      <c r="C604" s="252"/>
      <c r="D604" s="253" t="s">
        <v>1030</v>
      </c>
      <c r="E604" s="254" t="s">
        <v>1</v>
      </c>
      <c r="F604" s="255" t="s">
        <v>2165</v>
      </c>
      <c r="G604" s="252"/>
      <c r="H604" s="256">
        <v>396.8</v>
      </c>
      <c r="I604" s="257"/>
      <c r="J604" s="252"/>
      <c r="K604" s="252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1030</v>
      </c>
      <c r="AU604" s="262" t="s">
        <v>82</v>
      </c>
      <c r="AV604" s="13" t="s">
        <v>82</v>
      </c>
      <c r="AW604" s="13" t="s">
        <v>30</v>
      </c>
      <c r="AX604" s="13" t="s">
        <v>78</v>
      </c>
      <c r="AY604" s="262" t="s">
        <v>154</v>
      </c>
    </row>
    <row r="605" spans="1:65" s="2" customFormat="1" ht="24" customHeight="1">
      <c r="A605" s="33"/>
      <c r="B605" s="34"/>
      <c r="C605" s="213" t="s">
        <v>404</v>
      </c>
      <c r="D605" s="213" t="s">
        <v>155</v>
      </c>
      <c r="E605" s="214" t="s">
        <v>2166</v>
      </c>
      <c r="F605" s="215" t="s">
        <v>2167</v>
      </c>
      <c r="G605" s="216" t="s">
        <v>1077</v>
      </c>
      <c r="H605" s="217">
        <v>5.868</v>
      </c>
      <c r="I605" s="218"/>
      <c r="J605" s="219">
        <f>ROUND(I605*H605,2)</f>
        <v>0</v>
      </c>
      <c r="K605" s="220"/>
      <c r="L605" s="38"/>
      <c r="M605" s="221" t="s">
        <v>1</v>
      </c>
      <c r="N605" s="222" t="s">
        <v>38</v>
      </c>
      <c r="O605" s="70"/>
      <c r="P605" s="223">
        <f>O605*H605</f>
        <v>0</v>
      </c>
      <c r="Q605" s="223">
        <v>0</v>
      </c>
      <c r="R605" s="223">
        <f>Q605*H605</f>
        <v>0</v>
      </c>
      <c r="S605" s="223">
        <v>0</v>
      </c>
      <c r="T605" s="224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225" t="s">
        <v>180</v>
      </c>
      <c r="AT605" s="225" t="s">
        <v>155</v>
      </c>
      <c r="AU605" s="225" t="s">
        <v>82</v>
      </c>
      <c r="AY605" s="16" t="s">
        <v>154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6" t="s">
        <v>78</v>
      </c>
      <c r="BK605" s="226">
        <f>ROUND(I605*H605,2)</f>
        <v>0</v>
      </c>
      <c r="BL605" s="16" t="s">
        <v>180</v>
      </c>
      <c r="BM605" s="225" t="s">
        <v>2168</v>
      </c>
    </row>
    <row r="606" spans="2:63" s="11" customFormat="1" ht="22.9" customHeight="1">
      <c r="B606" s="199"/>
      <c r="C606" s="200"/>
      <c r="D606" s="201" t="s">
        <v>72</v>
      </c>
      <c r="E606" s="238" t="s">
        <v>2169</v>
      </c>
      <c r="F606" s="238" t="s">
        <v>2170</v>
      </c>
      <c r="G606" s="200"/>
      <c r="H606" s="200"/>
      <c r="I606" s="203"/>
      <c r="J606" s="239">
        <f>BK606</f>
        <v>0</v>
      </c>
      <c r="K606" s="200"/>
      <c r="L606" s="205"/>
      <c r="M606" s="206"/>
      <c r="N606" s="207"/>
      <c r="O606" s="207"/>
      <c r="P606" s="208">
        <f>SUM(P607:P611)</f>
        <v>0</v>
      </c>
      <c r="Q606" s="207"/>
      <c r="R606" s="208">
        <f>SUM(R607:R611)</f>
        <v>0.8584799999999999</v>
      </c>
      <c r="S606" s="207"/>
      <c r="T606" s="209">
        <f>SUM(T607:T611)</f>
        <v>0</v>
      </c>
      <c r="AR606" s="210" t="s">
        <v>82</v>
      </c>
      <c r="AT606" s="211" t="s">
        <v>72</v>
      </c>
      <c r="AU606" s="211" t="s">
        <v>78</v>
      </c>
      <c r="AY606" s="210" t="s">
        <v>154</v>
      </c>
      <c r="BK606" s="212">
        <f>SUM(BK607:BK611)</f>
        <v>0</v>
      </c>
    </row>
    <row r="607" spans="1:65" s="2" customFormat="1" ht="24" customHeight="1">
      <c r="A607" s="33"/>
      <c r="B607" s="34"/>
      <c r="C607" s="213" t="s">
        <v>2171</v>
      </c>
      <c r="D607" s="213" t="s">
        <v>155</v>
      </c>
      <c r="E607" s="214" t="s">
        <v>2172</v>
      </c>
      <c r="F607" s="215" t="s">
        <v>2173</v>
      </c>
      <c r="G607" s="216" t="s">
        <v>193</v>
      </c>
      <c r="H607" s="217">
        <v>33.6</v>
      </c>
      <c r="I607" s="218"/>
      <c r="J607" s="219">
        <f>ROUND(I607*H607,2)</f>
        <v>0</v>
      </c>
      <c r="K607" s="220"/>
      <c r="L607" s="38"/>
      <c r="M607" s="221" t="s">
        <v>1</v>
      </c>
      <c r="N607" s="222" t="s">
        <v>38</v>
      </c>
      <c r="O607" s="70"/>
      <c r="P607" s="223">
        <f>O607*H607</f>
        <v>0</v>
      </c>
      <c r="Q607" s="223">
        <v>0.00635</v>
      </c>
      <c r="R607" s="223">
        <f>Q607*H607</f>
        <v>0.21336</v>
      </c>
      <c r="S607" s="223">
        <v>0</v>
      </c>
      <c r="T607" s="224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225" t="s">
        <v>180</v>
      </c>
      <c r="AT607" s="225" t="s">
        <v>155</v>
      </c>
      <c r="AU607" s="225" t="s">
        <v>82</v>
      </c>
      <c r="AY607" s="16" t="s">
        <v>154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6" t="s">
        <v>78</v>
      </c>
      <c r="BK607" s="226">
        <f>ROUND(I607*H607,2)</f>
        <v>0</v>
      </c>
      <c r="BL607" s="16" t="s">
        <v>180</v>
      </c>
      <c r="BM607" s="225" t="s">
        <v>2174</v>
      </c>
    </row>
    <row r="608" spans="2:51" s="13" customFormat="1" ht="12">
      <c r="B608" s="251"/>
      <c r="C608" s="252"/>
      <c r="D608" s="253" t="s">
        <v>1030</v>
      </c>
      <c r="E608" s="254" t="s">
        <v>1</v>
      </c>
      <c r="F608" s="255" t="s">
        <v>2175</v>
      </c>
      <c r="G608" s="252"/>
      <c r="H608" s="256">
        <v>33.6</v>
      </c>
      <c r="I608" s="257"/>
      <c r="J608" s="252"/>
      <c r="K608" s="252"/>
      <c r="L608" s="258"/>
      <c r="M608" s="259"/>
      <c r="N608" s="260"/>
      <c r="O608" s="260"/>
      <c r="P608" s="260"/>
      <c r="Q608" s="260"/>
      <c r="R608" s="260"/>
      <c r="S608" s="260"/>
      <c r="T608" s="261"/>
      <c r="AT608" s="262" t="s">
        <v>1030</v>
      </c>
      <c r="AU608" s="262" t="s">
        <v>82</v>
      </c>
      <c r="AV608" s="13" t="s">
        <v>82</v>
      </c>
      <c r="AW608" s="13" t="s">
        <v>30</v>
      </c>
      <c r="AX608" s="13" t="s">
        <v>78</v>
      </c>
      <c r="AY608" s="262" t="s">
        <v>154</v>
      </c>
    </row>
    <row r="609" spans="1:65" s="2" customFormat="1" ht="24" customHeight="1">
      <c r="A609" s="33"/>
      <c r="B609" s="34"/>
      <c r="C609" s="240" t="s">
        <v>409</v>
      </c>
      <c r="D609" s="240" t="s">
        <v>958</v>
      </c>
      <c r="E609" s="241" t="s">
        <v>2176</v>
      </c>
      <c r="F609" s="242" t="s">
        <v>2177</v>
      </c>
      <c r="G609" s="243" t="s">
        <v>193</v>
      </c>
      <c r="H609" s="244">
        <v>33.6</v>
      </c>
      <c r="I609" s="245"/>
      <c r="J609" s="246">
        <f>ROUND(I609*H609,2)</f>
        <v>0</v>
      </c>
      <c r="K609" s="247"/>
      <c r="L609" s="248"/>
      <c r="M609" s="249" t="s">
        <v>1</v>
      </c>
      <c r="N609" s="250" t="s">
        <v>38</v>
      </c>
      <c r="O609" s="70"/>
      <c r="P609" s="223">
        <f>O609*H609</f>
        <v>0</v>
      </c>
      <c r="Q609" s="223">
        <v>0.0192</v>
      </c>
      <c r="R609" s="223">
        <f>Q609*H609</f>
        <v>0.6451199999999999</v>
      </c>
      <c r="S609" s="223">
        <v>0</v>
      </c>
      <c r="T609" s="224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225" t="s">
        <v>206</v>
      </c>
      <c r="AT609" s="225" t="s">
        <v>958</v>
      </c>
      <c r="AU609" s="225" t="s">
        <v>82</v>
      </c>
      <c r="AY609" s="16" t="s">
        <v>154</v>
      </c>
      <c r="BE609" s="226">
        <f>IF(N609="základní",J609,0)</f>
        <v>0</v>
      </c>
      <c r="BF609" s="226">
        <f>IF(N609="snížená",J609,0)</f>
        <v>0</v>
      </c>
      <c r="BG609" s="226">
        <f>IF(N609="zákl. přenesená",J609,0)</f>
        <v>0</v>
      </c>
      <c r="BH609" s="226">
        <f>IF(N609="sníž. přenesená",J609,0)</f>
        <v>0</v>
      </c>
      <c r="BI609" s="226">
        <f>IF(N609="nulová",J609,0)</f>
        <v>0</v>
      </c>
      <c r="BJ609" s="16" t="s">
        <v>78</v>
      </c>
      <c r="BK609" s="226">
        <f>ROUND(I609*H609,2)</f>
        <v>0</v>
      </c>
      <c r="BL609" s="16" t="s">
        <v>180</v>
      </c>
      <c r="BM609" s="225" t="s">
        <v>2178</v>
      </c>
    </row>
    <row r="610" spans="2:51" s="13" customFormat="1" ht="12">
      <c r="B610" s="251"/>
      <c r="C610" s="252"/>
      <c r="D610" s="253" t="s">
        <v>1030</v>
      </c>
      <c r="E610" s="254" t="s">
        <v>1</v>
      </c>
      <c r="F610" s="255" t="s">
        <v>2175</v>
      </c>
      <c r="G610" s="252"/>
      <c r="H610" s="256">
        <v>33.6</v>
      </c>
      <c r="I610" s="257"/>
      <c r="J610" s="252"/>
      <c r="K610" s="252"/>
      <c r="L610" s="258"/>
      <c r="M610" s="259"/>
      <c r="N610" s="260"/>
      <c r="O610" s="260"/>
      <c r="P610" s="260"/>
      <c r="Q610" s="260"/>
      <c r="R610" s="260"/>
      <c r="S610" s="260"/>
      <c r="T610" s="261"/>
      <c r="AT610" s="262" t="s">
        <v>1030</v>
      </c>
      <c r="AU610" s="262" t="s">
        <v>82</v>
      </c>
      <c r="AV610" s="13" t="s">
        <v>82</v>
      </c>
      <c r="AW610" s="13" t="s">
        <v>30</v>
      </c>
      <c r="AX610" s="13" t="s">
        <v>78</v>
      </c>
      <c r="AY610" s="262" t="s">
        <v>154</v>
      </c>
    </row>
    <row r="611" spans="1:65" s="2" customFormat="1" ht="24" customHeight="1">
      <c r="A611" s="33"/>
      <c r="B611" s="34"/>
      <c r="C611" s="213" t="s">
        <v>2179</v>
      </c>
      <c r="D611" s="213" t="s">
        <v>155</v>
      </c>
      <c r="E611" s="214" t="s">
        <v>2180</v>
      </c>
      <c r="F611" s="215" t="s">
        <v>2181</v>
      </c>
      <c r="G611" s="216" t="s">
        <v>1077</v>
      </c>
      <c r="H611" s="217">
        <v>0.858</v>
      </c>
      <c r="I611" s="218"/>
      <c r="J611" s="219">
        <f>ROUND(I611*H611,2)</f>
        <v>0</v>
      </c>
      <c r="K611" s="220"/>
      <c r="L611" s="38"/>
      <c r="M611" s="221" t="s">
        <v>1</v>
      </c>
      <c r="N611" s="222" t="s">
        <v>38</v>
      </c>
      <c r="O611" s="70"/>
      <c r="P611" s="223">
        <f>O611*H611</f>
        <v>0</v>
      </c>
      <c r="Q611" s="223">
        <v>0</v>
      </c>
      <c r="R611" s="223">
        <f>Q611*H611</f>
        <v>0</v>
      </c>
      <c r="S611" s="223">
        <v>0</v>
      </c>
      <c r="T611" s="224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225" t="s">
        <v>180</v>
      </c>
      <c r="AT611" s="225" t="s">
        <v>155</v>
      </c>
      <c r="AU611" s="225" t="s">
        <v>82</v>
      </c>
      <c r="AY611" s="16" t="s">
        <v>154</v>
      </c>
      <c r="BE611" s="226">
        <f>IF(N611="základní",J611,0)</f>
        <v>0</v>
      </c>
      <c r="BF611" s="226">
        <f>IF(N611="snížená",J611,0)</f>
        <v>0</v>
      </c>
      <c r="BG611" s="226">
        <f>IF(N611="zákl. přenesená",J611,0)</f>
        <v>0</v>
      </c>
      <c r="BH611" s="226">
        <f>IF(N611="sníž. přenesená",J611,0)</f>
        <v>0</v>
      </c>
      <c r="BI611" s="226">
        <f>IF(N611="nulová",J611,0)</f>
        <v>0</v>
      </c>
      <c r="BJ611" s="16" t="s">
        <v>78</v>
      </c>
      <c r="BK611" s="226">
        <f>ROUND(I611*H611,2)</f>
        <v>0</v>
      </c>
      <c r="BL611" s="16" t="s">
        <v>180</v>
      </c>
      <c r="BM611" s="225" t="s">
        <v>2182</v>
      </c>
    </row>
    <row r="612" spans="2:63" s="11" customFormat="1" ht="22.9" customHeight="1">
      <c r="B612" s="199"/>
      <c r="C612" s="200"/>
      <c r="D612" s="201" t="s">
        <v>72</v>
      </c>
      <c r="E612" s="238" t="s">
        <v>2183</v>
      </c>
      <c r="F612" s="238" t="s">
        <v>2184</v>
      </c>
      <c r="G612" s="200"/>
      <c r="H612" s="200"/>
      <c r="I612" s="203"/>
      <c r="J612" s="239">
        <f>BK612</f>
        <v>0</v>
      </c>
      <c r="K612" s="200"/>
      <c r="L612" s="205"/>
      <c r="M612" s="206"/>
      <c r="N612" s="207"/>
      <c r="O612" s="207"/>
      <c r="P612" s="208">
        <f>SUM(P613:P620)</f>
        <v>0</v>
      </c>
      <c r="Q612" s="207"/>
      <c r="R612" s="208">
        <f>SUM(R613:R620)</f>
        <v>0.873845</v>
      </c>
      <c r="S612" s="207"/>
      <c r="T612" s="209">
        <f>SUM(T613:T620)</f>
        <v>0</v>
      </c>
      <c r="AR612" s="210" t="s">
        <v>82</v>
      </c>
      <c r="AT612" s="211" t="s">
        <v>72</v>
      </c>
      <c r="AU612" s="211" t="s">
        <v>78</v>
      </c>
      <c r="AY612" s="210" t="s">
        <v>154</v>
      </c>
      <c r="BK612" s="212">
        <f>SUM(BK613:BK620)</f>
        <v>0</v>
      </c>
    </row>
    <row r="613" spans="1:65" s="2" customFormat="1" ht="16.5" customHeight="1">
      <c r="A613" s="33"/>
      <c r="B613" s="34"/>
      <c r="C613" s="213" t="s">
        <v>412</v>
      </c>
      <c r="D613" s="213" t="s">
        <v>155</v>
      </c>
      <c r="E613" s="214" t="s">
        <v>2185</v>
      </c>
      <c r="F613" s="215" t="s">
        <v>2186</v>
      </c>
      <c r="G613" s="216" t="s">
        <v>193</v>
      </c>
      <c r="H613" s="217">
        <v>61.1</v>
      </c>
      <c r="I613" s="218"/>
      <c r="J613" s="219">
        <f>ROUND(I613*H613,2)</f>
        <v>0</v>
      </c>
      <c r="K613" s="220"/>
      <c r="L613" s="38"/>
      <c r="M613" s="221" t="s">
        <v>1</v>
      </c>
      <c r="N613" s="222" t="s">
        <v>38</v>
      </c>
      <c r="O613" s="70"/>
      <c r="P613" s="223">
        <f>O613*H613</f>
        <v>0</v>
      </c>
      <c r="Q613" s="223">
        <v>0.0003</v>
      </c>
      <c r="R613" s="223">
        <f>Q613*H613</f>
        <v>0.01833</v>
      </c>
      <c r="S613" s="223">
        <v>0</v>
      </c>
      <c r="T613" s="224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225" t="s">
        <v>93</v>
      </c>
      <c r="AT613" s="225" t="s">
        <v>155</v>
      </c>
      <c r="AU613" s="225" t="s">
        <v>82</v>
      </c>
      <c r="AY613" s="16" t="s">
        <v>154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6" t="s">
        <v>78</v>
      </c>
      <c r="BK613" s="226">
        <f>ROUND(I613*H613,2)</f>
        <v>0</v>
      </c>
      <c r="BL613" s="16" t="s">
        <v>93</v>
      </c>
      <c r="BM613" s="225" t="s">
        <v>2187</v>
      </c>
    </row>
    <row r="614" spans="2:51" s="13" customFormat="1" ht="12">
      <c r="B614" s="251"/>
      <c r="C614" s="252"/>
      <c r="D614" s="253" t="s">
        <v>1030</v>
      </c>
      <c r="E614" s="254" t="s">
        <v>1</v>
      </c>
      <c r="F614" s="255" t="s">
        <v>2188</v>
      </c>
      <c r="G614" s="252"/>
      <c r="H614" s="256">
        <v>61.1</v>
      </c>
      <c r="I614" s="257"/>
      <c r="J614" s="252"/>
      <c r="K614" s="252"/>
      <c r="L614" s="258"/>
      <c r="M614" s="259"/>
      <c r="N614" s="260"/>
      <c r="O614" s="260"/>
      <c r="P614" s="260"/>
      <c r="Q614" s="260"/>
      <c r="R614" s="260"/>
      <c r="S614" s="260"/>
      <c r="T614" s="261"/>
      <c r="AT614" s="262" t="s">
        <v>1030</v>
      </c>
      <c r="AU614" s="262" t="s">
        <v>82</v>
      </c>
      <c r="AV614" s="13" t="s">
        <v>82</v>
      </c>
      <c r="AW614" s="13" t="s">
        <v>30</v>
      </c>
      <c r="AX614" s="13" t="s">
        <v>78</v>
      </c>
      <c r="AY614" s="262" t="s">
        <v>154</v>
      </c>
    </row>
    <row r="615" spans="1:65" s="2" customFormat="1" ht="36" customHeight="1">
      <c r="A615" s="33"/>
      <c r="B615" s="34"/>
      <c r="C615" s="240" t="s">
        <v>2189</v>
      </c>
      <c r="D615" s="240" t="s">
        <v>958</v>
      </c>
      <c r="E615" s="241" t="s">
        <v>2190</v>
      </c>
      <c r="F615" s="242" t="s">
        <v>2191</v>
      </c>
      <c r="G615" s="243" t="s">
        <v>193</v>
      </c>
      <c r="H615" s="244">
        <v>61.1</v>
      </c>
      <c r="I615" s="245"/>
      <c r="J615" s="246">
        <f>ROUND(I615*H615,2)</f>
        <v>0</v>
      </c>
      <c r="K615" s="247"/>
      <c r="L615" s="248"/>
      <c r="M615" s="249" t="s">
        <v>1</v>
      </c>
      <c r="N615" s="250" t="s">
        <v>38</v>
      </c>
      <c r="O615" s="70"/>
      <c r="P615" s="223">
        <f>O615*H615</f>
        <v>0</v>
      </c>
      <c r="Q615" s="223">
        <v>0.00277</v>
      </c>
      <c r="R615" s="223">
        <f>Q615*H615</f>
        <v>0.169247</v>
      </c>
      <c r="S615" s="223">
        <v>0</v>
      </c>
      <c r="T615" s="224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225" t="s">
        <v>206</v>
      </c>
      <c r="AT615" s="225" t="s">
        <v>958</v>
      </c>
      <c r="AU615" s="225" t="s">
        <v>82</v>
      </c>
      <c r="AY615" s="16" t="s">
        <v>154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6" t="s">
        <v>78</v>
      </c>
      <c r="BK615" s="226">
        <f>ROUND(I615*H615,2)</f>
        <v>0</v>
      </c>
      <c r="BL615" s="16" t="s">
        <v>180</v>
      </c>
      <c r="BM615" s="225" t="s">
        <v>2192</v>
      </c>
    </row>
    <row r="616" spans="2:51" s="13" customFormat="1" ht="12">
      <c r="B616" s="251"/>
      <c r="C616" s="252"/>
      <c r="D616" s="253" t="s">
        <v>1030</v>
      </c>
      <c r="E616" s="254" t="s">
        <v>1</v>
      </c>
      <c r="F616" s="255" t="s">
        <v>2188</v>
      </c>
      <c r="G616" s="252"/>
      <c r="H616" s="256">
        <v>61.1</v>
      </c>
      <c r="I616" s="257"/>
      <c r="J616" s="252"/>
      <c r="K616" s="252"/>
      <c r="L616" s="258"/>
      <c r="M616" s="259"/>
      <c r="N616" s="260"/>
      <c r="O616" s="260"/>
      <c r="P616" s="260"/>
      <c r="Q616" s="260"/>
      <c r="R616" s="260"/>
      <c r="S616" s="260"/>
      <c r="T616" s="261"/>
      <c r="AT616" s="262" t="s">
        <v>1030</v>
      </c>
      <c r="AU616" s="262" t="s">
        <v>82</v>
      </c>
      <c r="AV616" s="13" t="s">
        <v>82</v>
      </c>
      <c r="AW616" s="13" t="s">
        <v>30</v>
      </c>
      <c r="AX616" s="13" t="s">
        <v>78</v>
      </c>
      <c r="AY616" s="262" t="s">
        <v>154</v>
      </c>
    </row>
    <row r="617" spans="1:65" s="2" customFormat="1" ht="24" customHeight="1">
      <c r="A617" s="33"/>
      <c r="B617" s="34"/>
      <c r="C617" s="213" t="s">
        <v>414</v>
      </c>
      <c r="D617" s="213" t="s">
        <v>155</v>
      </c>
      <c r="E617" s="214" t="s">
        <v>2193</v>
      </c>
      <c r="F617" s="215" t="s">
        <v>2194</v>
      </c>
      <c r="G617" s="216" t="s">
        <v>193</v>
      </c>
      <c r="H617" s="217">
        <v>190.63</v>
      </c>
      <c r="I617" s="218"/>
      <c r="J617" s="219">
        <f>ROUND(I617*H617,2)</f>
        <v>0</v>
      </c>
      <c r="K617" s="220"/>
      <c r="L617" s="38"/>
      <c r="M617" s="221" t="s">
        <v>1</v>
      </c>
      <c r="N617" s="222" t="s">
        <v>38</v>
      </c>
      <c r="O617" s="70"/>
      <c r="P617" s="223">
        <f>O617*H617</f>
        <v>0</v>
      </c>
      <c r="Q617" s="223">
        <v>0.0004</v>
      </c>
      <c r="R617" s="223">
        <f>Q617*H617</f>
        <v>0.076252</v>
      </c>
      <c r="S617" s="223">
        <v>0</v>
      </c>
      <c r="T617" s="224">
        <f>S617*H617</f>
        <v>0</v>
      </c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R617" s="225" t="s">
        <v>180</v>
      </c>
      <c r="AT617" s="225" t="s">
        <v>155</v>
      </c>
      <c r="AU617" s="225" t="s">
        <v>82</v>
      </c>
      <c r="AY617" s="16" t="s">
        <v>154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6" t="s">
        <v>78</v>
      </c>
      <c r="BK617" s="226">
        <f>ROUND(I617*H617,2)</f>
        <v>0</v>
      </c>
      <c r="BL617" s="16" t="s">
        <v>180</v>
      </c>
      <c r="BM617" s="225" t="s">
        <v>2195</v>
      </c>
    </row>
    <row r="618" spans="2:51" s="13" customFormat="1" ht="12">
      <c r="B618" s="251"/>
      <c r="C618" s="252"/>
      <c r="D618" s="253" t="s">
        <v>1030</v>
      </c>
      <c r="E618" s="254" t="s">
        <v>1</v>
      </c>
      <c r="F618" s="255" t="s">
        <v>2196</v>
      </c>
      <c r="G618" s="252"/>
      <c r="H618" s="256">
        <v>190.63</v>
      </c>
      <c r="I618" s="257"/>
      <c r="J618" s="252"/>
      <c r="K618" s="252"/>
      <c r="L618" s="258"/>
      <c r="M618" s="259"/>
      <c r="N618" s="260"/>
      <c r="O618" s="260"/>
      <c r="P618" s="260"/>
      <c r="Q618" s="260"/>
      <c r="R618" s="260"/>
      <c r="S618" s="260"/>
      <c r="T618" s="261"/>
      <c r="AT618" s="262" t="s">
        <v>1030</v>
      </c>
      <c r="AU618" s="262" t="s">
        <v>82</v>
      </c>
      <c r="AV618" s="13" t="s">
        <v>82</v>
      </c>
      <c r="AW618" s="13" t="s">
        <v>30</v>
      </c>
      <c r="AX618" s="13" t="s">
        <v>78</v>
      </c>
      <c r="AY618" s="262" t="s">
        <v>154</v>
      </c>
    </row>
    <row r="619" spans="1:65" s="2" customFormat="1" ht="36" customHeight="1">
      <c r="A619" s="33"/>
      <c r="B619" s="34"/>
      <c r="C619" s="240" t="s">
        <v>2197</v>
      </c>
      <c r="D619" s="240" t="s">
        <v>958</v>
      </c>
      <c r="E619" s="241" t="s">
        <v>2198</v>
      </c>
      <c r="F619" s="242" t="s">
        <v>2199</v>
      </c>
      <c r="G619" s="243" t="s">
        <v>193</v>
      </c>
      <c r="H619" s="244">
        <v>190.63</v>
      </c>
      <c r="I619" s="245"/>
      <c r="J619" s="246">
        <f>ROUND(I619*H619,2)</f>
        <v>0</v>
      </c>
      <c r="K619" s="247"/>
      <c r="L619" s="248"/>
      <c r="M619" s="249" t="s">
        <v>1</v>
      </c>
      <c r="N619" s="250" t="s">
        <v>38</v>
      </c>
      <c r="O619" s="70"/>
      <c r="P619" s="223">
        <f>O619*H619</f>
        <v>0</v>
      </c>
      <c r="Q619" s="223">
        <v>0.0032</v>
      </c>
      <c r="R619" s="223">
        <f>Q619*H619</f>
        <v>0.610016</v>
      </c>
      <c r="S619" s="223">
        <v>0</v>
      </c>
      <c r="T619" s="224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225" t="s">
        <v>206</v>
      </c>
      <c r="AT619" s="225" t="s">
        <v>958</v>
      </c>
      <c r="AU619" s="225" t="s">
        <v>82</v>
      </c>
      <c r="AY619" s="16" t="s">
        <v>154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6" t="s">
        <v>78</v>
      </c>
      <c r="BK619" s="226">
        <f>ROUND(I619*H619,2)</f>
        <v>0</v>
      </c>
      <c r="BL619" s="16" t="s">
        <v>180</v>
      </c>
      <c r="BM619" s="225" t="s">
        <v>2200</v>
      </c>
    </row>
    <row r="620" spans="1:65" s="2" customFormat="1" ht="24" customHeight="1">
      <c r="A620" s="33"/>
      <c r="B620" s="34"/>
      <c r="C620" s="213" t="s">
        <v>415</v>
      </c>
      <c r="D620" s="213" t="s">
        <v>155</v>
      </c>
      <c r="E620" s="214" t="s">
        <v>2201</v>
      </c>
      <c r="F620" s="215" t="s">
        <v>2202</v>
      </c>
      <c r="G620" s="216" t="s">
        <v>1077</v>
      </c>
      <c r="H620" s="217">
        <v>0.856</v>
      </c>
      <c r="I620" s="218"/>
      <c r="J620" s="219">
        <f>ROUND(I620*H620,2)</f>
        <v>0</v>
      </c>
      <c r="K620" s="220"/>
      <c r="L620" s="38"/>
      <c r="M620" s="221" t="s">
        <v>1</v>
      </c>
      <c r="N620" s="222" t="s">
        <v>38</v>
      </c>
      <c r="O620" s="70"/>
      <c r="P620" s="223">
        <f>O620*H620</f>
        <v>0</v>
      </c>
      <c r="Q620" s="223">
        <v>0</v>
      </c>
      <c r="R620" s="223">
        <f>Q620*H620</f>
        <v>0</v>
      </c>
      <c r="S620" s="223">
        <v>0</v>
      </c>
      <c r="T620" s="224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225" t="s">
        <v>180</v>
      </c>
      <c r="AT620" s="225" t="s">
        <v>155</v>
      </c>
      <c r="AU620" s="225" t="s">
        <v>82</v>
      </c>
      <c r="AY620" s="16" t="s">
        <v>154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6" t="s">
        <v>78</v>
      </c>
      <c r="BK620" s="226">
        <f>ROUND(I620*H620,2)</f>
        <v>0</v>
      </c>
      <c r="BL620" s="16" t="s">
        <v>180</v>
      </c>
      <c r="BM620" s="225" t="s">
        <v>2203</v>
      </c>
    </row>
    <row r="621" spans="2:63" s="11" customFormat="1" ht="22.9" customHeight="1">
      <c r="B621" s="199"/>
      <c r="C621" s="200"/>
      <c r="D621" s="201" t="s">
        <v>72</v>
      </c>
      <c r="E621" s="238" t="s">
        <v>2204</v>
      </c>
      <c r="F621" s="238" t="s">
        <v>2205</v>
      </c>
      <c r="G621" s="200"/>
      <c r="H621" s="200"/>
      <c r="I621" s="203"/>
      <c r="J621" s="239">
        <f>BK621</f>
        <v>0</v>
      </c>
      <c r="K621" s="200"/>
      <c r="L621" s="205"/>
      <c r="M621" s="206"/>
      <c r="N621" s="207"/>
      <c r="O621" s="207"/>
      <c r="P621" s="208">
        <f>SUM(P622:P626)</f>
        <v>0</v>
      </c>
      <c r="Q621" s="207"/>
      <c r="R621" s="208">
        <f>SUM(R622:R626)</f>
        <v>1.52118</v>
      </c>
      <c r="S621" s="207"/>
      <c r="T621" s="209">
        <f>SUM(T622:T626)</f>
        <v>0</v>
      </c>
      <c r="AR621" s="210" t="s">
        <v>82</v>
      </c>
      <c r="AT621" s="211" t="s">
        <v>72</v>
      </c>
      <c r="AU621" s="211" t="s">
        <v>78</v>
      </c>
      <c r="AY621" s="210" t="s">
        <v>154</v>
      </c>
      <c r="BK621" s="212">
        <f>SUM(BK622:BK626)</f>
        <v>0</v>
      </c>
    </row>
    <row r="622" spans="1:65" s="2" customFormat="1" ht="16.5" customHeight="1">
      <c r="A622" s="33"/>
      <c r="B622" s="34"/>
      <c r="C622" s="213" t="s">
        <v>2206</v>
      </c>
      <c r="D622" s="213" t="s">
        <v>155</v>
      </c>
      <c r="E622" s="214" t="s">
        <v>2207</v>
      </c>
      <c r="F622" s="215" t="s">
        <v>2208</v>
      </c>
      <c r="G622" s="216" t="s">
        <v>193</v>
      </c>
      <c r="H622" s="217">
        <v>34</v>
      </c>
      <c r="I622" s="218"/>
      <c r="J622" s="219">
        <f>ROUND(I622*H622,2)</f>
        <v>0</v>
      </c>
      <c r="K622" s="220"/>
      <c r="L622" s="38"/>
      <c r="M622" s="221" t="s">
        <v>1</v>
      </c>
      <c r="N622" s="222" t="s">
        <v>38</v>
      </c>
      <c r="O622" s="70"/>
      <c r="P622" s="223">
        <f>O622*H622</f>
        <v>0</v>
      </c>
      <c r="Q622" s="223">
        <v>0.00054</v>
      </c>
      <c r="R622" s="223">
        <f>Q622*H622</f>
        <v>0.01836</v>
      </c>
      <c r="S622" s="223">
        <v>0</v>
      </c>
      <c r="T622" s="224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225" t="s">
        <v>180</v>
      </c>
      <c r="AT622" s="225" t="s">
        <v>155</v>
      </c>
      <c r="AU622" s="225" t="s">
        <v>82</v>
      </c>
      <c r="AY622" s="16" t="s">
        <v>154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6" t="s">
        <v>78</v>
      </c>
      <c r="BK622" s="226">
        <f>ROUND(I622*H622,2)</f>
        <v>0</v>
      </c>
      <c r="BL622" s="16" t="s">
        <v>180</v>
      </c>
      <c r="BM622" s="225" t="s">
        <v>2209</v>
      </c>
    </row>
    <row r="623" spans="2:51" s="13" customFormat="1" ht="12">
      <c r="B623" s="251"/>
      <c r="C623" s="252"/>
      <c r="D623" s="253" t="s">
        <v>1030</v>
      </c>
      <c r="E623" s="254" t="s">
        <v>1</v>
      </c>
      <c r="F623" s="255" t="s">
        <v>209</v>
      </c>
      <c r="G623" s="252"/>
      <c r="H623" s="256">
        <v>34</v>
      </c>
      <c r="I623" s="257"/>
      <c r="J623" s="252"/>
      <c r="K623" s="252"/>
      <c r="L623" s="258"/>
      <c r="M623" s="259"/>
      <c r="N623" s="260"/>
      <c r="O623" s="260"/>
      <c r="P623" s="260"/>
      <c r="Q623" s="260"/>
      <c r="R623" s="260"/>
      <c r="S623" s="260"/>
      <c r="T623" s="261"/>
      <c r="AT623" s="262" t="s">
        <v>1030</v>
      </c>
      <c r="AU623" s="262" t="s">
        <v>82</v>
      </c>
      <c r="AV623" s="13" t="s">
        <v>82</v>
      </c>
      <c r="AW623" s="13" t="s">
        <v>30</v>
      </c>
      <c r="AX623" s="13" t="s">
        <v>78</v>
      </c>
      <c r="AY623" s="262" t="s">
        <v>154</v>
      </c>
    </row>
    <row r="624" spans="1:65" s="2" customFormat="1" ht="16.5" customHeight="1">
      <c r="A624" s="33"/>
      <c r="B624" s="34"/>
      <c r="C624" s="213" t="s">
        <v>416</v>
      </c>
      <c r="D624" s="213" t="s">
        <v>155</v>
      </c>
      <c r="E624" s="214" t="s">
        <v>2210</v>
      </c>
      <c r="F624" s="215" t="s">
        <v>2211</v>
      </c>
      <c r="G624" s="216" t="s">
        <v>193</v>
      </c>
      <c r="H624" s="217">
        <v>278.3</v>
      </c>
      <c r="I624" s="218"/>
      <c r="J624" s="219">
        <f>ROUND(I624*H624,2)</f>
        <v>0</v>
      </c>
      <c r="K624" s="220"/>
      <c r="L624" s="38"/>
      <c r="M624" s="221" t="s">
        <v>1</v>
      </c>
      <c r="N624" s="222" t="s">
        <v>38</v>
      </c>
      <c r="O624" s="70"/>
      <c r="P624" s="223">
        <f>O624*H624</f>
        <v>0</v>
      </c>
      <c r="Q624" s="223">
        <v>0.0054</v>
      </c>
      <c r="R624" s="223">
        <f>Q624*H624</f>
        <v>1.50282</v>
      </c>
      <c r="S624" s="223">
        <v>0</v>
      </c>
      <c r="T624" s="224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225" t="s">
        <v>180</v>
      </c>
      <c r="AT624" s="225" t="s">
        <v>155</v>
      </c>
      <c r="AU624" s="225" t="s">
        <v>82</v>
      </c>
      <c r="AY624" s="16" t="s">
        <v>154</v>
      </c>
      <c r="BE624" s="226">
        <f>IF(N624="základní",J624,0)</f>
        <v>0</v>
      </c>
      <c r="BF624" s="226">
        <f>IF(N624="snížená",J624,0)</f>
        <v>0</v>
      </c>
      <c r="BG624" s="226">
        <f>IF(N624="zákl. přenesená",J624,0)</f>
        <v>0</v>
      </c>
      <c r="BH624" s="226">
        <f>IF(N624="sníž. přenesená",J624,0)</f>
        <v>0</v>
      </c>
      <c r="BI624" s="226">
        <f>IF(N624="nulová",J624,0)</f>
        <v>0</v>
      </c>
      <c r="BJ624" s="16" t="s">
        <v>78</v>
      </c>
      <c r="BK624" s="226">
        <f>ROUND(I624*H624,2)</f>
        <v>0</v>
      </c>
      <c r="BL624" s="16" t="s">
        <v>180</v>
      </c>
      <c r="BM624" s="225" t="s">
        <v>2212</v>
      </c>
    </row>
    <row r="625" spans="2:51" s="13" customFormat="1" ht="22.5">
      <c r="B625" s="251"/>
      <c r="C625" s="252"/>
      <c r="D625" s="253" t="s">
        <v>1030</v>
      </c>
      <c r="E625" s="254" t="s">
        <v>1</v>
      </c>
      <c r="F625" s="255" t="s">
        <v>2213</v>
      </c>
      <c r="G625" s="252"/>
      <c r="H625" s="256">
        <v>278.3</v>
      </c>
      <c r="I625" s="257"/>
      <c r="J625" s="252"/>
      <c r="K625" s="252"/>
      <c r="L625" s="258"/>
      <c r="M625" s="259"/>
      <c r="N625" s="260"/>
      <c r="O625" s="260"/>
      <c r="P625" s="260"/>
      <c r="Q625" s="260"/>
      <c r="R625" s="260"/>
      <c r="S625" s="260"/>
      <c r="T625" s="261"/>
      <c r="AT625" s="262" t="s">
        <v>1030</v>
      </c>
      <c r="AU625" s="262" t="s">
        <v>82</v>
      </c>
      <c r="AV625" s="13" t="s">
        <v>82</v>
      </c>
      <c r="AW625" s="13" t="s">
        <v>30</v>
      </c>
      <c r="AX625" s="13" t="s">
        <v>78</v>
      </c>
      <c r="AY625" s="262" t="s">
        <v>154</v>
      </c>
    </row>
    <row r="626" spans="1:65" s="2" customFormat="1" ht="24" customHeight="1">
      <c r="A626" s="33"/>
      <c r="B626" s="34"/>
      <c r="C626" s="213" t="s">
        <v>2214</v>
      </c>
      <c r="D626" s="213" t="s">
        <v>155</v>
      </c>
      <c r="E626" s="214" t="s">
        <v>2215</v>
      </c>
      <c r="F626" s="215" t="s">
        <v>2216</v>
      </c>
      <c r="G626" s="216" t="s">
        <v>1077</v>
      </c>
      <c r="H626" s="217">
        <v>1.521</v>
      </c>
      <c r="I626" s="218"/>
      <c r="J626" s="219">
        <f>ROUND(I626*H626,2)</f>
        <v>0</v>
      </c>
      <c r="K626" s="220"/>
      <c r="L626" s="38"/>
      <c r="M626" s="221" t="s">
        <v>1</v>
      </c>
      <c r="N626" s="222" t="s">
        <v>38</v>
      </c>
      <c r="O626" s="70"/>
      <c r="P626" s="223">
        <f>O626*H626</f>
        <v>0</v>
      </c>
      <c r="Q626" s="223">
        <v>0</v>
      </c>
      <c r="R626" s="223">
        <f>Q626*H626</f>
        <v>0</v>
      </c>
      <c r="S626" s="223">
        <v>0</v>
      </c>
      <c r="T626" s="224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225" t="s">
        <v>180</v>
      </c>
      <c r="AT626" s="225" t="s">
        <v>155</v>
      </c>
      <c r="AU626" s="225" t="s">
        <v>82</v>
      </c>
      <c r="AY626" s="16" t="s">
        <v>154</v>
      </c>
      <c r="BE626" s="226">
        <f>IF(N626="základní",J626,0)</f>
        <v>0</v>
      </c>
      <c r="BF626" s="226">
        <f>IF(N626="snížená",J626,0)</f>
        <v>0</v>
      </c>
      <c r="BG626" s="226">
        <f>IF(N626="zákl. přenesená",J626,0)</f>
        <v>0</v>
      </c>
      <c r="BH626" s="226">
        <f>IF(N626="sníž. přenesená",J626,0)</f>
        <v>0</v>
      </c>
      <c r="BI626" s="226">
        <f>IF(N626="nulová",J626,0)</f>
        <v>0</v>
      </c>
      <c r="BJ626" s="16" t="s">
        <v>78</v>
      </c>
      <c r="BK626" s="226">
        <f>ROUND(I626*H626,2)</f>
        <v>0</v>
      </c>
      <c r="BL626" s="16" t="s">
        <v>180</v>
      </c>
      <c r="BM626" s="225" t="s">
        <v>2217</v>
      </c>
    </row>
    <row r="627" spans="2:63" s="11" customFormat="1" ht="22.9" customHeight="1">
      <c r="B627" s="199"/>
      <c r="C627" s="200"/>
      <c r="D627" s="201" t="s">
        <v>72</v>
      </c>
      <c r="E627" s="238" t="s">
        <v>2218</v>
      </c>
      <c r="F627" s="238" t="s">
        <v>2219</v>
      </c>
      <c r="G627" s="200"/>
      <c r="H627" s="200"/>
      <c r="I627" s="203"/>
      <c r="J627" s="239">
        <f>BK627</f>
        <v>0</v>
      </c>
      <c r="K627" s="200"/>
      <c r="L627" s="205"/>
      <c r="M627" s="206"/>
      <c r="N627" s="207"/>
      <c r="O627" s="207"/>
      <c r="P627" s="208">
        <f>SUM(P628:P636)</f>
        <v>0</v>
      </c>
      <c r="Q627" s="207"/>
      <c r="R627" s="208">
        <f>SUM(R628:R636)</f>
        <v>3.412635</v>
      </c>
      <c r="S627" s="207"/>
      <c r="T627" s="209">
        <f>SUM(T628:T636)</f>
        <v>0</v>
      </c>
      <c r="AR627" s="210" t="s">
        <v>82</v>
      </c>
      <c r="AT627" s="211" t="s">
        <v>72</v>
      </c>
      <c r="AU627" s="211" t="s">
        <v>78</v>
      </c>
      <c r="AY627" s="210" t="s">
        <v>154</v>
      </c>
      <c r="BK627" s="212">
        <f>SUM(BK628:BK636)</f>
        <v>0</v>
      </c>
    </row>
    <row r="628" spans="1:65" s="2" customFormat="1" ht="24" customHeight="1">
      <c r="A628" s="33"/>
      <c r="B628" s="34"/>
      <c r="C628" s="213" t="s">
        <v>417</v>
      </c>
      <c r="D628" s="213" t="s">
        <v>155</v>
      </c>
      <c r="E628" s="214" t="s">
        <v>2220</v>
      </c>
      <c r="F628" s="215" t="s">
        <v>2221</v>
      </c>
      <c r="G628" s="216" t="s">
        <v>193</v>
      </c>
      <c r="H628" s="217">
        <v>190.65</v>
      </c>
      <c r="I628" s="218"/>
      <c r="J628" s="219">
        <f>ROUND(I628*H628,2)</f>
        <v>0</v>
      </c>
      <c r="K628" s="220"/>
      <c r="L628" s="38"/>
      <c r="M628" s="221" t="s">
        <v>1</v>
      </c>
      <c r="N628" s="222" t="s">
        <v>38</v>
      </c>
      <c r="O628" s="70"/>
      <c r="P628" s="223">
        <f>O628*H628</f>
        <v>0</v>
      </c>
      <c r="Q628" s="223">
        <v>0.0053</v>
      </c>
      <c r="R628" s="223">
        <f>Q628*H628</f>
        <v>1.010445</v>
      </c>
      <c r="S628" s="223">
        <v>0</v>
      </c>
      <c r="T628" s="224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225" t="s">
        <v>180</v>
      </c>
      <c r="AT628" s="225" t="s">
        <v>155</v>
      </c>
      <c r="AU628" s="225" t="s">
        <v>82</v>
      </c>
      <c r="AY628" s="16" t="s">
        <v>154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6" t="s">
        <v>78</v>
      </c>
      <c r="BK628" s="226">
        <f>ROUND(I628*H628,2)</f>
        <v>0</v>
      </c>
      <c r="BL628" s="16" t="s">
        <v>180</v>
      </c>
      <c r="BM628" s="225" t="s">
        <v>2222</v>
      </c>
    </row>
    <row r="629" spans="2:51" s="13" customFormat="1" ht="12">
      <c r="B629" s="251"/>
      <c r="C629" s="252"/>
      <c r="D629" s="253" t="s">
        <v>1030</v>
      </c>
      <c r="E629" s="254" t="s">
        <v>1</v>
      </c>
      <c r="F629" s="255" t="s">
        <v>2223</v>
      </c>
      <c r="G629" s="252"/>
      <c r="H629" s="256">
        <v>74.55</v>
      </c>
      <c r="I629" s="257"/>
      <c r="J629" s="252"/>
      <c r="K629" s="252"/>
      <c r="L629" s="258"/>
      <c r="M629" s="259"/>
      <c r="N629" s="260"/>
      <c r="O629" s="260"/>
      <c r="P629" s="260"/>
      <c r="Q629" s="260"/>
      <c r="R629" s="260"/>
      <c r="S629" s="260"/>
      <c r="T629" s="261"/>
      <c r="AT629" s="262" t="s">
        <v>1030</v>
      </c>
      <c r="AU629" s="262" t="s">
        <v>82</v>
      </c>
      <c r="AV629" s="13" t="s">
        <v>82</v>
      </c>
      <c r="AW629" s="13" t="s">
        <v>30</v>
      </c>
      <c r="AX629" s="13" t="s">
        <v>73</v>
      </c>
      <c r="AY629" s="262" t="s">
        <v>154</v>
      </c>
    </row>
    <row r="630" spans="2:51" s="13" customFormat="1" ht="12">
      <c r="B630" s="251"/>
      <c r="C630" s="252"/>
      <c r="D630" s="253" t="s">
        <v>1030</v>
      </c>
      <c r="E630" s="254" t="s">
        <v>1</v>
      </c>
      <c r="F630" s="255" t="s">
        <v>2224</v>
      </c>
      <c r="G630" s="252"/>
      <c r="H630" s="256">
        <v>116.1</v>
      </c>
      <c r="I630" s="257"/>
      <c r="J630" s="252"/>
      <c r="K630" s="252"/>
      <c r="L630" s="258"/>
      <c r="M630" s="259"/>
      <c r="N630" s="260"/>
      <c r="O630" s="260"/>
      <c r="P630" s="260"/>
      <c r="Q630" s="260"/>
      <c r="R630" s="260"/>
      <c r="S630" s="260"/>
      <c r="T630" s="261"/>
      <c r="AT630" s="262" t="s">
        <v>1030</v>
      </c>
      <c r="AU630" s="262" t="s">
        <v>82</v>
      </c>
      <c r="AV630" s="13" t="s">
        <v>82</v>
      </c>
      <c r="AW630" s="13" t="s">
        <v>30</v>
      </c>
      <c r="AX630" s="13" t="s">
        <v>73</v>
      </c>
      <c r="AY630" s="262" t="s">
        <v>154</v>
      </c>
    </row>
    <row r="631" spans="2:51" s="14" customFormat="1" ht="12">
      <c r="B631" s="263"/>
      <c r="C631" s="264"/>
      <c r="D631" s="253" t="s">
        <v>1030</v>
      </c>
      <c r="E631" s="265" t="s">
        <v>1</v>
      </c>
      <c r="F631" s="266" t="s">
        <v>1312</v>
      </c>
      <c r="G631" s="264"/>
      <c r="H631" s="267">
        <v>190.65</v>
      </c>
      <c r="I631" s="268"/>
      <c r="J631" s="264"/>
      <c r="K631" s="264"/>
      <c r="L631" s="269"/>
      <c r="M631" s="270"/>
      <c r="N631" s="271"/>
      <c r="O631" s="271"/>
      <c r="P631" s="271"/>
      <c r="Q631" s="271"/>
      <c r="R631" s="271"/>
      <c r="S631" s="271"/>
      <c r="T631" s="272"/>
      <c r="AT631" s="273" t="s">
        <v>1030</v>
      </c>
      <c r="AU631" s="273" t="s">
        <v>82</v>
      </c>
      <c r="AV631" s="14" t="s">
        <v>93</v>
      </c>
      <c r="AW631" s="14" t="s">
        <v>30</v>
      </c>
      <c r="AX631" s="14" t="s">
        <v>78</v>
      </c>
      <c r="AY631" s="273" t="s">
        <v>154</v>
      </c>
    </row>
    <row r="632" spans="1:65" s="2" customFormat="1" ht="16.5" customHeight="1">
      <c r="A632" s="33"/>
      <c r="B632" s="34"/>
      <c r="C632" s="240" t="s">
        <v>2225</v>
      </c>
      <c r="D632" s="240" t="s">
        <v>958</v>
      </c>
      <c r="E632" s="241" t="s">
        <v>2226</v>
      </c>
      <c r="F632" s="242" t="s">
        <v>2227</v>
      </c>
      <c r="G632" s="243" t="s">
        <v>193</v>
      </c>
      <c r="H632" s="244">
        <v>190.65</v>
      </c>
      <c r="I632" s="245"/>
      <c r="J632" s="246">
        <f>ROUND(I632*H632,2)</f>
        <v>0</v>
      </c>
      <c r="K632" s="247"/>
      <c r="L632" s="248"/>
      <c r="M632" s="249" t="s">
        <v>1</v>
      </c>
      <c r="N632" s="250" t="s">
        <v>38</v>
      </c>
      <c r="O632" s="70"/>
      <c r="P632" s="223">
        <f>O632*H632</f>
        <v>0</v>
      </c>
      <c r="Q632" s="223">
        <v>0.0126</v>
      </c>
      <c r="R632" s="223">
        <f>Q632*H632</f>
        <v>2.40219</v>
      </c>
      <c r="S632" s="223">
        <v>0</v>
      </c>
      <c r="T632" s="224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225" t="s">
        <v>206</v>
      </c>
      <c r="AT632" s="225" t="s">
        <v>958</v>
      </c>
      <c r="AU632" s="225" t="s">
        <v>82</v>
      </c>
      <c r="AY632" s="16" t="s">
        <v>154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6" t="s">
        <v>78</v>
      </c>
      <c r="BK632" s="226">
        <f>ROUND(I632*H632,2)</f>
        <v>0</v>
      </c>
      <c r="BL632" s="16" t="s">
        <v>180</v>
      </c>
      <c r="BM632" s="225" t="s">
        <v>2228</v>
      </c>
    </row>
    <row r="633" spans="2:51" s="13" customFormat="1" ht="12">
      <c r="B633" s="251"/>
      <c r="C633" s="252"/>
      <c r="D633" s="253" t="s">
        <v>1030</v>
      </c>
      <c r="E633" s="254" t="s">
        <v>1</v>
      </c>
      <c r="F633" s="255" t="s">
        <v>2223</v>
      </c>
      <c r="G633" s="252"/>
      <c r="H633" s="256">
        <v>74.55</v>
      </c>
      <c r="I633" s="257"/>
      <c r="J633" s="252"/>
      <c r="K633" s="252"/>
      <c r="L633" s="258"/>
      <c r="M633" s="259"/>
      <c r="N633" s="260"/>
      <c r="O633" s="260"/>
      <c r="P633" s="260"/>
      <c r="Q633" s="260"/>
      <c r="R633" s="260"/>
      <c r="S633" s="260"/>
      <c r="T633" s="261"/>
      <c r="AT633" s="262" t="s">
        <v>1030</v>
      </c>
      <c r="AU633" s="262" t="s">
        <v>82</v>
      </c>
      <c r="AV633" s="13" t="s">
        <v>82</v>
      </c>
      <c r="AW633" s="13" t="s">
        <v>30</v>
      </c>
      <c r="AX633" s="13" t="s">
        <v>73</v>
      </c>
      <c r="AY633" s="262" t="s">
        <v>154</v>
      </c>
    </row>
    <row r="634" spans="2:51" s="13" customFormat="1" ht="12">
      <c r="B634" s="251"/>
      <c r="C634" s="252"/>
      <c r="D634" s="253" t="s">
        <v>1030</v>
      </c>
      <c r="E634" s="254" t="s">
        <v>1</v>
      </c>
      <c r="F634" s="255" t="s">
        <v>2224</v>
      </c>
      <c r="G634" s="252"/>
      <c r="H634" s="256">
        <v>116.1</v>
      </c>
      <c r="I634" s="257"/>
      <c r="J634" s="252"/>
      <c r="K634" s="252"/>
      <c r="L634" s="258"/>
      <c r="M634" s="259"/>
      <c r="N634" s="260"/>
      <c r="O634" s="260"/>
      <c r="P634" s="260"/>
      <c r="Q634" s="260"/>
      <c r="R634" s="260"/>
      <c r="S634" s="260"/>
      <c r="T634" s="261"/>
      <c r="AT634" s="262" t="s">
        <v>1030</v>
      </c>
      <c r="AU634" s="262" t="s">
        <v>82</v>
      </c>
      <c r="AV634" s="13" t="s">
        <v>82</v>
      </c>
      <c r="AW634" s="13" t="s">
        <v>30</v>
      </c>
      <c r="AX634" s="13" t="s">
        <v>73</v>
      </c>
      <c r="AY634" s="262" t="s">
        <v>154</v>
      </c>
    </row>
    <row r="635" spans="2:51" s="14" customFormat="1" ht="12">
      <c r="B635" s="263"/>
      <c r="C635" s="264"/>
      <c r="D635" s="253" t="s">
        <v>1030</v>
      </c>
      <c r="E635" s="265" t="s">
        <v>1</v>
      </c>
      <c r="F635" s="266" t="s">
        <v>1312</v>
      </c>
      <c r="G635" s="264"/>
      <c r="H635" s="267">
        <v>190.65</v>
      </c>
      <c r="I635" s="268"/>
      <c r="J635" s="264"/>
      <c r="K635" s="264"/>
      <c r="L635" s="269"/>
      <c r="M635" s="270"/>
      <c r="N635" s="271"/>
      <c r="O635" s="271"/>
      <c r="P635" s="271"/>
      <c r="Q635" s="271"/>
      <c r="R635" s="271"/>
      <c r="S635" s="271"/>
      <c r="T635" s="272"/>
      <c r="AT635" s="273" t="s">
        <v>1030</v>
      </c>
      <c r="AU635" s="273" t="s">
        <v>82</v>
      </c>
      <c r="AV635" s="14" t="s">
        <v>93</v>
      </c>
      <c r="AW635" s="14" t="s">
        <v>30</v>
      </c>
      <c r="AX635" s="14" t="s">
        <v>78</v>
      </c>
      <c r="AY635" s="273" t="s">
        <v>154</v>
      </c>
    </row>
    <row r="636" spans="1:65" s="2" customFormat="1" ht="24" customHeight="1">
      <c r="A636" s="33"/>
      <c r="B636" s="34"/>
      <c r="C636" s="213" t="s">
        <v>418</v>
      </c>
      <c r="D636" s="213" t="s">
        <v>155</v>
      </c>
      <c r="E636" s="214" t="s">
        <v>2229</v>
      </c>
      <c r="F636" s="215" t="s">
        <v>2230</v>
      </c>
      <c r="G636" s="216" t="s">
        <v>1077</v>
      </c>
      <c r="H636" s="217">
        <v>3.413</v>
      </c>
      <c r="I636" s="218"/>
      <c r="J636" s="219">
        <f>ROUND(I636*H636,2)</f>
        <v>0</v>
      </c>
      <c r="K636" s="220"/>
      <c r="L636" s="38"/>
      <c r="M636" s="221" t="s">
        <v>1</v>
      </c>
      <c r="N636" s="222" t="s">
        <v>38</v>
      </c>
      <c r="O636" s="70"/>
      <c r="P636" s="223">
        <f>O636*H636</f>
        <v>0</v>
      </c>
      <c r="Q636" s="223">
        <v>0</v>
      </c>
      <c r="R636" s="223">
        <f>Q636*H636</f>
        <v>0</v>
      </c>
      <c r="S636" s="223">
        <v>0</v>
      </c>
      <c r="T636" s="224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225" t="s">
        <v>180</v>
      </c>
      <c r="AT636" s="225" t="s">
        <v>155</v>
      </c>
      <c r="AU636" s="225" t="s">
        <v>82</v>
      </c>
      <c r="AY636" s="16" t="s">
        <v>154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6" t="s">
        <v>78</v>
      </c>
      <c r="BK636" s="226">
        <f>ROUND(I636*H636,2)</f>
        <v>0</v>
      </c>
      <c r="BL636" s="16" t="s">
        <v>180</v>
      </c>
      <c r="BM636" s="225" t="s">
        <v>2231</v>
      </c>
    </row>
    <row r="637" spans="2:63" s="11" customFormat="1" ht="22.9" customHeight="1">
      <c r="B637" s="199"/>
      <c r="C637" s="200"/>
      <c r="D637" s="201" t="s">
        <v>72</v>
      </c>
      <c r="E637" s="238" t="s">
        <v>2232</v>
      </c>
      <c r="F637" s="238" t="s">
        <v>2233</v>
      </c>
      <c r="G637" s="200"/>
      <c r="H637" s="200"/>
      <c r="I637" s="203"/>
      <c r="J637" s="239">
        <f>BK637</f>
        <v>0</v>
      </c>
      <c r="K637" s="200"/>
      <c r="L637" s="205"/>
      <c r="M637" s="206"/>
      <c r="N637" s="207"/>
      <c r="O637" s="207"/>
      <c r="P637" s="208">
        <f>SUM(P638:P647)</f>
        <v>0</v>
      </c>
      <c r="Q637" s="207"/>
      <c r="R637" s="208">
        <f>SUM(R638:R647)</f>
        <v>0</v>
      </c>
      <c r="S637" s="207"/>
      <c r="T637" s="209">
        <f>SUM(T638:T647)</f>
        <v>0</v>
      </c>
      <c r="AR637" s="210" t="s">
        <v>82</v>
      </c>
      <c r="AT637" s="211" t="s">
        <v>72</v>
      </c>
      <c r="AU637" s="211" t="s">
        <v>78</v>
      </c>
      <c r="AY637" s="210" t="s">
        <v>154</v>
      </c>
      <c r="BK637" s="212">
        <f>SUM(BK638:BK647)</f>
        <v>0</v>
      </c>
    </row>
    <row r="638" spans="1:65" s="2" customFormat="1" ht="24" customHeight="1">
      <c r="A638" s="33"/>
      <c r="B638" s="34"/>
      <c r="C638" s="213" t="s">
        <v>2234</v>
      </c>
      <c r="D638" s="213" t="s">
        <v>155</v>
      </c>
      <c r="E638" s="214" t="s">
        <v>2235</v>
      </c>
      <c r="F638" s="215" t="s">
        <v>2236</v>
      </c>
      <c r="G638" s="216" t="s">
        <v>193</v>
      </c>
      <c r="H638" s="217">
        <v>21.425</v>
      </c>
      <c r="I638" s="218"/>
      <c r="J638" s="219">
        <f>ROUND(I638*H638,2)</f>
        <v>0</v>
      </c>
      <c r="K638" s="220"/>
      <c r="L638" s="38"/>
      <c r="M638" s="221" t="s">
        <v>1</v>
      </c>
      <c r="N638" s="222" t="s">
        <v>38</v>
      </c>
      <c r="O638" s="70"/>
      <c r="P638" s="223">
        <f>O638*H638</f>
        <v>0</v>
      </c>
      <c r="Q638" s="223">
        <v>0</v>
      </c>
      <c r="R638" s="223">
        <f>Q638*H638</f>
        <v>0</v>
      </c>
      <c r="S638" s="223">
        <v>0</v>
      </c>
      <c r="T638" s="224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225" t="s">
        <v>180</v>
      </c>
      <c r="AT638" s="225" t="s">
        <v>155</v>
      </c>
      <c r="AU638" s="225" t="s">
        <v>82</v>
      </c>
      <c r="AY638" s="16" t="s">
        <v>154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6" t="s">
        <v>78</v>
      </c>
      <c r="BK638" s="226">
        <f>ROUND(I638*H638,2)</f>
        <v>0</v>
      </c>
      <c r="BL638" s="16" t="s">
        <v>180</v>
      </c>
      <c r="BM638" s="225" t="s">
        <v>2237</v>
      </c>
    </row>
    <row r="639" spans="2:51" s="13" customFormat="1" ht="12">
      <c r="B639" s="251"/>
      <c r="C639" s="252"/>
      <c r="D639" s="253" t="s">
        <v>1030</v>
      </c>
      <c r="E639" s="254" t="s">
        <v>1</v>
      </c>
      <c r="F639" s="255" t="s">
        <v>2134</v>
      </c>
      <c r="G639" s="252"/>
      <c r="H639" s="256">
        <v>11.25</v>
      </c>
      <c r="I639" s="257"/>
      <c r="J639" s="252"/>
      <c r="K639" s="252"/>
      <c r="L639" s="258"/>
      <c r="M639" s="259"/>
      <c r="N639" s="260"/>
      <c r="O639" s="260"/>
      <c r="P639" s="260"/>
      <c r="Q639" s="260"/>
      <c r="R639" s="260"/>
      <c r="S639" s="260"/>
      <c r="T639" s="261"/>
      <c r="AT639" s="262" t="s">
        <v>1030</v>
      </c>
      <c r="AU639" s="262" t="s">
        <v>82</v>
      </c>
      <c r="AV639" s="13" t="s">
        <v>82</v>
      </c>
      <c r="AW639" s="13" t="s">
        <v>30</v>
      </c>
      <c r="AX639" s="13" t="s">
        <v>73</v>
      </c>
      <c r="AY639" s="262" t="s">
        <v>154</v>
      </c>
    </row>
    <row r="640" spans="2:51" s="13" customFormat="1" ht="12">
      <c r="B640" s="251"/>
      <c r="C640" s="252"/>
      <c r="D640" s="253" t="s">
        <v>1030</v>
      </c>
      <c r="E640" s="254" t="s">
        <v>1</v>
      </c>
      <c r="F640" s="255" t="s">
        <v>2238</v>
      </c>
      <c r="G640" s="252"/>
      <c r="H640" s="256">
        <v>6.8</v>
      </c>
      <c r="I640" s="257"/>
      <c r="J640" s="252"/>
      <c r="K640" s="252"/>
      <c r="L640" s="258"/>
      <c r="M640" s="259"/>
      <c r="N640" s="260"/>
      <c r="O640" s="260"/>
      <c r="P640" s="260"/>
      <c r="Q640" s="260"/>
      <c r="R640" s="260"/>
      <c r="S640" s="260"/>
      <c r="T640" s="261"/>
      <c r="AT640" s="262" t="s">
        <v>1030</v>
      </c>
      <c r="AU640" s="262" t="s">
        <v>82</v>
      </c>
      <c r="AV640" s="13" t="s">
        <v>82</v>
      </c>
      <c r="AW640" s="13" t="s">
        <v>30</v>
      </c>
      <c r="AX640" s="13" t="s">
        <v>73</v>
      </c>
      <c r="AY640" s="262" t="s">
        <v>154</v>
      </c>
    </row>
    <row r="641" spans="2:51" s="13" customFormat="1" ht="12">
      <c r="B641" s="251"/>
      <c r="C641" s="252"/>
      <c r="D641" s="253" t="s">
        <v>1030</v>
      </c>
      <c r="E641" s="254" t="s">
        <v>1</v>
      </c>
      <c r="F641" s="255" t="s">
        <v>2135</v>
      </c>
      <c r="G641" s="252"/>
      <c r="H641" s="256">
        <v>3.375</v>
      </c>
      <c r="I641" s="257"/>
      <c r="J641" s="252"/>
      <c r="K641" s="252"/>
      <c r="L641" s="258"/>
      <c r="M641" s="259"/>
      <c r="N641" s="260"/>
      <c r="O641" s="260"/>
      <c r="P641" s="260"/>
      <c r="Q641" s="260"/>
      <c r="R641" s="260"/>
      <c r="S641" s="260"/>
      <c r="T641" s="261"/>
      <c r="AT641" s="262" t="s">
        <v>1030</v>
      </c>
      <c r="AU641" s="262" t="s">
        <v>82</v>
      </c>
      <c r="AV641" s="13" t="s">
        <v>82</v>
      </c>
      <c r="AW641" s="13" t="s">
        <v>30</v>
      </c>
      <c r="AX641" s="13" t="s">
        <v>73</v>
      </c>
      <c r="AY641" s="262" t="s">
        <v>154</v>
      </c>
    </row>
    <row r="642" spans="2:51" s="14" customFormat="1" ht="12">
      <c r="B642" s="263"/>
      <c r="C642" s="264"/>
      <c r="D642" s="253" t="s">
        <v>1030</v>
      </c>
      <c r="E642" s="265" t="s">
        <v>1</v>
      </c>
      <c r="F642" s="266" t="s">
        <v>1312</v>
      </c>
      <c r="G642" s="264"/>
      <c r="H642" s="267">
        <v>21.425</v>
      </c>
      <c r="I642" s="268"/>
      <c r="J642" s="264"/>
      <c r="K642" s="264"/>
      <c r="L642" s="269"/>
      <c r="M642" s="270"/>
      <c r="N642" s="271"/>
      <c r="O642" s="271"/>
      <c r="P642" s="271"/>
      <c r="Q642" s="271"/>
      <c r="R642" s="271"/>
      <c r="S642" s="271"/>
      <c r="T642" s="272"/>
      <c r="AT642" s="273" t="s">
        <v>1030</v>
      </c>
      <c r="AU642" s="273" t="s">
        <v>82</v>
      </c>
      <c r="AV642" s="14" t="s">
        <v>93</v>
      </c>
      <c r="AW642" s="14" t="s">
        <v>30</v>
      </c>
      <c r="AX642" s="14" t="s">
        <v>78</v>
      </c>
      <c r="AY642" s="273" t="s">
        <v>154</v>
      </c>
    </row>
    <row r="643" spans="1:65" s="2" customFormat="1" ht="16.5" customHeight="1">
      <c r="A643" s="33"/>
      <c r="B643" s="34"/>
      <c r="C643" s="240" t="s">
        <v>419</v>
      </c>
      <c r="D643" s="240" t="s">
        <v>958</v>
      </c>
      <c r="E643" s="241" t="s">
        <v>2239</v>
      </c>
      <c r="F643" s="242" t="s">
        <v>2240</v>
      </c>
      <c r="G643" s="243" t="s">
        <v>193</v>
      </c>
      <c r="H643" s="244">
        <v>21.425</v>
      </c>
      <c r="I643" s="245"/>
      <c r="J643" s="246">
        <f>ROUND(I643*H643,2)</f>
        <v>0</v>
      </c>
      <c r="K643" s="247"/>
      <c r="L643" s="248"/>
      <c r="M643" s="249" t="s">
        <v>1</v>
      </c>
      <c r="N643" s="250" t="s">
        <v>38</v>
      </c>
      <c r="O643" s="70"/>
      <c r="P643" s="223">
        <f>O643*H643</f>
        <v>0</v>
      </c>
      <c r="Q643" s="223">
        <v>0</v>
      </c>
      <c r="R643" s="223">
        <f>Q643*H643</f>
        <v>0</v>
      </c>
      <c r="S643" s="223">
        <v>0</v>
      </c>
      <c r="T643" s="224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225" t="s">
        <v>206</v>
      </c>
      <c r="AT643" s="225" t="s">
        <v>958</v>
      </c>
      <c r="AU643" s="225" t="s">
        <v>82</v>
      </c>
      <c r="AY643" s="16" t="s">
        <v>154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6" t="s">
        <v>78</v>
      </c>
      <c r="BK643" s="226">
        <f>ROUND(I643*H643,2)</f>
        <v>0</v>
      </c>
      <c r="BL643" s="16" t="s">
        <v>180</v>
      </c>
      <c r="BM643" s="225" t="s">
        <v>2241</v>
      </c>
    </row>
    <row r="644" spans="2:51" s="13" customFormat="1" ht="12">
      <c r="B644" s="251"/>
      <c r="C644" s="252"/>
      <c r="D644" s="253" t="s">
        <v>1030</v>
      </c>
      <c r="E644" s="254" t="s">
        <v>1</v>
      </c>
      <c r="F644" s="255" t="s">
        <v>2134</v>
      </c>
      <c r="G644" s="252"/>
      <c r="H644" s="256">
        <v>11.25</v>
      </c>
      <c r="I644" s="257"/>
      <c r="J644" s="252"/>
      <c r="K644" s="252"/>
      <c r="L644" s="258"/>
      <c r="M644" s="259"/>
      <c r="N644" s="260"/>
      <c r="O644" s="260"/>
      <c r="P644" s="260"/>
      <c r="Q644" s="260"/>
      <c r="R644" s="260"/>
      <c r="S644" s="260"/>
      <c r="T644" s="261"/>
      <c r="AT644" s="262" t="s">
        <v>1030</v>
      </c>
      <c r="AU644" s="262" t="s">
        <v>82</v>
      </c>
      <c r="AV644" s="13" t="s">
        <v>82</v>
      </c>
      <c r="AW644" s="13" t="s">
        <v>30</v>
      </c>
      <c r="AX644" s="13" t="s">
        <v>73</v>
      </c>
      <c r="AY644" s="262" t="s">
        <v>154</v>
      </c>
    </row>
    <row r="645" spans="2:51" s="13" customFormat="1" ht="12">
      <c r="B645" s="251"/>
      <c r="C645" s="252"/>
      <c r="D645" s="253" t="s">
        <v>1030</v>
      </c>
      <c r="E645" s="254" t="s">
        <v>1</v>
      </c>
      <c r="F645" s="255" t="s">
        <v>2238</v>
      </c>
      <c r="G645" s="252"/>
      <c r="H645" s="256">
        <v>6.8</v>
      </c>
      <c r="I645" s="257"/>
      <c r="J645" s="252"/>
      <c r="K645" s="252"/>
      <c r="L645" s="258"/>
      <c r="M645" s="259"/>
      <c r="N645" s="260"/>
      <c r="O645" s="260"/>
      <c r="P645" s="260"/>
      <c r="Q645" s="260"/>
      <c r="R645" s="260"/>
      <c r="S645" s="260"/>
      <c r="T645" s="261"/>
      <c r="AT645" s="262" t="s">
        <v>1030</v>
      </c>
      <c r="AU645" s="262" t="s">
        <v>82</v>
      </c>
      <c r="AV645" s="13" t="s">
        <v>82</v>
      </c>
      <c r="AW645" s="13" t="s">
        <v>30</v>
      </c>
      <c r="AX645" s="13" t="s">
        <v>73</v>
      </c>
      <c r="AY645" s="262" t="s">
        <v>154</v>
      </c>
    </row>
    <row r="646" spans="2:51" s="13" customFormat="1" ht="12">
      <c r="B646" s="251"/>
      <c r="C646" s="252"/>
      <c r="D646" s="253" t="s">
        <v>1030</v>
      </c>
      <c r="E646" s="254" t="s">
        <v>1</v>
      </c>
      <c r="F646" s="255" t="s">
        <v>2135</v>
      </c>
      <c r="G646" s="252"/>
      <c r="H646" s="256">
        <v>3.375</v>
      </c>
      <c r="I646" s="257"/>
      <c r="J646" s="252"/>
      <c r="K646" s="252"/>
      <c r="L646" s="258"/>
      <c r="M646" s="259"/>
      <c r="N646" s="260"/>
      <c r="O646" s="260"/>
      <c r="P646" s="260"/>
      <c r="Q646" s="260"/>
      <c r="R646" s="260"/>
      <c r="S646" s="260"/>
      <c r="T646" s="261"/>
      <c r="AT646" s="262" t="s">
        <v>1030</v>
      </c>
      <c r="AU646" s="262" t="s">
        <v>82</v>
      </c>
      <c r="AV646" s="13" t="s">
        <v>82</v>
      </c>
      <c r="AW646" s="13" t="s">
        <v>30</v>
      </c>
      <c r="AX646" s="13" t="s">
        <v>73</v>
      </c>
      <c r="AY646" s="262" t="s">
        <v>154</v>
      </c>
    </row>
    <row r="647" spans="2:51" s="14" customFormat="1" ht="12">
      <c r="B647" s="263"/>
      <c r="C647" s="264"/>
      <c r="D647" s="253" t="s">
        <v>1030</v>
      </c>
      <c r="E647" s="265" t="s">
        <v>1</v>
      </c>
      <c r="F647" s="266" t="s">
        <v>1312</v>
      </c>
      <c r="G647" s="264"/>
      <c r="H647" s="267">
        <v>21.425</v>
      </c>
      <c r="I647" s="268"/>
      <c r="J647" s="264"/>
      <c r="K647" s="264"/>
      <c r="L647" s="269"/>
      <c r="M647" s="270"/>
      <c r="N647" s="271"/>
      <c r="O647" s="271"/>
      <c r="P647" s="271"/>
      <c r="Q647" s="271"/>
      <c r="R647" s="271"/>
      <c r="S647" s="271"/>
      <c r="T647" s="272"/>
      <c r="AT647" s="273" t="s">
        <v>1030</v>
      </c>
      <c r="AU647" s="273" t="s">
        <v>82</v>
      </c>
      <c r="AV647" s="14" t="s">
        <v>93</v>
      </c>
      <c r="AW647" s="14" t="s">
        <v>30</v>
      </c>
      <c r="AX647" s="14" t="s">
        <v>78</v>
      </c>
      <c r="AY647" s="273" t="s">
        <v>154</v>
      </c>
    </row>
    <row r="648" spans="2:63" s="11" customFormat="1" ht="22.9" customHeight="1">
      <c r="B648" s="199"/>
      <c r="C648" s="200"/>
      <c r="D648" s="201" t="s">
        <v>72</v>
      </c>
      <c r="E648" s="238" t="s">
        <v>2242</v>
      </c>
      <c r="F648" s="238" t="s">
        <v>2243</v>
      </c>
      <c r="G648" s="200"/>
      <c r="H648" s="200"/>
      <c r="I648" s="203"/>
      <c r="J648" s="239">
        <f>BK648</f>
        <v>0</v>
      </c>
      <c r="K648" s="200"/>
      <c r="L648" s="205"/>
      <c r="M648" s="206"/>
      <c r="N648" s="207"/>
      <c r="O648" s="207"/>
      <c r="P648" s="208">
        <f>SUM(P649:P653)</f>
        <v>0</v>
      </c>
      <c r="Q648" s="207"/>
      <c r="R648" s="208">
        <f>SUM(R649:R653)</f>
        <v>0.18129799999999996</v>
      </c>
      <c r="S648" s="207"/>
      <c r="T648" s="209">
        <f>SUM(T649:T653)</f>
        <v>0</v>
      </c>
      <c r="AR648" s="210" t="s">
        <v>82</v>
      </c>
      <c r="AT648" s="211" t="s">
        <v>72</v>
      </c>
      <c r="AU648" s="211" t="s">
        <v>78</v>
      </c>
      <c r="AY648" s="210" t="s">
        <v>154</v>
      </c>
      <c r="BK648" s="212">
        <f>SUM(BK649:BK653)</f>
        <v>0</v>
      </c>
    </row>
    <row r="649" spans="1:65" s="2" customFormat="1" ht="24" customHeight="1">
      <c r="A649" s="33"/>
      <c r="B649" s="34"/>
      <c r="C649" s="213" t="s">
        <v>2244</v>
      </c>
      <c r="D649" s="213" t="s">
        <v>155</v>
      </c>
      <c r="E649" s="214" t="s">
        <v>2245</v>
      </c>
      <c r="F649" s="215" t="s">
        <v>2246</v>
      </c>
      <c r="G649" s="216" t="s">
        <v>193</v>
      </c>
      <c r="H649" s="217">
        <v>697.3</v>
      </c>
      <c r="I649" s="218"/>
      <c r="J649" s="219">
        <f>ROUND(I649*H649,2)</f>
        <v>0</v>
      </c>
      <c r="K649" s="220"/>
      <c r="L649" s="38"/>
      <c r="M649" s="221" t="s">
        <v>1</v>
      </c>
      <c r="N649" s="222" t="s">
        <v>38</v>
      </c>
      <c r="O649" s="70"/>
      <c r="P649" s="223">
        <f>O649*H649</f>
        <v>0</v>
      </c>
      <c r="Q649" s="223">
        <v>0.00026</v>
      </c>
      <c r="R649" s="223">
        <f>Q649*H649</f>
        <v>0.18129799999999996</v>
      </c>
      <c r="S649" s="223">
        <v>0</v>
      </c>
      <c r="T649" s="224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225" t="s">
        <v>180</v>
      </c>
      <c r="AT649" s="225" t="s">
        <v>155</v>
      </c>
      <c r="AU649" s="225" t="s">
        <v>82</v>
      </c>
      <c r="AY649" s="16" t="s">
        <v>154</v>
      </c>
      <c r="BE649" s="226">
        <f>IF(N649="základní",J649,0)</f>
        <v>0</v>
      </c>
      <c r="BF649" s="226">
        <f>IF(N649="snížená",J649,0)</f>
        <v>0</v>
      </c>
      <c r="BG649" s="226">
        <f>IF(N649="zákl. přenesená",J649,0)</f>
        <v>0</v>
      </c>
      <c r="BH649" s="226">
        <f>IF(N649="sníž. přenesená",J649,0)</f>
        <v>0</v>
      </c>
      <c r="BI649" s="226">
        <f>IF(N649="nulová",J649,0)</f>
        <v>0</v>
      </c>
      <c r="BJ649" s="16" t="s">
        <v>78</v>
      </c>
      <c r="BK649" s="226">
        <f>ROUND(I649*H649,2)</f>
        <v>0</v>
      </c>
      <c r="BL649" s="16" t="s">
        <v>180</v>
      </c>
      <c r="BM649" s="225" t="s">
        <v>2247</v>
      </c>
    </row>
    <row r="650" spans="2:51" s="13" customFormat="1" ht="22.5">
      <c r="B650" s="251"/>
      <c r="C650" s="252"/>
      <c r="D650" s="253" t="s">
        <v>1030</v>
      </c>
      <c r="E650" s="254" t="s">
        <v>1</v>
      </c>
      <c r="F650" s="255" t="s">
        <v>2248</v>
      </c>
      <c r="G650" s="252"/>
      <c r="H650" s="256">
        <v>585</v>
      </c>
      <c r="I650" s="257"/>
      <c r="J650" s="252"/>
      <c r="K650" s="252"/>
      <c r="L650" s="258"/>
      <c r="M650" s="259"/>
      <c r="N650" s="260"/>
      <c r="O650" s="260"/>
      <c r="P650" s="260"/>
      <c r="Q650" s="260"/>
      <c r="R650" s="260"/>
      <c r="S650" s="260"/>
      <c r="T650" s="261"/>
      <c r="AT650" s="262" t="s">
        <v>1030</v>
      </c>
      <c r="AU650" s="262" t="s">
        <v>82</v>
      </c>
      <c r="AV650" s="13" t="s">
        <v>82</v>
      </c>
      <c r="AW650" s="13" t="s">
        <v>30</v>
      </c>
      <c r="AX650" s="13" t="s">
        <v>73</v>
      </c>
      <c r="AY650" s="262" t="s">
        <v>154</v>
      </c>
    </row>
    <row r="651" spans="2:51" s="13" customFormat="1" ht="12">
      <c r="B651" s="251"/>
      <c r="C651" s="252"/>
      <c r="D651" s="253" t="s">
        <v>1030</v>
      </c>
      <c r="E651" s="254" t="s">
        <v>1</v>
      </c>
      <c r="F651" s="255" t="s">
        <v>2249</v>
      </c>
      <c r="G651" s="252"/>
      <c r="H651" s="256">
        <v>69</v>
      </c>
      <c r="I651" s="257"/>
      <c r="J651" s="252"/>
      <c r="K651" s="252"/>
      <c r="L651" s="258"/>
      <c r="M651" s="259"/>
      <c r="N651" s="260"/>
      <c r="O651" s="260"/>
      <c r="P651" s="260"/>
      <c r="Q651" s="260"/>
      <c r="R651" s="260"/>
      <c r="S651" s="260"/>
      <c r="T651" s="261"/>
      <c r="AT651" s="262" t="s">
        <v>1030</v>
      </c>
      <c r="AU651" s="262" t="s">
        <v>82</v>
      </c>
      <c r="AV651" s="13" t="s">
        <v>82</v>
      </c>
      <c r="AW651" s="13" t="s">
        <v>30</v>
      </c>
      <c r="AX651" s="13" t="s">
        <v>73</v>
      </c>
      <c r="AY651" s="262" t="s">
        <v>154</v>
      </c>
    </row>
    <row r="652" spans="2:51" s="13" customFormat="1" ht="12">
      <c r="B652" s="251"/>
      <c r="C652" s="252"/>
      <c r="D652" s="253" t="s">
        <v>1030</v>
      </c>
      <c r="E652" s="254" t="s">
        <v>1</v>
      </c>
      <c r="F652" s="255" t="s">
        <v>2250</v>
      </c>
      <c r="G652" s="252"/>
      <c r="H652" s="256">
        <v>43.3</v>
      </c>
      <c r="I652" s="257"/>
      <c r="J652" s="252"/>
      <c r="K652" s="252"/>
      <c r="L652" s="258"/>
      <c r="M652" s="259"/>
      <c r="N652" s="260"/>
      <c r="O652" s="260"/>
      <c r="P652" s="260"/>
      <c r="Q652" s="260"/>
      <c r="R652" s="260"/>
      <c r="S652" s="260"/>
      <c r="T652" s="261"/>
      <c r="AT652" s="262" t="s">
        <v>1030</v>
      </c>
      <c r="AU652" s="262" t="s">
        <v>82</v>
      </c>
      <c r="AV652" s="13" t="s">
        <v>82</v>
      </c>
      <c r="AW652" s="13" t="s">
        <v>30</v>
      </c>
      <c r="AX652" s="13" t="s">
        <v>73</v>
      </c>
      <c r="AY652" s="262" t="s">
        <v>154</v>
      </c>
    </row>
    <row r="653" spans="2:51" s="14" customFormat="1" ht="12">
      <c r="B653" s="263"/>
      <c r="C653" s="264"/>
      <c r="D653" s="253" t="s">
        <v>1030</v>
      </c>
      <c r="E653" s="265" t="s">
        <v>1</v>
      </c>
      <c r="F653" s="266" t="s">
        <v>1312</v>
      </c>
      <c r="G653" s="264"/>
      <c r="H653" s="267">
        <v>697.3</v>
      </c>
      <c r="I653" s="268"/>
      <c r="J653" s="264"/>
      <c r="K653" s="264"/>
      <c r="L653" s="269"/>
      <c r="M653" s="270"/>
      <c r="N653" s="271"/>
      <c r="O653" s="271"/>
      <c r="P653" s="271"/>
      <c r="Q653" s="271"/>
      <c r="R653" s="271"/>
      <c r="S653" s="271"/>
      <c r="T653" s="272"/>
      <c r="AT653" s="273" t="s">
        <v>1030</v>
      </c>
      <c r="AU653" s="273" t="s">
        <v>82</v>
      </c>
      <c r="AV653" s="14" t="s">
        <v>93</v>
      </c>
      <c r="AW653" s="14" t="s">
        <v>30</v>
      </c>
      <c r="AX653" s="14" t="s">
        <v>78</v>
      </c>
      <c r="AY653" s="273" t="s">
        <v>154</v>
      </c>
    </row>
    <row r="654" spans="2:63" s="11" customFormat="1" ht="22.9" customHeight="1">
      <c r="B654" s="199"/>
      <c r="C654" s="200"/>
      <c r="D654" s="201" t="s">
        <v>72</v>
      </c>
      <c r="E654" s="238" t="s">
        <v>2251</v>
      </c>
      <c r="F654" s="238" t="s">
        <v>2252</v>
      </c>
      <c r="G654" s="200"/>
      <c r="H654" s="200"/>
      <c r="I654" s="203"/>
      <c r="J654" s="239">
        <f>BK654</f>
        <v>0</v>
      </c>
      <c r="K654" s="200"/>
      <c r="L654" s="205"/>
      <c r="M654" s="206"/>
      <c r="N654" s="207"/>
      <c r="O654" s="207"/>
      <c r="P654" s="208">
        <f>SUM(P655:P656)</f>
        <v>0</v>
      </c>
      <c r="Q654" s="207"/>
      <c r="R654" s="208">
        <f>SUM(R655:R656)</f>
        <v>0</v>
      </c>
      <c r="S654" s="207"/>
      <c r="T654" s="209">
        <f>SUM(T655:T656)</f>
        <v>0</v>
      </c>
      <c r="AR654" s="210" t="s">
        <v>82</v>
      </c>
      <c r="AT654" s="211" t="s">
        <v>72</v>
      </c>
      <c r="AU654" s="211" t="s">
        <v>78</v>
      </c>
      <c r="AY654" s="210" t="s">
        <v>154</v>
      </c>
      <c r="BK654" s="212">
        <f>SUM(BK655:BK656)</f>
        <v>0</v>
      </c>
    </row>
    <row r="655" spans="1:65" s="2" customFormat="1" ht="24" customHeight="1">
      <c r="A655" s="33"/>
      <c r="B655" s="34"/>
      <c r="C655" s="213" t="s">
        <v>423</v>
      </c>
      <c r="D655" s="213" t="s">
        <v>155</v>
      </c>
      <c r="E655" s="214" t="s">
        <v>2253</v>
      </c>
      <c r="F655" s="215" t="s">
        <v>2254</v>
      </c>
      <c r="G655" s="216" t="s">
        <v>740</v>
      </c>
      <c r="H655" s="217">
        <v>1</v>
      </c>
      <c r="I655" s="218"/>
      <c r="J655" s="219">
        <f>ROUND(I655*H655,2)</f>
        <v>0</v>
      </c>
      <c r="K655" s="220"/>
      <c r="L655" s="38"/>
      <c r="M655" s="221" t="s">
        <v>1</v>
      </c>
      <c r="N655" s="222" t="s">
        <v>38</v>
      </c>
      <c r="O655" s="70"/>
      <c r="P655" s="223">
        <f>O655*H655</f>
        <v>0</v>
      </c>
      <c r="Q655" s="223">
        <v>0</v>
      </c>
      <c r="R655" s="223">
        <f>Q655*H655</f>
        <v>0</v>
      </c>
      <c r="S655" s="223">
        <v>0</v>
      </c>
      <c r="T655" s="224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225" t="s">
        <v>180</v>
      </c>
      <c r="AT655" s="225" t="s">
        <v>155</v>
      </c>
      <c r="AU655" s="225" t="s">
        <v>82</v>
      </c>
      <c r="AY655" s="16" t="s">
        <v>154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6" t="s">
        <v>78</v>
      </c>
      <c r="BK655" s="226">
        <f>ROUND(I655*H655,2)</f>
        <v>0</v>
      </c>
      <c r="BL655" s="16" t="s">
        <v>180</v>
      </c>
      <c r="BM655" s="225" t="s">
        <v>2255</v>
      </c>
    </row>
    <row r="656" spans="1:65" s="2" customFormat="1" ht="24" customHeight="1">
      <c r="A656" s="33"/>
      <c r="B656" s="34"/>
      <c r="C656" s="213" t="s">
        <v>2256</v>
      </c>
      <c r="D656" s="213" t="s">
        <v>155</v>
      </c>
      <c r="E656" s="214" t="s">
        <v>2257</v>
      </c>
      <c r="F656" s="215" t="s">
        <v>2258</v>
      </c>
      <c r="G656" s="216" t="s">
        <v>1077</v>
      </c>
      <c r="H656" s="217">
        <v>1.25</v>
      </c>
      <c r="I656" s="218"/>
      <c r="J656" s="219">
        <f>ROUND(I656*H656,2)</f>
        <v>0</v>
      </c>
      <c r="K656" s="220"/>
      <c r="L656" s="38"/>
      <c r="M656" s="221" t="s">
        <v>1</v>
      </c>
      <c r="N656" s="222" t="s">
        <v>38</v>
      </c>
      <c r="O656" s="70"/>
      <c r="P656" s="223">
        <f>O656*H656</f>
        <v>0</v>
      </c>
      <c r="Q656" s="223">
        <v>0</v>
      </c>
      <c r="R656" s="223">
        <f>Q656*H656</f>
        <v>0</v>
      </c>
      <c r="S656" s="223">
        <v>0</v>
      </c>
      <c r="T656" s="224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225" t="s">
        <v>180</v>
      </c>
      <c r="AT656" s="225" t="s">
        <v>155</v>
      </c>
      <c r="AU656" s="225" t="s">
        <v>82</v>
      </c>
      <c r="AY656" s="16" t="s">
        <v>154</v>
      </c>
      <c r="BE656" s="226">
        <f>IF(N656="základní",J656,0)</f>
        <v>0</v>
      </c>
      <c r="BF656" s="226">
        <f>IF(N656="snížená",J656,0)</f>
        <v>0</v>
      </c>
      <c r="BG656" s="226">
        <f>IF(N656="zákl. přenesená",J656,0)</f>
        <v>0</v>
      </c>
      <c r="BH656" s="226">
        <f>IF(N656="sníž. přenesená",J656,0)</f>
        <v>0</v>
      </c>
      <c r="BI656" s="226">
        <f>IF(N656="nulová",J656,0)</f>
        <v>0</v>
      </c>
      <c r="BJ656" s="16" t="s">
        <v>78</v>
      </c>
      <c r="BK656" s="226">
        <f>ROUND(I656*H656,2)</f>
        <v>0</v>
      </c>
      <c r="BL656" s="16" t="s">
        <v>180</v>
      </c>
      <c r="BM656" s="225" t="s">
        <v>2259</v>
      </c>
    </row>
    <row r="657" spans="2:63" s="11" customFormat="1" ht="25.9" customHeight="1">
      <c r="B657" s="199"/>
      <c r="C657" s="200"/>
      <c r="D657" s="201" t="s">
        <v>72</v>
      </c>
      <c r="E657" s="202" t="s">
        <v>131</v>
      </c>
      <c r="F657" s="202" t="s">
        <v>531</v>
      </c>
      <c r="G657" s="200"/>
      <c r="H657" s="200"/>
      <c r="I657" s="203"/>
      <c r="J657" s="204">
        <f>BK657</f>
        <v>0</v>
      </c>
      <c r="K657" s="200"/>
      <c r="L657" s="205"/>
      <c r="M657" s="206"/>
      <c r="N657" s="207"/>
      <c r="O657" s="207"/>
      <c r="P657" s="208">
        <f>P658+P660+P663</f>
        <v>0</v>
      </c>
      <c r="Q657" s="207"/>
      <c r="R657" s="208">
        <f>R658+R660+R663</f>
        <v>0</v>
      </c>
      <c r="S657" s="207"/>
      <c r="T657" s="209">
        <f>T658+T660+T663</f>
        <v>0</v>
      </c>
      <c r="AR657" s="210" t="s">
        <v>737</v>
      </c>
      <c r="AT657" s="211" t="s">
        <v>72</v>
      </c>
      <c r="AU657" s="211" t="s">
        <v>73</v>
      </c>
      <c r="AY657" s="210" t="s">
        <v>154</v>
      </c>
      <c r="BK657" s="212">
        <f>BK658+BK660+BK663</f>
        <v>0</v>
      </c>
    </row>
    <row r="658" spans="2:63" s="11" customFormat="1" ht="22.9" customHeight="1">
      <c r="B658" s="199"/>
      <c r="C658" s="200"/>
      <c r="D658" s="201" t="s">
        <v>72</v>
      </c>
      <c r="E658" s="238" t="s">
        <v>2260</v>
      </c>
      <c r="F658" s="238" t="s">
        <v>2261</v>
      </c>
      <c r="G658" s="200"/>
      <c r="H658" s="200"/>
      <c r="I658" s="203"/>
      <c r="J658" s="239">
        <f>BK658</f>
        <v>0</v>
      </c>
      <c r="K658" s="200"/>
      <c r="L658" s="205"/>
      <c r="M658" s="206"/>
      <c r="N658" s="207"/>
      <c r="O658" s="207"/>
      <c r="P658" s="208">
        <f>P659</f>
        <v>0</v>
      </c>
      <c r="Q658" s="207"/>
      <c r="R658" s="208">
        <f>R659</f>
        <v>0</v>
      </c>
      <c r="S658" s="207"/>
      <c r="T658" s="209">
        <f>T659</f>
        <v>0</v>
      </c>
      <c r="AR658" s="210" t="s">
        <v>737</v>
      </c>
      <c r="AT658" s="211" t="s">
        <v>72</v>
      </c>
      <c r="AU658" s="211" t="s">
        <v>78</v>
      </c>
      <c r="AY658" s="210" t="s">
        <v>154</v>
      </c>
      <c r="BK658" s="212">
        <f>BK659</f>
        <v>0</v>
      </c>
    </row>
    <row r="659" spans="1:65" s="2" customFormat="1" ht="24" customHeight="1">
      <c r="A659" s="33"/>
      <c r="B659" s="34"/>
      <c r="C659" s="213" t="s">
        <v>426</v>
      </c>
      <c r="D659" s="213" t="s">
        <v>155</v>
      </c>
      <c r="E659" s="214" t="s">
        <v>2262</v>
      </c>
      <c r="F659" s="215" t="s">
        <v>2263</v>
      </c>
      <c r="G659" s="216" t="s">
        <v>740</v>
      </c>
      <c r="H659" s="217">
        <v>1</v>
      </c>
      <c r="I659" s="218"/>
      <c r="J659" s="219">
        <f>ROUND(I659*H659,2)</f>
        <v>0</v>
      </c>
      <c r="K659" s="220"/>
      <c r="L659" s="38"/>
      <c r="M659" s="221" t="s">
        <v>1</v>
      </c>
      <c r="N659" s="222" t="s">
        <v>38</v>
      </c>
      <c r="O659" s="70"/>
      <c r="P659" s="223">
        <f>O659*H659</f>
        <v>0</v>
      </c>
      <c r="Q659" s="223">
        <v>0</v>
      </c>
      <c r="R659" s="223">
        <f>Q659*H659</f>
        <v>0</v>
      </c>
      <c r="S659" s="223">
        <v>0</v>
      </c>
      <c r="T659" s="224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225" t="s">
        <v>741</v>
      </c>
      <c r="AT659" s="225" t="s">
        <v>155</v>
      </c>
      <c r="AU659" s="225" t="s">
        <v>82</v>
      </c>
      <c r="AY659" s="16" t="s">
        <v>154</v>
      </c>
      <c r="BE659" s="226">
        <f>IF(N659="základní",J659,0)</f>
        <v>0</v>
      </c>
      <c r="BF659" s="226">
        <f>IF(N659="snížená",J659,0)</f>
        <v>0</v>
      </c>
      <c r="BG659" s="226">
        <f>IF(N659="zákl. přenesená",J659,0)</f>
        <v>0</v>
      </c>
      <c r="BH659" s="226">
        <f>IF(N659="sníž. přenesená",J659,0)</f>
        <v>0</v>
      </c>
      <c r="BI659" s="226">
        <f>IF(N659="nulová",J659,0)</f>
        <v>0</v>
      </c>
      <c r="BJ659" s="16" t="s">
        <v>78</v>
      </c>
      <c r="BK659" s="226">
        <f>ROUND(I659*H659,2)</f>
        <v>0</v>
      </c>
      <c r="BL659" s="16" t="s">
        <v>741</v>
      </c>
      <c r="BM659" s="225" t="s">
        <v>2264</v>
      </c>
    </row>
    <row r="660" spans="2:63" s="11" customFormat="1" ht="22.9" customHeight="1">
      <c r="B660" s="199"/>
      <c r="C660" s="200"/>
      <c r="D660" s="201" t="s">
        <v>72</v>
      </c>
      <c r="E660" s="238" t="s">
        <v>2265</v>
      </c>
      <c r="F660" s="238" t="s">
        <v>130</v>
      </c>
      <c r="G660" s="200"/>
      <c r="H660" s="200"/>
      <c r="I660" s="203"/>
      <c r="J660" s="239">
        <f>BK660</f>
        <v>0</v>
      </c>
      <c r="K660" s="200"/>
      <c r="L660" s="205"/>
      <c r="M660" s="206"/>
      <c r="N660" s="207"/>
      <c r="O660" s="207"/>
      <c r="P660" s="208">
        <f>SUM(P661:P662)</f>
        <v>0</v>
      </c>
      <c r="Q660" s="207"/>
      <c r="R660" s="208">
        <f>SUM(R661:R662)</f>
        <v>0</v>
      </c>
      <c r="S660" s="207"/>
      <c r="T660" s="209">
        <f>SUM(T661:T662)</f>
        <v>0</v>
      </c>
      <c r="AR660" s="210" t="s">
        <v>737</v>
      </c>
      <c r="AT660" s="211" t="s">
        <v>72</v>
      </c>
      <c r="AU660" s="211" t="s">
        <v>78</v>
      </c>
      <c r="AY660" s="210" t="s">
        <v>154</v>
      </c>
      <c r="BK660" s="212">
        <f>SUM(BK661:BK662)</f>
        <v>0</v>
      </c>
    </row>
    <row r="661" spans="1:65" s="2" customFormat="1" ht="16.5" customHeight="1">
      <c r="A661" s="33"/>
      <c r="B661" s="34"/>
      <c r="C661" s="213" t="s">
        <v>2266</v>
      </c>
      <c r="D661" s="213" t="s">
        <v>155</v>
      </c>
      <c r="E661" s="214" t="s">
        <v>2267</v>
      </c>
      <c r="F661" s="215" t="s">
        <v>130</v>
      </c>
      <c r="G661" s="216" t="s">
        <v>740</v>
      </c>
      <c r="H661" s="217">
        <v>1</v>
      </c>
      <c r="I661" s="218"/>
      <c r="J661" s="219">
        <f>ROUND(I661*H661,2)</f>
        <v>0</v>
      </c>
      <c r="K661" s="220"/>
      <c r="L661" s="38"/>
      <c r="M661" s="221" t="s">
        <v>1</v>
      </c>
      <c r="N661" s="222" t="s">
        <v>38</v>
      </c>
      <c r="O661" s="70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225" t="s">
        <v>741</v>
      </c>
      <c r="AT661" s="225" t="s">
        <v>155</v>
      </c>
      <c r="AU661" s="225" t="s">
        <v>82</v>
      </c>
      <c r="AY661" s="16" t="s">
        <v>154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6" t="s">
        <v>78</v>
      </c>
      <c r="BK661" s="226">
        <f>ROUND(I661*H661,2)</f>
        <v>0</v>
      </c>
      <c r="BL661" s="16" t="s">
        <v>741</v>
      </c>
      <c r="BM661" s="225" t="s">
        <v>2268</v>
      </c>
    </row>
    <row r="662" spans="1:65" s="2" customFormat="1" ht="16.5" customHeight="1">
      <c r="A662" s="33"/>
      <c r="B662" s="34"/>
      <c r="C662" s="213" t="s">
        <v>427</v>
      </c>
      <c r="D662" s="213" t="s">
        <v>155</v>
      </c>
      <c r="E662" s="214" t="s">
        <v>2269</v>
      </c>
      <c r="F662" s="215" t="s">
        <v>2270</v>
      </c>
      <c r="G662" s="216" t="s">
        <v>740</v>
      </c>
      <c r="H662" s="217">
        <v>1</v>
      </c>
      <c r="I662" s="218"/>
      <c r="J662" s="219">
        <f>ROUND(I662*H662,2)</f>
        <v>0</v>
      </c>
      <c r="K662" s="220"/>
      <c r="L662" s="38"/>
      <c r="M662" s="221" t="s">
        <v>1</v>
      </c>
      <c r="N662" s="222" t="s">
        <v>38</v>
      </c>
      <c r="O662" s="70"/>
      <c r="P662" s="223">
        <f>O662*H662</f>
        <v>0</v>
      </c>
      <c r="Q662" s="223">
        <v>0</v>
      </c>
      <c r="R662" s="223">
        <f>Q662*H662</f>
        <v>0</v>
      </c>
      <c r="S662" s="223">
        <v>0</v>
      </c>
      <c r="T662" s="224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225" t="s">
        <v>741</v>
      </c>
      <c r="AT662" s="225" t="s">
        <v>155</v>
      </c>
      <c r="AU662" s="225" t="s">
        <v>82</v>
      </c>
      <c r="AY662" s="16" t="s">
        <v>154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6" t="s">
        <v>78</v>
      </c>
      <c r="BK662" s="226">
        <f>ROUND(I662*H662,2)</f>
        <v>0</v>
      </c>
      <c r="BL662" s="16" t="s">
        <v>741</v>
      </c>
      <c r="BM662" s="225" t="s">
        <v>2271</v>
      </c>
    </row>
    <row r="663" spans="2:63" s="11" customFormat="1" ht="22.9" customHeight="1">
      <c r="B663" s="199"/>
      <c r="C663" s="200"/>
      <c r="D663" s="201" t="s">
        <v>72</v>
      </c>
      <c r="E663" s="238" t="s">
        <v>2272</v>
      </c>
      <c r="F663" s="238" t="s">
        <v>133</v>
      </c>
      <c r="G663" s="200"/>
      <c r="H663" s="200"/>
      <c r="I663" s="203"/>
      <c r="J663" s="239">
        <f>BK663</f>
        <v>0</v>
      </c>
      <c r="K663" s="200"/>
      <c r="L663" s="205"/>
      <c r="M663" s="206"/>
      <c r="N663" s="207"/>
      <c r="O663" s="207"/>
      <c r="P663" s="208">
        <f>P664</f>
        <v>0</v>
      </c>
      <c r="Q663" s="207"/>
      <c r="R663" s="208">
        <f>R664</f>
        <v>0</v>
      </c>
      <c r="S663" s="207"/>
      <c r="T663" s="209">
        <f>T664</f>
        <v>0</v>
      </c>
      <c r="AR663" s="210" t="s">
        <v>737</v>
      </c>
      <c r="AT663" s="211" t="s">
        <v>72</v>
      </c>
      <c r="AU663" s="211" t="s">
        <v>78</v>
      </c>
      <c r="AY663" s="210" t="s">
        <v>154</v>
      </c>
      <c r="BK663" s="212">
        <f>BK664</f>
        <v>0</v>
      </c>
    </row>
    <row r="664" spans="1:65" s="2" customFormat="1" ht="16.5" customHeight="1">
      <c r="A664" s="33"/>
      <c r="B664" s="34"/>
      <c r="C664" s="213" t="s">
        <v>2273</v>
      </c>
      <c r="D664" s="213" t="s">
        <v>155</v>
      </c>
      <c r="E664" s="214" t="s">
        <v>2274</v>
      </c>
      <c r="F664" s="215" t="s">
        <v>2275</v>
      </c>
      <c r="G664" s="216" t="s">
        <v>740</v>
      </c>
      <c r="H664" s="217">
        <v>1</v>
      </c>
      <c r="I664" s="218"/>
      <c r="J664" s="219">
        <f>ROUND(I664*H664,2)</f>
        <v>0</v>
      </c>
      <c r="K664" s="220"/>
      <c r="L664" s="38"/>
      <c r="M664" s="227" t="s">
        <v>1</v>
      </c>
      <c r="N664" s="228" t="s">
        <v>38</v>
      </c>
      <c r="O664" s="229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225" t="s">
        <v>741</v>
      </c>
      <c r="AT664" s="225" t="s">
        <v>155</v>
      </c>
      <c r="AU664" s="225" t="s">
        <v>82</v>
      </c>
      <c r="AY664" s="16" t="s">
        <v>154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6" t="s">
        <v>78</v>
      </c>
      <c r="BK664" s="226">
        <f>ROUND(I664*H664,2)</f>
        <v>0</v>
      </c>
      <c r="BL664" s="16" t="s">
        <v>741</v>
      </c>
      <c r="BM664" s="225" t="s">
        <v>2276</v>
      </c>
    </row>
    <row r="665" spans="1:31" s="2" customFormat="1" ht="6.95" customHeight="1">
      <c r="A665" s="33"/>
      <c r="B665" s="53"/>
      <c r="C665" s="54"/>
      <c r="D665" s="54"/>
      <c r="E665" s="54"/>
      <c r="F665" s="54"/>
      <c r="G665" s="54"/>
      <c r="H665" s="54"/>
      <c r="I665" s="159"/>
      <c r="J665" s="54"/>
      <c r="K665" s="54"/>
      <c r="L665" s="38"/>
      <c r="M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</row>
  </sheetData>
  <sheetProtection algorithmName="SHA-512" hashValue="XWahrRyVyQ0YuK3mfMv5tF43AzA7whNgmbVaub6oI98djksoUUUnUhM8G3mX6yqFeYNhhQH/kYFgijpM0gULsg==" saltValue="gnPWxgbarHXU6OO3XgsAeA==" spinCount="100000" sheet="1" formatColumns="0" formatRows="0" autoFilter="0"/>
  <autoFilter ref="C155:K664"/>
  <mergeCells count="14">
    <mergeCell ref="D134:F134"/>
    <mergeCell ref="E146:H146"/>
    <mergeCell ref="E148:H148"/>
    <mergeCell ref="L2:V2"/>
    <mergeCell ref="E87:H87"/>
    <mergeCell ref="D130:F130"/>
    <mergeCell ref="D131:F131"/>
    <mergeCell ref="D132:F132"/>
    <mergeCell ref="D133:F13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7"/>
  <sheetViews>
    <sheetView showGridLines="0" workbookViewId="0" topLeftCell="A20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81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1:31" s="2" customFormat="1" ht="12" customHeight="1">
      <c r="A8" s="33"/>
      <c r="B8" s="38"/>
      <c r="C8" s="33"/>
      <c r="D8" s="120" t="s">
        <v>110</v>
      </c>
      <c r="E8" s="33"/>
      <c r="F8" s="33"/>
      <c r="G8" s="33"/>
      <c r="H8" s="33"/>
      <c r="I8" s="121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111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20" t="s">
        <v>17</v>
      </c>
      <c r="E11" s="33"/>
      <c r="F11" s="109" t="s">
        <v>1</v>
      </c>
      <c r="G11" s="33"/>
      <c r="H11" s="33"/>
      <c r="I11" s="122" t="s">
        <v>18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20" t="s">
        <v>19</v>
      </c>
      <c r="E12" s="33"/>
      <c r="F12" s="109" t="s">
        <v>25</v>
      </c>
      <c r="G12" s="33"/>
      <c r="H12" s="33"/>
      <c r="I12" s="122" t="s">
        <v>21</v>
      </c>
      <c r="J12" s="123" t="str">
        <f>'Rekapitulace stavby'!AN8</f>
        <v>29. 4. 2020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21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23</v>
      </c>
      <c r="E14" s="33"/>
      <c r="F14" s="33"/>
      <c r="G14" s="33"/>
      <c r="H14" s="33"/>
      <c r="I14" s="122" t="s">
        <v>24</v>
      </c>
      <c r="J14" s="109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tr">
        <f>IF('Rekapitulace stavby'!E11="","",'Rekapitulace stavby'!E11)</f>
        <v xml:space="preserve"> </v>
      </c>
      <c r="F15" s="33"/>
      <c r="G15" s="33"/>
      <c r="H15" s="33"/>
      <c r="I15" s="122" t="s">
        <v>26</v>
      </c>
      <c r="J15" s="109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21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20" t="s">
        <v>27</v>
      </c>
      <c r="E17" s="33"/>
      <c r="F17" s="33"/>
      <c r="G17" s="33"/>
      <c r="H17" s="33"/>
      <c r="I17" s="122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22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21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20" t="s">
        <v>29</v>
      </c>
      <c r="E20" s="33"/>
      <c r="F20" s="33"/>
      <c r="G20" s="33"/>
      <c r="H20" s="33"/>
      <c r="I20" s="122" t="s">
        <v>24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26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21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20" t="s">
        <v>31</v>
      </c>
      <c r="E23" s="33"/>
      <c r="F23" s="33"/>
      <c r="G23" s="33"/>
      <c r="H23" s="33"/>
      <c r="I23" s="122" t="s">
        <v>24</v>
      </c>
      <c r="J23" s="109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22" t="s">
        <v>26</v>
      </c>
      <c r="J24" s="109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21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20" t="s">
        <v>32</v>
      </c>
      <c r="E26" s="33"/>
      <c r="F26" s="33"/>
      <c r="G26" s="33"/>
      <c r="H26" s="33"/>
      <c r="I26" s="121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49" t="s">
        <v>1</v>
      </c>
      <c r="F27" s="349"/>
      <c r="G27" s="349"/>
      <c r="H27" s="349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8"/>
      <c r="E29" s="128"/>
      <c r="F29" s="128"/>
      <c r="G29" s="128"/>
      <c r="H29" s="128"/>
      <c r="I29" s="129"/>
      <c r="J29" s="128"/>
      <c r="K29" s="12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109" t="s">
        <v>112</v>
      </c>
      <c r="E30" s="33"/>
      <c r="F30" s="33"/>
      <c r="G30" s="33"/>
      <c r="H30" s="33"/>
      <c r="I30" s="121"/>
      <c r="J30" s="130">
        <f>J96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31" t="s">
        <v>113</v>
      </c>
      <c r="E31" s="33"/>
      <c r="F31" s="33"/>
      <c r="G31" s="33"/>
      <c r="H31" s="33"/>
      <c r="I31" s="121"/>
      <c r="J31" s="130">
        <f>J109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32" t="s">
        <v>33</v>
      </c>
      <c r="E32" s="33"/>
      <c r="F32" s="33"/>
      <c r="G32" s="33"/>
      <c r="H32" s="33"/>
      <c r="I32" s="121"/>
      <c r="J32" s="133">
        <f>ROUND(J30+J31,2)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8"/>
      <c r="C33" s="33"/>
      <c r="D33" s="128"/>
      <c r="E33" s="128"/>
      <c r="F33" s="128"/>
      <c r="G33" s="128"/>
      <c r="H33" s="128"/>
      <c r="I33" s="129"/>
      <c r="J33" s="128"/>
      <c r="K33" s="128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33"/>
      <c r="F34" s="134" t="s">
        <v>35</v>
      </c>
      <c r="G34" s="33"/>
      <c r="H34" s="33"/>
      <c r="I34" s="135" t="s">
        <v>34</v>
      </c>
      <c r="J34" s="134" t="s">
        <v>36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8"/>
      <c r="C35" s="33"/>
      <c r="D35" s="136" t="s">
        <v>37</v>
      </c>
      <c r="E35" s="120" t="s">
        <v>38</v>
      </c>
      <c r="F35" s="137">
        <f>ROUND((SUM(BE109:BE116)+SUM(BE136:BE286)),2)</f>
        <v>0</v>
      </c>
      <c r="G35" s="33"/>
      <c r="H35" s="33"/>
      <c r="I35" s="138">
        <v>0.21</v>
      </c>
      <c r="J35" s="137">
        <f>ROUND(((SUM(BE109:BE116)+SUM(BE136:BE286))*I35),2)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120" t="s">
        <v>39</v>
      </c>
      <c r="F36" s="137">
        <f>ROUND((SUM(BF109:BF116)+SUM(BF136:BF286)),2)</f>
        <v>0</v>
      </c>
      <c r="G36" s="33"/>
      <c r="H36" s="33"/>
      <c r="I36" s="138">
        <v>0.15</v>
      </c>
      <c r="J36" s="137">
        <f>ROUND(((SUM(BF109:BF116)+SUM(BF136:BF286))*I36),2)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20" t="s">
        <v>40</v>
      </c>
      <c r="F37" s="137">
        <f>ROUND((SUM(BG109:BG116)+SUM(BG136:BG286)),2)</f>
        <v>0</v>
      </c>
      <c r="G37" s="33"/>
      <c r="H37" s="33"/>
      <c r="I37" s="138">
        <v>0.21</v>
      </c>
      <c r="J37" s="137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120" t="s">
        <v>41</v>
      </c>
      <c r="F38" s="137">
        <f>ROUND((SUM(BH109:BH116)+SUM(BH136:BH286)),2)</f>
        <v>0</v>
      </c>
      <c r="G38" s="33"/>
      <c r="H38" s="33"/>
      <c r="I38" s="138">
        <v>0.15</v>
      </c>
      <c r="J38" s="137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42</v>
      </c>
      <c r="F39" s="137">
        <f>ROUND((SUM(BI109:BI116)+SUM(BI136:BI286)),2)</f>
        <v>0</v>
      </c>
      <c r="G39" s="33"/>
      <c r="H39" s="33"/>
      <c r="I39" s="138">
        <v>0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8"/>
      <c r="C40" s="33"/>
      <c r="D40" s="33"/>
      <c r="E40" s="33"/>
      <c r="F40" s="33"/>
      <c r="G40" s="33"/>
      <c r="H40" s="33"/>
      <c r="I40" s="121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9"/>
      <c r="D41" s="140" t="s">
        <v>43</v>
      </c>
      <c r="E41" s="141"/>
      <c r="F41" s="141"/>
      <c r="G41" s="142" t="s">
        <v>44</v>
      </c>
      <c r="H41" s="143" t="s">
        <v>45</v>
      </c>
      <c r="I41" s="144"/>
      <c r="J41" s="145">
        <f>SUM(J32:J39)</f>
        <v>0</v>
      </c>
      <c r="K41" s="146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19"/>
      <c r="I43" s="114"/>
      <c r="L43" s="19"/>
    </row>
    <row r="44" spans="2:12" s="1" customFormat="1" ht="14.45" customHeight="1">
      <c r="B44" s="19"/>
      <c r="I44" s="114"/>
      <c r="L44" s="19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110</v>
      </c>
      <c r="D86" s="35"/>
      <c r="E86" s="35"/>
      <c r="F86" s="35"/>
      <c r="G86" s="35"/>
      <c r="H86" s="35"/>
      <c r="I86" s="121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306" t="str">
        <f>E9</f>
        <v>1 - VZT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5"/>
      <c r="E89" s="35"/>
      <c r="F89" s="26" t="str">
        <f>F12</f>
        <v xml:space="preserve"> </v>
      </c>
      <c r="G89" s="35"/>
      <c r="H89" s="35"/>
      <c r="I89" s="122" t="s">
        <v>21</v>
      </c>
      <c r="J89" s="65" t="str">
        <f>IF(J12="","",J12)</f>
        <v>29. 4. 2020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122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122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21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63" t="s">
        <v>115</v>
      </c>
      <c r="D94" s="164"/>
      <c r="E94" s="164"/>
      <c r="F94" s="164"/>
      <c r="G94" s="164"/>
      <c r="H94" s="164"/>
      <c r="I94" s="165"/>
      <c r="J94" s="166" t="s">
        <v>116</v>
      </c>
      <c r="K94" s="16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67" t="s">
        <v>117</v>
      </c>
      <c r="D96" s="35"/>
      <c r="E96" s="35"/>
      <c r="F96" s="35"/>
      <c r="G96" s="35"/>
      <c r="H96" s="35"/>
      <c r="I96" s="121"/>
      <c r="J96" s="83">
        <f>J136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118</v>
      </c>
    </row>
    <row r="97" spans="2:12" s="9" customFormat="1" ht="24.95" customHeight="1">
      <c r="B97" s="168"/>
      <c r="C97" s="169"/>
      <c r="D97" s="170" t="s">
        <v>119</v>
      </c>
      <c r="E97" s="171"/>
      <c r="F97" s="171"/>
      <c r="G97" s="171"/>
      <c r="H97" s="171"/>
      <c r="I97" s="172"/>
      <c r="J97" s="173">
        <f>J137</f>
        <v>0</v>
      </c>
      <c r="K97" s="169"/>
      <c r="L97" s="174"/>
    </row>
    <row r="98" spans="2:12" s="9" customFormat="1" ht="24.95" customHeight="1">
      <c r="B98" s="168"/>
      <c r="C98" s="169"/>
      <c r="D98" s="170" t="s">
        <v>120</v>
      </c>
      <c r="E98" s="171"/>
      <c r="F98" s="171"/>
      <c r="G98" s="171"/>
      <c r="H98" s="171"/>
      <c r="I98" s="172"/>
      <c r="J98" s="173">
        <f>J155</f>
        <v>0</v>
      </c>
      <c r="K98" s="169"/>
      <c r="L98" s="174"/>
    </row>
    <row r="99" spans="2:12" s="9" customFormat="1" ht="24.95" customHeight="1">
      <c r="B99" s="168"/>
      <c r="C99" s="169"/>
      <c r="D99" s="170" t="s">
        <v>121</v>
      </c>
      <c r="E99" s="171"/>
      <c r="F99" s="171"/>
      <c r="G99" s="171"/>
      <c r="H99" s="171"/>
      <c r="I99" s="172"/>
      <c r="J99" s="173">
        <f>J193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122</v>
      </c>
      <c r="E100" s="171"/>
      <c r="F100" s="171"/>
      <c r="G100" s="171"/>
      <c r="H100" s="171"/>
      <c r="I100" s="172"/>
      <c r="J100" s="173">
        <f>J214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123</v>
      </c>
      <c r="E101" s="171"/>
      <c r="F101" s="171"/>
      <c r="G101" s="171"/>
      <c r="H101" s="171"/>
      <c r="I101" s="172"/>
      <c r="J101" s="173">
        <f>J224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124</v>
      </c>
      <c r="E102" s="171"/>
      <c r="F102" s="171"/>
      <c r="G102" s="171"/>
      <c r="H102" s="171"/>
      <c r="I102" s="172"/>
      <c r="J102" s="173">
        <f>J233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125</v>
      </c>
      <c r="E103" s="171"/>
      <c r="F103" s="171"/>
      <c r="G103" s="171"/>
      <c r="H103" s="171"/>
      <c r="I103" s="172"/>
      <c r="J103" s="173">
        <f>J243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126</v>
      </c>
      <c r="E104" s="171"/>
      <c r="F104" s="171"/>
      <c r="G104" s="171"/>
      <c r="H104" s="171"/>
      <c r="I104" s="172"/>
      <c r="J104" s="173">
        <f>J246</f>
        <v>0</v>
      </c>
      <c r="K104" s="169"/>
      <c r="L104" s="174"/>
    </row>
    <row r="105" spans="2:12" s="9" customFormat="1" ht="24.95" customHeight="1">
      <c r="B105" s="168"/>
      <c r="C105" s="169"/>
      <c r="D105" s="170" t="s">
        <v>127</v>
      </c>
      <c r="E105" s="171"/>
      <c r="F105" s="171"/>
      <c r="G105" s="171"/>
      <c r="H105" s="171"/>
      <c r="I105" s="172"/>
      <c r="J105" s="173">
        <f>J262</f>
        <v>0</v>
      </c>
      <c r="K105" s="169"/>
      <c r="L105" s="174"/>
    </row>
    <row r="106" spans="2:12" s="9" customFormat="1" ht="24.95" customHeight="1">
      <c r="B106" s="168"/>
      <c r="C106" s="169"/>
      <c r="D106" s="170" t="s">
        <v>128</v>
      </c>
      <c r="E106" s="171"/>
      <c r="F106" s="171"/>
      <c r="G106" s="171"/>
      <c r="H106" s="171"/>
      <c r="I106" s="172"/>
      <c r="J106" s="173">
        <f>J273</f>
        <v>0</v>
      </c>
      <c r="K106" s="169"/>
      <c r="L106" s="174"/>
    </row>
    <row r="107" spans="1:31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121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9.25" customHeight="1">
      <c r="A109" s="33"/>
      <c r="B109" s="34"/>
      <c r="C109" s="167" t="s">
        <v>129</v>
      </c>
      <c r="D109" s="35"/>
      <c r="E109" s="35"/>
      <c r="F109" s="35"/>
      <c r="G109" s="35"/>
      <c r="H109" s="35"/>
      <c r="I109" s="121"/>
      <c r="J109" s="175">
        <f>ROUND(J110+J111+J112+J113+J114+J115,2)</f>
        <v>0</v>
      </c>
      <c r="K109" s="35"/>
      <c r="L109" s="50"/>
      <c r="N109" s="176" t="s">
        <v>37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18" customHeight="1">
      <c r="A110" s="33"/>
      <c r="B110" s="34"/>
      <c r="C110" s="35"/>
      <c r="D110" s="338" t="s">
        <v>130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aca="true" t="shared" si="0" ref="BE110:BE115">IF(N110="základní",J110,0)</f>
        <v>0</v>
      </c>
      <c r="BF110" s="183">
        <f aca="true" t="shared" si="1" ref="BF110:BF115">IF(N110="snížená",J110,0)</f>
        <v>0</v>
      </c>
      <c r="BG110" s="183">
        <f aca="true" t="shared" si="2" ref="BG110:BG115">IF(N110="zákl. přenesená",J110,0)</f>
        <v>0</v>
      </c>
      <c r="BH110" s="183">
        <f aca="true" t="shared" si="3" ref="BH110:BH115">IF(N110="sníž. přenesená",J110,0)</f>
        <v>0</v>
      </c>
      <c r="BI110" s="183">
        <f aca="true" t="shared" si="4" ref="BI110:BI115">IF(N110="nulová",J110,0)</f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132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133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8" t="s">
        <v>134</v>
      </c>
      <c r="E113" s="339"/>
      <c r="F113" s="339"/>
      <c r="G113" s="35"/>
      <c r="H113" s="35"/>
      <c r="I113" s="121"/>
      <c r="J113" s="178"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131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338" t="s">
        <v>135</v>
      </c>
      <c r="E114" s="339"/>
      <c r="F114" s="339"/>
      <c r="G114" s="35"/>
      <c r="H114" s="35"/>
      <c r="I114" s="121"/>
      <c r="J114" s="178">
        <v>0</v>
      </c>
      <c r="K114" s="35"/>
      <c r="L114" s="179"/>
      <c r="M114" s="180"/>
      <c r="N114" s="181" t="s">
        <v>38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131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78</v>
      </c>
      <c r="BK114" s="180"/>
      <c r="BL114" s="180"/>
      <c r="BM114" s="180"/>
    </row>
    <row r="115" spans="1:65" s="2" customFormat="1" ht="18" customHeight="1">
      <c r="A115" s="33"/>
      <c r="B115" s="34"/>
      <c r="C115" s="35"/>
      <c r="D115" s="177" t="s">
        <v>136</v>
      </c>
      <c r="E115" s="35"/>
      <c r="F115" s="35"/>
      <c r="G115" s="35"/>
      <c r="H115" s="35"/>
      <c r="I115" s="121"/>
      <c r="J115" s="178">
        <f>ROUND(J30*T115,2)</f>
        <v>0</v>
      </c>
      <c r="K115" s="35"/>
      <c r="L115" s="179"/>
      <c r="M115" s="180"/>
      <c r="N115" s="181" t="s">
        <v>38</v>
      </c>
      <c r="O115" s="180"/>
      <c r="P115" s="180"/>
      <c r="Q115" s="180"/>
      <c r="R115" s="180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2" t="s">
        <v>137</v>
      </c>
      <c r="AZ115" s="180"/>
      <c r="BA115" s="180"/>
      <c r="BB115" s="180"/>
      <c r="BC115" s="180"/>
      <c r="BD115" s="180"/>
      <c r="BE115" s="183">
        <f t="shared" si="0"/>
        <v>0</v>
      </c>
      <c r="BF115" s="183">
        <f t="shared" si="1"/>
        <v>0</v>
      </c>
      <c r="BG115" s="183">
        <f t="shared" si="2"/>
        <v>0</v>
      </c>
      <c r="BH115" s="183">
        <f t="shared" si="3"/>
        <v>0</v>
      </c>
      <c r="BI115" s="183">
        <f t="shared" si="4"/>
        <v>0</v>
      </c>
      <c r="BJ115" s="182" t="s">
        <v>78</v>
      </c>
      <c r="BK115" s="180"/>
      <c r="BL115" s="180"/>
      <c r="BM115" s="180"/>
    </row>
    <row r="116" spans="1:31" s="2" customFormat="1" ht="12">
      <c r="A116" s="33"/>
      <c r="B116" s="34"/>
      <c r="C116" s="35"/>
      <c r="D116" s="35"/>
      <c r="E116" s="35"/>
      <c r="F116" s="35"/>
      <c r="G116" s="35"/>
      <c r="H116" s="35"/>
      <c r="I116" s="121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9.25" customHeight="1">
      <c r="A117" s="33"/>
      <c r="B117" s="34"/>
      <c r="C117" s="184" t="s">
        <v>138</v>
      </c>
      <c r="D117" s="164"/>
      <c r="E117" s="164"/>
      <c r="F117" s="164"/>
      <c r="G117" s="164"/>
      <c r="H117" s="164"/>
      <c r="I117" s="165"/>
      <c r="J117" s="185">
        <f>ROUND(J96+J109,2)</f>
        <v>0</v>
      </c>
      <c r="K117" s="16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159"/>
      <c r="J118" s="54"/>
      <c r="K118" s="54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5"/>
      <c r="C122" s="56"/>
      <c r="D122" s="56"/>
      <c r="E122" s="56"/>
      <c r="F122" s="56"/>
      <c r="G122" s="56"/>
      <c r="H122" s="56"/>
      <c r="I122" s="162"/>
      <c r="J122" s="56"/>
      <c r="K122" s="56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139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15</v>
      </c>
      <c r="D125" s="35"/>
      <c r="E125" s="35"/>
      <c r="F125" s="35"/>
      <c r="G125" s="35"/>
      <c r="H125" s="35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5"/>
      <c r="D126" s="35"/>
      <c r="E126" s="340" t="str">
        <f>E7</f>
        <v>Nemocnice Havířov-magnetická rezonance</v>
      </c>
      <c r="F126" s="341"/>
      <c r="G126" s="341"/>
      <c r="H126" s="341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110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306" t="str">
        <f>E9</f>
        <v>1 - VZT</v>
      </c>
      <c r="F128" s="342"/>
      <c r="G128" s="342"/>
      <c r="H128" s="342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5"/>
      <c r="E130" s="35"/>
      <c r="F130" s="26" t="str">
        <f>F12</f>
        <v xml:space="preserve"> </v>
      </c>
      <c r="G130" s="35"/>
      <c r="H130" s="35"/>
      <c r="I130" s="122" t="s">
        <v>21</v>
      </c>
      <c r="J130" s="65" t="str">
        <f>IF(J12="","",J12)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23</v>
      </c>
      <c r="D132" s="35"/>
      <c r="E132" s="35"/>
      <c r="F132" s="26" t="str">
        <f>E15</f>
        <v xml:space="preserve"> </v>
      </c>
      <c r="G132" s="35"/>
      <c r="H132" s="35"/>
      <c r="I132" s="122" t="s">
        <v>29</v>
      </c>
      <c r="J132" s="31" t="str">
        <f>E21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5"/>
      <c r="E133" s="35"/>
      <c r="F133" s="26" t="str">
        <f>IF(E18="","",E18)</f>
        <v>Vyplň údaj</v>
      </c>
      <c r="G133" s="35"/>
      <c r="H133" s="35"/>
      <c r="I133" s="122" t="s">
        <v>31</v>
      </c>
      <c r="J133" s="31" t="str">
        <f>E24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140</v>
      </c>
      <c r="D135" s="189" t="s">
        <v>58</v>
      </c>
      <c r="E135" s="189" t="s">
        <v>54</v>
      </c>
      <c r="F135" s="189" t="s">
        <v>55</v>
      </c>
      <c r="G135" s="189" t="s">
        <v>141</v>
      </c>
      <c r="H135" s="189" t="s">
        <v>142</v>
      </c>
      <c r="I135" s="190" t="s">
        <v>143</v>
      </c>
      <c r="J135" s="191" t="s">
        <v>116</v>
      </c>
      <c r="K135" s="192" t="s">
        <v>144</v>
      </c>
      <c r="L135" s="193"/>
      <c r="M135" s="74" t="s">
        <v>1</v>
      </c>
      <c r="N135" s="75" t="s">
        <v>37</v>
      </c>
      <c r="O135" s="75" t="s">
        <v>145</v>
      </c>
      <c r="P135" s="75" t="s">
        <v>146</v>
      </c>
      <c r="Q135" s="75" t="s">
        <v>147</v>
      </c>
      <c r="R135" s="75" t="s">
        <v>148</v>
      </c>
      <c r="S135" s="75" t="s">
        <v>149</v>
      </c>
      <c r="T135" s="76" t="s">
        <v>150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151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P137+P155+P193+P214+P224+P233+P243+P246+P262+P273</f>
        <v>0</v>
      </c>
      <c r="Q136" s="78"/>
      <c r="R136" s="196">
        <f>R137+R155+R193+R214+R224+R233+R243+R246+R262+R273</f>
        <v>0</v>
      </c>
      <c r="S136" s="78"/>
      <c r="T136" s="197">
        <f>T137+T155+T193+T214+T224+T233+T243+T246+T262+T273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72</v>
      </c>
      <c r="AU136" s="16" t="s">
        <v>118</v>
      </c>
      <c r="BK136" s="198">
        <f>BK137+BK155+BK193+BK214+BK224+BK233+BK243+BK246+BK262+BK273</f>
        <v>0</v>
      </c>
    </row>
    <row r="137" spans="2:63" s="11" customFormat="1" ht="25.9" customHeight="1">
      <c r="B137" s="199"/>
      <c r="C137" s="200"/>
      <c r="D137" s="201" t="s">
        <v>72</v>
      </c>
      <c r="E137" s="202" t="s">
        <v>152</v>
      </c>
      <c r="F137" s="202" t="s">
        <v>153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SUM(P138:P154)</f>
        <v>0</v>
      </c>
      <c r="Q137" s="207"/>
      <c r="R137" s="208">
        <f>SUM(R138:R154)</f>
        <v>0</v>
      </c>
      <c r="S137" s="207"/>
      <c r="T137" s="209">
        <f>SUM(T138:T154)</f>
        <v>0</v>
      </c>
      <c r="AR137" s="210" t="s">
        <v>78</v>
      </c>
      <c r="AT137" s="211" t="s">
        <v>72</v>
      </c>
      <c r="AU137" s="211" t="s">
        <v>73</v>
      </c>
      <c r="AY137" s="210" t="s">
        <v>154</v>
      </c>
      <c r="BK137" s="212">
        <f>SUM(BK138:BK154)</f>
        <v>0</v>
      </c>
    </row>
    <row r="138" spans="1:65" s="2" customFormat="1" ht="72" customHeight="1">
      <c r="A138" s="33"/>
      <c r="B138" s="34"/>
      <c r="C138" s="213" t="s">
        <v>73</v>
      </c>
      <c r="D138" s="213" t="s">
        <v>155</v>
      </c>
      <c r="E138" s="214" t="s">
        <v>156</v>
      </c>
      <c r="F138" s="215" t="s">
        <v>157</v>
      </c>
      <c r="G138" s="216" t="s">
        <v>158</v>
      </c>
      <c r="H138" s="217">
        <v>1</v>
      </c>
      <c r="I138" s="218"/>
      <c r="J138" s="219">
        <f aca="true" t="shared" si="5" ref="J138:J154">ROUND(I138*H138,2)</f>
        <v>0</v>
      </c>
      <c r="K138" s="220"/>
      <c r="L138" s="38"/>
      <c r="M138" s="221" t="s">
        <v>1</v>
      </c>
      <c r="N138" s="222" t="s">
        <v>38</v>
      </c>
      <c r="O138" s="70"/>
      <c r="P138" s="223">
        <f aca="true" t="shared" si="6" ref="P138:P154">O138*H138</f>
        <v>0</v>
      </c>
      <c r="Q138" s="223">
        <v>0</v>
      </c>
      <c r="R138" s="223">
        <f aca="true" t="shared" si="7" ref="R138:R154">Q138*H138</f>
        <v>0</v>
      </c>
      <c r="S138" s="223">
        <v>0</v>
      </c>
      <c r="T138" s="224">
        <f aca="true" t="shared" si="8" ref="T138:T154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93</v>
      </c>
      <c r="AT138" s="225" t="s">
        <v>155</v>
      </c>
      <c r="AU138" s="225" t="s">
        <v>78</v>
      </c>
      <c r="AY138" s="16" t="s">
        <v>154</v>
      </c>
      <c r="BE138" s="226">
        <f aca="true" t="shared" si="9" ref="BE138:BE154">IF(N138="základní",J138,0)</f>
        <v>0</v>
      </c>
      <c r="BF138" s="226">
        <f aca="true" t="shared" si="10" ref="BF138:BF154">IF(N138="snížená",J138,0)</f>
        <v>0</v>
      </c>
      <c r="BG138" s="226">
        <f aca="true" t="shared" si="11" ref="BG138:BG154">IF(N138="zákl. přenesená",J138,0)</f>
        <v>0</v>
      </c>
      <c r="BH138" s="226">
        <f aca="true" t="shared" si="12" ref="BH138:BH154">IF(N138="sníž. přenesená",J138,0)</f>
        <v>0</v>
      </c>
      <c r="BI138" s="226">
        <f aca="true" t="shared" si="13" ref="BI138:BI154">IF(N138="nulová",J138,0)</f>
        <v>0</v>
      </c>
      <c r="BJ138" s="16" t="s">
        <v>78</v>
      </c>
      <c r="BK138" s="226">
        <f aca="true" t="shared" si="14" ref="BK138:BK154">ROUND(I138*H138,2)</f>
        <v>0</v>
      </c>
      <c r="BL138" s="16" t="s">
        <v>93</v>
      </c>
      <c r="BM138" s="225" t="s">
        <v>82</v>
      </c>
    </row>
    <row r="139" spans="1:65" s="2" customFormat="1" ht="16.5" customHeight="1">
      <c r="A139" s="33"/>
      <c r="B139" s="34"/>
      <c r="C139" s="213" t="s">
        <v>73</v>
      </c>
      <c r="D139" s="213" t="s">
        <v>155</v>
      </c>
      <c r="E139" s="214" t="s">
        <v>159</v>
      </c>
      <c r="F139" s="215" t="s">
        <v>160</v>
      </c>
      <c r="G139" s="216" t="s">
        <v>161</v>
      </c>
      <c r="H139" s="217">
        <v>3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38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78</v>
      </c>
      <c r="AY139" s="16" t="s">
        <v>154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78</v>
      </c>
      <c r="BK139" s="226">
        <f t="shared" si="14"/>
        <v>0</v>
      </c>
      <c r="BL139" s="16" t="s">
        <v>93</v>
      </c>
      <c r="BM139" s="225" t="s">
        <v>93</v>
      </c>
    </row>
    <row r="140" spans="1:65" s="2" customFormat="1" ht="72" customHeight="1">
      <c r="A140" s="33"/>
      <c r="B140" s="34"/>
      <c r="C140" s="213" t="s">
        <v>73</v>
      </c>
      <c r="D140" s="213" t="s">
        <v>155</v>
      </c>
      <c r="E140" s="214" t="s">
        <v>162</v>
      </c>
      <c r="F140" s="215" t="s">
        <v>163</v>
      </c>
      <c r="G140" s="216" t="s">
        <v>158</v>
      </c>
      <c r="H140" s="217">
        <v>1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38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78</v>
      </c>
      <c r="AY140" s="16" t="s">
        <v>154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78</v>
      </c>
      <c r="BK140" s="226">
        <f t="shared" si="14"/>
        <v>0</v>
      </c>
      <c r="BL140" s="16" t="s">
        <v>93</v>
      </c>
      <c r="BM140" s="225" t="s">
        <v>164</v>
      </c>
    </row>
    <row r="141" spans="1:65" s="2" customFormat="1" ht="16.5" customHeight="1">
      <c r="A141" s="33"/>
      <c r="B141" s="34"/>
      <c r="C141" s="213" t="s">
        <v>73</v>
      </c>
      <c r="D141" s="213" t="s">
        <v>155</v>
      </c>
      <c r="E141" s="214" t="s">
        <v>165</v>
      </c>
      <c r="F141" s="215" t="s">
        <v>166</v>
      </c>
      <c r="G141" s="216" t="s">
        <v>167</v>
      </c>
      <c r="H141" s="217">
        <v>2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38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78</v>
      </c>
      <c r="AY141" s="16" t="s">
        <v>154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78</v>
      </c>
      <c r="BK141" s="226">
        <f t="shared" si="14"/>
        <v>0</v>
      </c>
      <c r="BL141" s="16" t="s">
        <v>93</v>
      </c>
      <c r="BM141" s="225" t="s">
        <v>168</v>
      </c>
    </row>
    <row r="142" spans="1:65" s="2" customFormat="1" ht="16.5" customHeight="1">
      <c r="A142" s="33"/>
      <c r="B142" s="34"/>
      <c r="C142" s="213" t="s">
        <v>73</v>
      </c>
      <c r="D142" s="213" t="s">
        <v>155</v>
      </c>
      <c r="E142" s="214" t="s">
        <v>169</v>
      </c>
      <c r="F142" s="215" t="s">
        <v>170</v>
      </c>
      <c r="G142" s="216" t="s">
        <v>158</v>
      </c>
      <c r="H142" s="217">
        <v>1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38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78</v>
      </c>
      <c r="AY142" s="16" t="s">
        <v>154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78</v>
      </c>
      <c r="BK142" s="226">
        <f t="shared" si="14"/>
        <v>0</v>
      </c>
      <c r="BL142" s="16" t="s">
        <v>93</v>
      </c>
      <c r="BM142" s="225" t="s">
        <v>171</v>
      </c>
    </row>
    <row r="143" spans="1:65" s="2" customFormat="1" ht="48" customHeight="1">
      <c r="A143" s="33"/>
      <c r="B143" s="34"/>
      <c r="C143" s="213" t="s">
        <v>73</v>
      </c>
      <c r="D143" s="213" t="s">
        <v>155</v>
      </c>
      <c r="E143" s="214" t="s">
        <v>172</v>
      </c>
      <c r="F143" s="215" t="s">
        <v>173</v>
      </c>
      <c r="G143" s="216" t="s">
        <v>161</v>
      </c>
      <c r="H143" s="217">
        <v>10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38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78</v>
      </c>
      <c r="AY143" s="16" t="s">
        <v>154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78</v>
      </c>
      <c r="BK143" s="226">
        <f t="shared" si="14"/>
        <v>0</v>
      </c>
      <c r="BL143" s="16" t="s">
        <v>93</v>
      </c>
      <c r="BM143" s="225" t="s">
        <v>174</v>
      </c>
    </row>
    <row r="144" spans="1:65" s="2" customFormat="1" ht="48" customHeight="1">
      <c r="A144" s="33"/>
      <c r="B144" s="34"/>
      <c r="C144" s="213" t="s">
        <v>73</v>
      </c>
      <c r="D144" s="213" t="s">
        <v>155</v>
      </c>
      <c r="E144" s="214" t="s">
        <v>175</v>
      </c>
      <c r="F144" s="215" t="s">
        <v>176</v>
      </c>
      <c r="G144" s="216" t="s">
        <v>158</v>
      </c>
      <c r="H144" s="217">
        <v>1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38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78</v>
      </c>
      <c r="AY144" s="16" t="s">
        <v>154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78</v>
      </c>
      <c r="BK144" s="226">
        <f t="shared" si="14"/>
        <v>0</v>
      </c>
      <c r="BL144" s="16" t="s">
        <v>93</v>
      </c>
      <c r="BM144" s="225" t="s">
        <v>177</v>
      </c>
    </row>
    <row r="145" spans="1:65" s="2" customFormat="1" ht="48" customHeight="1">
      <c r="A145" s="33"/>
      <c r="B145" s="34"/>
      <c r="C145" s="213" t="s">
        <v>73</v>
      </c>
      <c r="D145" s="213" t="s">
        <v>155</v>
      </c>
      <c r="E145" s="214" t="s">
        <v>178</v>
      </c>
      <c r="F145" s="215" t="s">
        <v>179</v>
      </c>
      <c r="G145" s="216" t="s">
        <v>158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38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78</v>
      </c>
      <c r="AY145" s="16" t="s">
        <v>154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78</v>
      </c>
      <c r="BK145" s="226">
        <f t="shared" si="14"/>
        <v>0</v>
      </c>
      <c r="BL145" s="16" t="s">
        <v>93</v>
      </c>
      <c r="BM145" s="225" t="s">
        <v>180</v>
      </c>
    </row>
    <row r="146" spans="1:65" s="2" customFormat="1" ht="36" customHeight="1">
      <c r="A146" s="33"/>
      <c r="B146" s="34"/>
      <c r="C146" s="213" t="s">
        <v>73</v>
      </c>
      <c r="D146" s="213" t="s">
        <v>155</v>
      </c>
      <c r="E146" s="214" t="s">
        <v>181</v>
      </c>
      <c r="F146" s="215" t="s">
        <v>182</v>
      </c>
      <c r="G146" s="216" t="s">
        <v>183</v>
      </c>
      <c r="H146" s="217">
        <v>1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38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78</v>
      </c>
      <c r="AY146" s="16" t="s">
        <v>154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78</v>
      </c>
      <c r="BK146" s="226">
        <f t="shared" si="14"/>
        <v>0</v>
      </c>
      <c r="BL146" s="16" t="s">
        <v>93</v>
      </c>
      <c r="BM146" s="225" t="s">
        <v>184</v>
      </c>
    </row>
    <row r="147" spans="1:65" s="2" customFormat="1" ht="36" customHeight="1">
      <c r="A147" s="33"/>
      <c r="B147" s="34"/>
      <c r="C147" s="213" t="s">
        <v>73</v>
      </c>
      <c r="D147" s="213" t="s">
        <v>155</v>
      </c>
      <c r="E147" s="214" t="s">
        <v>185</v>
      </c>
      <c r="F147" s="215" t="s">
        <v>186</v>
      </c>
      <c r="G147" s="216" t="s">
        <v>183</v>
      </c>
      <c r="H147" s="217">
        <v>1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38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78</v>
      </c>
      <c r="AY147" s="16" t="s">
        <v>154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78</v>
      </c>
      <c r="BK147" s="226">
        <f t="shared" si="14"/>
        <v>0</v>
      </c>
      <c r="BL147" s="16" t="s">
        <v>93</v>
      </c>
      <c r="BM147" s="225" t="s">
        <v>187</v>
      </c>
    </row>
    <row r="148" spans="1:65" s="2" customFormat="1" ht="24" customHeight="1">
      <c r="A148" s="33"/>
      <c r="B148" s="34"/>
      <c r="C148" s="213" t="s">
        <v>73</v>
      </c>
      <c r="D148" s="213" t="s">
        <v>155</v>
      </c>
      <c r="E148" s="214" t="s">
        <v>188</v>
      </c>
      <c r="F148" s="215" t="s">
        <v>189</v>
      </c>
      <c r="G148" s="216" t="s">
        <v>183</v>
      </c>
      <c r="H148" s="217">
        <v>2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38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93</v>
      </c>
      <c r="AT148" s="225" t="s">
        <v>155</v>
      </c>
      <c r="AU148" s="225" t="s">
        <v>78</v>
      </c>
      <c r="AY148" s="16" t="s">
        <v>154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78</v>
      </c>
      <c r="BK148" s="226">
        <f t="shared" si="14"/>
        <v>0</v>
      </c>
      <c r="BL148" s="16" t="s">
        <v>93</v>
      </c>
      <c r="BM148" s="225" t="s">
        <v>190</v>
      </c>
    </row>
    <row r="149" spans="1:65" s="2" customFormat="1" ht="16.5" customHeight="1">
      <c r="A149" s="33"/>
      <c r="B149" s="34"/>
      <c r="C149" s="213" t="s">
        <v>73</v>
      </c>
      <c r="D149" s="213" t="s">
        <v>155</v>
      </c>
      <c r="E149" s="214" t="s">
        <v>191</v>
      </c>
      <c r="F149" s="215" t="s">
        <v>192</v>
      </c>
      <c r="G149" s="216" t="s">
        <v>193</v>
      </c>
      <c r="H149" s="217">
        <v>77.4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38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78</v>
      </c>
      <c r="AY149" s="16" t="s">
        <v>154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78</v>
      </c>
      <c r="BK149" s="226">
        <f t="shared" si="14"/>
        <v>0</v>
      </c>
      <c r="BL149" s="16" t="s">
        <v>93</v>
      </c>
      <c r="BM149" s="225" t="s">
        <v>194</v>
      </c>
    </row>
    <row r="150" spans="1:65" s="2" customFormat="1" ht="16.5" customHeight="1">
      <c r="A150" s="33"/>
      <c r="B150" s="34"/>
      <c r="C150" s="213" t="s">
        <v>73</v>
      </c>
      <c r="D150" s="213" t="s">
        <v>155</v>
      </c>
      <c r="E150" s="214" t="s">
        <v>195</v>
      </c>
      <c r="F150" s="215" t="s">
        <v>196</v>
      </c>
      <c r="G150" s="216" t="s">
        <v>193</v>
      </c>
      <c r="H150" s="217">
        <v>10.8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38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78</v>
      </c>
      <c r="AY150" s="16" t="s">
        <v>154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78</v>
      </c>
      <c r="BK150" s="226">
        <f t="shared" si="14"/>
        <v>0</v>
      </c>
      <c r="BL150" s="16" t="s">
        <v>93</v>
      </c>
      <c r="BM150" s="225" t="s">
        <v>197</v>
      </c>
    </row>
    <row r="151" spans="1:65" s="2" customFormat="1" ht="36" customHeight="1">
      <c r="A151" s="33"/>
      <c r="B151" s="34"/>
      <c r="C151" s="213" t="s">
        <v>73</v>
      </c>
      <c r="D151" s="213" t="s">
        <v>155</v>
      </c>
      <c r="E151" s="214" t="s">
        <v>198</v>
      </c>
      <c r="F151" s="215" t="s">
        <v>199</v>
      </c>
      <c r="G151" s="216" t="s">
        <v>193</v>
      </c>
      <c r="H151" s="217">
        <v>41.4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78</v>
      </c>
      <c r="AY151" s="16" t="s">
        <v>154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78</v>
      </c>
      <c r="BK151" s="226">
        <f t="shared" si="14"/>
        <v>0</v>
      </c>
      <c r="BL151" s="16" t="s">
        <v>93</v>
      </c>
      <c r="BM151" s="225" t="s">
        <v>200</v>
      </c>
    </row>
    <row r="152" spans="1:65" s="2" customFormat="1" ht="36" customHeight="1">
      <c r="A152" s="33"/>
      <c r="B152" s="34"/>
      <c r="C152" s="213" t="s">
        <v>73</v>
      </c>
      <c r="D152" s="213" t="s">
        <v>155</v>
      </c>
      <c r="E152" s="214" t="s">
        <v>201</v>
      </c>
      <c r="F152" s="215" t="s">
        <v>202</v>
      </c>
      <c r="G152" s="216" t="s">
        <v>193</v>
      </c>
      <c r="H152" s="217">
        <v>34.2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38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78</v>
      </c>
      <c r="AY152" s="16" t="s">
        <v>154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78</v>
      </c>
      <c r="BK152" s="226">
        <f t="shared" si="14"/>
        <v>0</v>
      </c>
      <c r="BL152" s="16" t="s">
        <v>93</v>
      </c>
      <c r="BM152" s="225" t="s">
        <v>203</v>
      </c>
    </row>
    <row r="153" spans="1:65" s="2" customFormat="1" ht="36" customHeight="1">
      <c r="A153" s="33"/>
      <c r="B153" s="34"/>
      <c r="C153" s="213" t="s">
        <v>73</v>
      </c>
      <c r="D153" s="213" t="s">
        <v>155</v>
      </c>
      <c r="E153" s="214" t="s">
        <v>204</v>
      </c>
      <c r="F153" s="215" t="s">
        <v>205</v>
      </c>
      <c r="G153" s="216" t="s">
        <v>183</v>
      </c>
      <c r="H153" s="217">
        <v>2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78</v>
      </c>
      <c r="AY153" s="16" t="s">
        <v>154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78</v>
      </c>
      <c r="BK153" s="226">
        <f t="shared" si="14"/>
        <v>0</v>
      </c>
      <c r="BL153" s="16" t="s">
        <v>93</v>
      </c>
      <c r="BM153" s="225" t="s">
        <v>206</v>
      </c>
    </row>
    <row r="154" spans="1:65" s="2" customFormat="1" ht="24" customHeight="1">
      <c r="A154" s="33"/>
      <c r="B154" s="34"/>
      <c r="C154" s="213" t="s">
        <v>73</v>
      </c>
      <c r="D154" s="213" t="s">
        <v>155</v>
      </c>
      <c r="E154" s="214" t="s">
        <v>207</v>
      </c>
      <c r="F154" s="215" t="s">
        <v>208</v>
      </c>
      <c r="G154" s="216" t="s">
        <v>167</v>
      </c>
      <c r="H154" s="217">
        <v>216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38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93</v>
      </c>
      <c r="AT154" s="225" t="s">
        <v>155</v>
      </c>
      <c r="AU154" s="225" t="s">
        <v>78</v>
      </c>
      <c r="AY154" s="16" t="s">
        <v>154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78</v>
      </c>
      <c r="BK154" s="226">
        <f t="shared" si="14"/>
        <v>0</v>
      </c>
      <c r="BL154" s="16" t="s">
        <v>93</v>
      </c>
      <c r="BM154" s="225" t="s">
        <v>209</v>
      </c>
    </row>
    <row r="155" spans="2:63" s="11" customFormat="1" ht="25.9" customHeight="1">
      <c r="B155" s="199"/>
      <c r="C155" s="200"/>
      <c r="D155" s="201" t="s">
        <v>72</v>
      </c>
      <c r="E155" s="202" t="s">
        <v>210</v>
      </c>
      <c r="F155" s="202" t="s">
        <v>211</v>
      </c>
      <c r="G155" s="200"/>
      <c r="H155" s="200"/>
      <c r="I155" s="203"/>
      <c r="J155" s="204">
        <f>BK155</f>
        <v>0</v>
      </c>
      <c r="K155" s="200"/>
      <c r="L155" s="205"/>
      <c r="M155" s="206"/>
      <c r="N155" s="207"/>
      <c r="O155" s="207"/>
      <c r="P155" s="208">
        <f>SUM(P156:P192)</f>
        <v>0</v>
      </c>
      <c r="Q155" s="207"/>
      <c r="R155" s="208">
        <f>SUM(R156:R192)</f>
        <v>0</v>
      </c>
      <c r="S155" s="207"/>
      <c r="T155" s="209">
        <f>SUM(T156:T192)</f>
        <v>0</v>
      </c>
      <c r="AR155" s="210" t="s">
        <v>78</v>
      </c>
      <c r="AT155" s="211" t="s">
        <v>72</v>
      </c>
      <c r="AU155" s="211" t="s">
        <v>73</v>
      </c>
      <c r="AY155" s="210" t="s">
        <v>154</v>
      </c>
      <c r="BK155" s="212">
        <f>SUM(BK156:BK192)</f>
        <v>0</v>
      </c>
    </row>
    <row r="156" spans="1:65" s="2" customFormat="1" ht="72" customHeight="1">
      <c r="A156" s="33"/>
      <c r="B156" s="34"/>
      <c r="C156" s="213" t="s">
        <v>73</v>
      </c>
      <c r="D156" s="213" t="s">
        <v>155</v>
      </c>
      <c r="E156" s="214" t="s">
        <v>212</v>
      </c>
      <c r="F156" s="215" t="s">
        <v>213</v>
      </c>
      <c r="G156" s="216" t="s">
        <v>158</v>
      </c>
      <c r="H156" s="217">
        <v>1</v>
      </c>
      <c r="I156" s="218"/>
      <c r="J156" s="219">
        <f aca="true" t="shared" si="15" ref="J156:J192">ROUND(I156*H156,2)</f>
        <v>0</v>
      </c>
      <c r="K156" s="220"/>
      <c r="L156" s="38"/>
      <c r="M156" s="221" t="s">
        <v>1</v>
      </c>
      <c r="N156" s="222" t="s">
        <v>38</v>
      </c>
      <c r="O156" s="70"/>
      <c r="P156" s="223">
        <f aca="true" t="shared" si="16" ref="P156:P192">O156*H156</f>
        <v>0</v>
      </c>
      <c r="Q156" s="223">
        <v>0</v>
      </c>
      <c r="R156" s="223">
        <f aca="true" t="shared" si="17" ref="R156:R192">Q156*H156</f>
        <v>0</v>
      </c>
      <c r="S156" s="223">
        <v>0</v>
      </c>
      <c r="T156" s="224">
        <f aca="true" t="shared" si="18" ref="T156:T192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93</v>
      </c>
      <c r="AT156" s="225" t="s">
        <v>155</v>
      </c>
      <c r="AU156" s="225" t="s">
        <v>78</v>
      </c>
      <c r="AY156" s="16" t="s">
        <v>154</v>
      </c>
      <c r="BE156" s="226">
        <f aca="true" t="shared" si="19" ref="BE156:BE192">IF(N156="základní",J156,0)</f>
        <v>0</v>
      </c>
      <c r="BF156" s="226">
        <f aca="true" t="shared" si="20" ref="BF156:BF192">IF(N156="snížená",J156,0)</f>
        <v>0</v>
      </c>
      <c r="BG156" s="226">
        <f aca="true" t="shared" si="21" ref="BG156:BG192">IF(N156="zákl. přenesená",J156,0)</f>
        <v>0</v>
      </c>
      <c r="BH156" s="226">
        <f aca="true" t="shared" si="22" ref="BH156:BH192">IF(N156="sníž. přenesená",J156,0)</f>
        <v>0</v>
      </c>
      <c r="BI156" s="226">
        <f aca="true" t="shared" si="23" ref="BI156:BI192">IF(N156="nulová",J156,0)</f>
        <v>0</v>
      </c>
      <c r="BJ156" s="16" t="s">
        <v>78</v>
      </c>
      <c r="BK156" s="226">
        <f aca="true" t="shared" si="24" ref="BK156:BK192">ROUND(I156*H156,2)</f>
        <v>0</v>
      </c>
      <c r="BL156" s="16" t="s">
        <v>93</v>
      </c>
      <c r="BM156" s="225" t="s">
        <v>214</v>
      </c>
    </row>
    <row r="157" spans="1:65" s="2" customFormat="1" ht="48" customHeight="1">
      <c r="A157" s="33"/>
      <c r="B157" s="34"/>
      <c r="C157" s="213" t="s">
        <v>73</v>
      </c>
      <c r="D157" s="213" t="s">
        <v>155</v>
      </c>
      <c r="E157" s="214" t="s">
        <v>215</v>
      </c>
      <c r="F157" s="215" t="s">
        <v>216</v>
      </c>
      <c r="G157" s="216" t="s">
        <v>158</v>
      </c>
      <c r="H157" s="217">
        <v>4</v>
      </c>
      <c r="I157" s="218"/>
      <c r="J157" s="219">
        <f t="shared" si="15"/>
        <v>0</v>
      </c>
      <c r="K157" s="220"/>
      <c r="L157" s="38"/>
      <c r="M157" s="221" t="s">
        <v>1</v>
      </c>
      <c r="N157" s="222" t="s">
        <v>38</v>
      </c>
      <c r="O157" s="70"/>
      <c r="P157" s="223">
        <f t="shared" si="16"/>
        <v>0</v>
      </c>
      <c r="Q157" s="223">
        <v>0</v>
      </c>
      <c r="R157" s="223">
        <f t="shared" si="17"/>
        <v>0</v>
      </c>
      <c r="S157" s="223">
        <v>0</v>
      </c>
      <c r="T157" s="224">
        <f t="shared" si="1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93</v>
      </c>
      <c r="AT157" s="225" t="s">
        <v>155</v>
      </c>
      <c r="AU157" s="225" t="s">
        <v>78</v>
      </c>
      <c r="AY157" s="16" t="s">
        <v>154</v>
      </c>
      <c r="BE157" s="226">
        <f t="shared" si="19"/>
        <v>0</v>
      </c>
      <c r="BF157" s="226">
        <f t="shared" si="20"/>
        <v>0</v>
      </c>
      <c r="BG157" s="226">
        <f t="shared" si="21"/>
        <v>0</v>
      </c>
      <c r="BH157" s="226">
        <f t="shared" si="22"/>
        <v>0</v>
      </c>
      <c r="BI157" s="226">
        <f t="shared" si="23"/>
        <v>0</v>
      </c>
      <c r="BJ157" s="16" t="s">
        <v>78</v>
      </c>
      <c r="BK157" s="226">
        <f t="shared" si="24"/>
        <v>0</v>
      </c>
      <c r="BL157" s="16" t="s">
        <v>93</v>
      </c>
      <c r="BM157" s="225" t="s">
        <v>217</v>
      </c>
    </row>
    <row r="158" spans="1:65" s="2" customFormat="1" ht="36" customHeight="1">
      <c r="A158" s="33"/>
      <c r="B158" s="34"/>
      <c r="C158" s="213" t="s">
        <v>73</v>
      </c>
      <c r="D158" s="213" t="s">
        <v>155</v>
      </c>
      <c r="E158" s="214" t="s">
        <v>218</v>
      </c>
      <c r="F158" s="215" t="s">
        <v>219</v>
      </c>
      <c r="G158" s="216" t="s">
        <v>158</v>
      </c>
      <c r="H158" s="217">
        <v>1</v>
      </c>
      <c r="I158" s="218"/>
      <c r="J158" s="219">
        <f t="shared" si="15"/>
        <v>0</v>
      </c>
      <c r="K158" s="220"/>
      <c r="L158" s="38"/>
      <c r="M158" s="221" t="s">
        <v>1</v>
      </c>
      <c r="N158" s="222" t="s">
        <v>38</v>
      </c>
      <c r="O158" s="70"/>
      <c r="P158" s="223">
        <f t="shared" si="16"/>
        <v>0</v>
      </c>
      <c r="Q158" s="223">
        <v>0</v>
      </c>
      <c r="R158" s="223">
        <f t="shared" si="17"/>
        <v>0</v>
      </c>
      <c r="S158" s="223">
        <v>0</v>
      </c>
      <c r="T158" s="224">
        <f t="shared" si="1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78</v>
      </c>
      <c r="AY158" s="16" t="s">
        <v>154</v>
      </c>
      <c r="BE158" s="226">
        <f t="shared" si="19"/>
        <v>0</v>
      </c>
      <c r="BF158" s="226">
        <f t="shared" si="20"/>
        <v>0</v>
      </c>
      <c r="BG158" s="226">
        <f t="shared" si="21"/>
        <v>0</v>
      </c>
      <c r="BH158" s="226">
        <f t="shared" si="22"/>
        <v>0</v>
      </c>
      <c r="BI158" s="226">
        <f t="shared" si="23"/>
        <v>0</v>
      </c>
      <c r="BJ158" s="16" t="s">
        <v>78</v>
      </c>
      <c r="BK158" s="226">
        <f t="shared" si="24"/>
        <v>0</v>
      </c>
      <c r="BL158" s="16" t="s">
        <v>93</v>
      </c>
      <c r="BM158" s="225" t="s">
        <v>220</v>
      </c>
    </row>
    <row r="159" spans="1:65" s="2" customFormat="1" ht="24" customHeight="1">
      <c r="A159" s="33"/>
      <c r="B159" s="34"/>
      <c r="C159" s="213" t="s">
        <v>73</v>
      </c>
      <c r="D159" s="213" t="s">
        <v>155</v>
      </c>
      <c r="E159" s="214" t="s">
        <v>221</v>
      </c>
      <c r="F159" s="215" t="s">
        <v>222</v>
      </c>
      <c r="G159" s="216" t="s">
        <v>183</v>
      </c>
      <c r="H159" s="217">
        <v>2</v>
      </c>
      <c r="I159" s="218"/>
      <c r="J159" s="219">
        <f t="shared" si="15"/>
        <v>0</v>
      </c>
      <c r="K159" s="220"/>
      <c r="L159" s="38"/>
      <c r="M159" s="221" t="s">
        <v>1</v>
      </c>
      <c r="N159" s="222" t="s">
        <v>38</v>
      </c>
      <c r="O159" s="70"/>
      <c r="P159" s="223">
        <f t="shared" si="16"/>
        <v>0</v>
      </c>
      <c r="Q159" s="223">
        <v>0</v>
      </c>
      <c r="R159" s="223">
        <f t="shared" si="17"/>
        <v>0</v>
      </c>
      <c r="S159" s="223">
        <v>0</v>
      </c>
      <c r="T159" s="224">
        <f t="shared" si="1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93</v>
      </c>
      <c r="AT159" s="225" t="s">
        <v>155</v>
      </c>
      <c r="AU159" s="225" t="s">
        <v>78</v>
      </c>
      <c r="AY159" s="16" t="s">
        <v>154</v>
      </c>
      <c r="BE159" s="226">
        <f t="shared" si="19"/>
        <v>0</v>
      </c>
      <c r="BF159" s="226">
        <f t="shared" si="20"/>
        <v>0</v>
      </c>
      <c r="BG159" s="226">
        <f t="shared" si="21"/>
        <v>0</v>
      </c>
      <c r="BH159" s="226">
        <f t="shared" si="22"/>
        <v>0</v>
      </c>
      <c r="BI159" s="226">
        <f t="shared" si="23"/>
        <v>0</v>
      </c>
      <c r="BJ159" s="16" t="s">
        <v>78</v>
      </c>
      <c r="BK159" s="226">
        <f t="shared" si="24"/>
        <v>0</v>
      </c>
      <c r="BL159" s="16" t="s">
        <v>93</v>
      </c>
      <c r="BM159" s="225" t="s">
        <v>223</v>
      </c>
    </row>
    <row r="160" spans="1:65" s="2" customFormat="1" ht="16.5" customHeight="1">
      <c r="A160" s="33"/>
      <c r="B160" s="34"/>
      <c r="C160" s="213" t="s">
        <v>73</v>
      </c>
      <c r="D160" s="213" t="s">
        <v>155</v>
      </c>
      <c r="E160" s="214" t="s">
        <v>224</v>
      </c>
      <c r="F160" s="215" t="s">
        <v>225</v>
      </c>
      <c r="G160" s="216" t="s">
        <v>183</v>
      </c>
      <c r="H160" s="217">
        <v>1</v>
      </c>
      <c r="I160" s="218"/>
      <c r="J160" s="219">
        <f t="shared" si="15"/>
        <v>0</v>
      </c>
      <c r="K160" s="220"/>
      <c r="L160" s="38"/>
      <c r="M160" s="221" t="s">
        <v>1</v>
      </c>
      <c r="N160" s="222" t="s">
        <v>38</v>
      </c>
      <c r="O160" s="70"/>
      <c r="P160" s="223">
        <f t="shared" si="16"/>
        <v>0</v>
      </c>
      <c r="Q160" s="223">
        <v>0</v>
      </c>
      <c r="R160" s="223">
        <f t="shared" si="17"/>
        <v>0</v>
      </c>
      <c r="S160" s="223">
        <v>0</v>
      </c>
      <c r="T160" s="224">
        <f t="shared" si="1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93</v>
      </c>
      <c r="AT160" s="225" t="s">
        <v>155</v>
      </c>
      <c r="AU160" s="225" t="s">
        <v>78</v>
      </c>
      <c r="AY160" s="16" t="s">
        <v>154</v>
      </c>
      <c r="BE160" s="226">
        <f t="shared" si="19"/>
        <v>0</v>
      </c>
      <c r="BF160" s="226">
        <f t="shared" si="20"/>
        <v>0</v>
      </c>
      <c r="BG160" s="226">
        <f t="shared" si="21"/>
        <v>0</v>
      </c>
      <c r="BH160" s="226">
        <f t="shared" si="22"/>
        <v>0</v>
      </c>
      <c r="BI160" s="226">
        <f t="shared" si="23"/>
        <v>0</v>
      </c>
      <c r="BJ160" s="16" t="s">
        <v>78</v>
      </c>
      <c r="BK160" s="226">
        <f t="shared" si="24"/>
        <v>0</v>
      </c>
      <c r="BL160" s="16" t="s">
        <v>93</v>
      </c>
      <c r="BM160" s="225" t="s">
        <v>226</v>
      </c>
    </row>
    <row r="161" spans="1:65" s="2" customFormat="1" ht="16.5" customHeight="1">
      <c r="A161" s="33"/>
      <c r="B161" s="34"/>
      <c r="C161" s="213" t="s">
        <v>73</v>
      </c>
      <c r="D161" s="213" t="s">
        <v>155</v>
      </c>
      <c r="E161" s="214" t="s">
        <v>227</v>
      </c>
      <c r="F161" s="215" t="s">
        <v>228</v>
      </c>
      <c r="G161" s="216" t="s">
        <v>183</v>
      </c>
      <c r="H161" s="217">
        <v>6</v>
      </c>
      <c r="I161" s="218"/>
      <c r="J161" s="219">
        <f t="shared" si="15"/>
        <v>0</v>
      </c>
      <c r="K161" s="220"/>
      <c r="L161" s="38"/>
      <c r="M161" s="221" t="s">
        <v>1</v>
      </c>
      <c r="N161" s="222" t="s">
        <v>38</v>
      </c>
      <c r="O161" s="70"/>
      <c r="P161" s="223">
        <f t="shared" si="16"/>
        <v>0</v>
      </c>
      <c r="Q161" s="223">
        <v>0</v>
      </c>
      <c r="R161" s="223">
        <f t="shared" si="17"/>
        <v>0</v>
      </c>
      <c r="S161" s="223">
        <v>0</v>
      </c>
      <c r="T161" s="224">
        <f t="shared" si="1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78</v>
      </c>
      <c r="AY161" s="16" t="s">
        <v>154</v>
      </c>
      <c r="BE161" s="226">
        <f t="shared" si="19"/>
        <v>0</v>
      </c>
      <c r="BF161" s="226">
        <f t="shared" si="20"/>
        <v>0</v>
      </c>
      <c r="BG161" s="226">
        <f t="shared" si="21"/>
        <v>0</v>
      </c>
      <c r="BH161" s="226">
        <f t="shared" si="22"/>
        <v>0</v>
      </c>
      <c r="BI161" s="226">
        <f t="shared" si="23"/>
        <v>0</v>
      </c>
      <c r="BJ161" s="16" t="s">
        <v>78</v>
      </c>
      <c r="BK161" s="226">
        <f t="shared" si="24"/>
        <v>0</v>
      </c>
      <c r="BL161" s="16" t="s">
        <v>93</v>
      </c>
      <c r="BM161" s="225" t="s">
        <v>229</v>
      </c>
    </row>
    <row r="162" spans="1:65" s="2" customFormat="1" ht="16.5" customHeight="1">
      <c r="A162" s="33"/>
      <c r="B162" s="34"/>
      <c r="C162" s="213" t="s">
        <v>73</v>
      </c>
      <c r="D162" s="213" t="s">
        <v>155</v>
      </c>
      <c r="E162" s="214" t="s">
        <v>230</v>
      </c>
      <c r="F162" s="215" t="s">
        <v>231</v>
      </c>
      <c r="G162" s="216" t="s">
        <v>183</v>
      </c>
      <c r="H162" s="217">
        <v>1</v>
      </c>
      <c r="I162" s="218"/>
      <c r="J162" s="219">
        <f t="shared" si="15"/>
        <v>0</v>
      </c>
      <c r="K162" s="220"/>
      <c r="L162" s="38"/>
      <c r="M162" s="221" t="s">
        <v>1</v>
      </c>
      <c r="N162" s="222" t="s">
        <v>38</v>
      </c>
      <c r="O162" s="70"/>
      <c r="P162" s="223">
        <f t="shared" si="16"/>
        <v>0</v>
      </c>
      <c r="Q162" s="223">
        <v>0</v>
      </c>
      <c r="R162" s="223">
        <f t="shared" si="17"/>
        <v>0</v>
      </c>
      <c r="S162" s="223">
        <v>0</v>
      </c>
      <c r="T162" s="224">
        <f t="shared" si="1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93</v>
      </c>
      <c r="AT162" s="225" t="s">
        <v>155</v>
      </c>
      <c r="AU162" s="225" t="s">
        <v>78</v>
      </c>
      <c r="AY162" s="16" t="s">
        <v>154</v>
      </c>
      <c r="BE162" s="226">
        <f t="shared" si="19"/>
        <v>0</v>
      </c>
      <c r="BF162" s="226">
        <f t="shared" si="20"/>
        <v>0</v>
      </c>
      <c r="BG162" s="226">
        <f t="shared" si="21"/>
        <v>0</v>
      </c>
      <c r="BH162" s="226">
        <f t="shared" si="22"/>
        <v>0</v>
      </c>
      <c r="BI162" s="226">
        <f t="shared" si="23"/>
        <v>0</v>
      </c>
      <c r="BJ162" s="16" t="s">
        <v>78</v>
      </c>
      <c r="BK162" s="226">
        <f t="shared" si="24"/>
        <v>0</v>
      </c>
      <c r="BL162" s="16" t="s">
        <v>93</v>
      </c>
      <c r="BM162" s="225" t="s">
        <v>232</v>
      </c>
    </row>
    <row r="163" spans="1:65" s="2" customFormat="1" ht="16.5" customHeight="1">
      <c r="A163" s="33"/>
      <c r="B163" s="34"/>
      <c r="C163" s="213" t="s">
        <v>73</v>
      </c>
      <c r="D163" s="213" t="s">
        <v>155</v>
      </c>
      <c r="E163" s="214" t="s">
        <v>233</v>
      </c>
      <c r="F163" s="215" t="s">
        <v>234</v>
      </c>
      <c r="G163" s="216" t="s">
        <v>183</v>
      </c>
      <c r="H163" s="217">
        <v>7</v>
      </c>
      <c r="I163" s="218"/>
      <c r="J163" s="219">
        <f t="shared" si="15"/>
        <v>0</v>
      </c>
      <c r="K163" s="220"/>
      <c r="L163" s="38"/>
      <c r="M163" s="221" t="s">
        <v>1</v>
      </c>
      <c r="N163" s="222" t="s">
        <v>38</v>
      </c>
      <c r="O163" s="70"/>
      <c r="P163" s="223">
        <f t="shared" si="16"/>
        <v>0</v>
      </c>
      <c r="Q163" s="223">
        <v>0</v>
      </c>
      <c r="R163" s="223">
        <f t="shared" si="17"/>
        <v>0</v>
      </c>
      <c r="S163" s="223">
        <v>0</v>
      </c>
      <c r="T163" s="224">
        <f t="shared" si="1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78</v>
      </c>
      <c r="AY163" s="16" t="s">
        <v>154</v>
      </c>
      <c r="BE163" s="226">
        <f t="shared" si="19"/>
        <v>0</v>
      </c>
      <c r="BF163" s="226">
        <f t="shared" si="20"/>
        <v>0</v>
      </c>
      <c r="BG163" s="226">
        <f t="shared" si="21"/>
        <v>0</v>
      </c>
      <c r="BH163" s="226">
        <f t="shared" si="22"/>
        <v>0</v>
      </c>
      <c r="BI163" s="226">
        <f t="shared" si="23"/>
        <v>0</v>
      </c>
      <c r="BJ163" s="16" t="s">
        <v>78</v>
      </c>
      <c r="BK163" s="226">
        <f t="shared" si="24"/>
        <v>0</v>
      </c>
      <c r="BL163" s="16" t="s">
        <v>93</v>
      </c>
      <c r="BM163" s="225" t="s">
        <v>235</v>
      </c>
    </row>
    <row r="164" spans="1:65" s="2" customFormat="1" ht="16.5" customHeight="1">
      <c r="A164" s="33"/>
      <c r="B164" s="34"/>
      <c r="C164" s="213" t="s">
        <v>73</v>
      </c>
      <c r="D164" s="213" t="s">
        <v>155</v>
      </c>
      <c r="E164" s="214" t="s">
        <v>236</v>
      </c>
      <c r="F164" s="215" t="s">
        <v>237</v>
      </c>
      <c r="G164" s="216" t="s">
        <v>183</v>
      </c>
      <c r="H164" s="217">
        <v>3</v>
      </c>
      <c r="I164" s="218"/>
      <c r="J164" s="219">
        <f t="shared" si="15"/>
        <v>0</v>
      </c>
      <c r="K164" s="220"/>
      <c r="L164" s="38"/>
      <c r="M164" s="221" t="s">
        <v>1</v>
      </c>
      <c r="N164" s="222" t="s">
        <v>38</v>
      </c>
      <c r="O164" s="70"/>
      <c r="P164" s="223">
        <f t="shared" si="16"/>
        <v>0</v>
      </c>
      <c r="Q164" s="223">
        <v>0</v>
      </c>
      <c r="R164" s="223">
        <f t="shared" si="17"/>
        <v>0</v>
      </c>
      <c r="S164" s="223">
        <v>0</v>
      </c>
      <c r="T164" s="224">
        <f t="shared" si="1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93</v>
      </c>
      <c r="AT164" s="225" t="s">
        <v>155</v>
      </c>
      <c r="AU164" s="225" t="s">
        <v>78</v>
      </c>
      <c r="AY164" s="16" t="s">
        <v>154</v>
      </c>
      <c r="BE164" s="226">
        <f t="shared" si="19"/>
        <v>0</v>
      </c>
      <c r="BF164" s="226">
        <f t="shared" si="20"/>
        <v>0</v>
      </c>
      <c r="BG164" s="226">
        <f t="shared" si="21"/>
        <v>0</v>
      </c>
      <c r="BH164" s="226">
        <f t="shared" si="22"/>
        <v>0</v>
      </c>
      <c r="BI164" s="226">
        <f t="shared" si="23"/>
        <v>0</v>
      </c>
      <c r="BJ164" s="16" t="s">
        <v>78</v>
      </c>
      <c r="BK164" s="226">
        <f t="shared" si="24"/>
        <v>0</v>
      </c>
      <c r="BL164" s="16" t="s">
        <v>93</v>
      </c>
      <c r="BM164" s="225" t="s">
        <v>238</v>
      </c>
    </row>
    <row r="165" spans="1:65" s="2" customFormat="1" ht="72" customHeight="1">
      <c r="A165" s="33"/>
      <c r="B165" s="34"/>
      <c r="C165" s="213" t="s">
        <v>73</v>
      </c>
      <c r="D165" s="213" t="s">
        <v>155</v>
      </c>
      <c r="E165" s="214" t="s">
        <v>239</v>
      </c>
      <c r="F165" s="215" t="s">
        <v>240</v>
      </c>
      <c r="G165" s="216" t="s">
        <v>183</v>
      </c>
      <c r="H165" s="217">
        <v>2</v>
      </c>
      <c r="I165" s="218"/>
      <c r="J165" s="219">
        <f t="shared" si="15"/>
        <v>0</v>
      </c>
      <c r="K165" s="220"/>
      <c r="L165" s="38"/>
      <c r="M165" s="221" t="s">
        <v>1</v>
      </c>
      <c r="N165" s="222" t="s">
        <v>38</v>
      </c>
      <c r="O165" s="70"/>
      <c r="P165" s="223">
        <f t="shared" si="16"/>
        <v>0</v>
      </c>
      <c r="Q165" s="223">
        <v>0</v>
      </c>
      <c r="R165" s="223">
        <f t="shared" si="17"/>
        <v>0</v>
      </c>
      <c r="S165" s="223">
        <v>0</v>
      </c>
      <c r="T165" s="224">
        <f t="shared" si="1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93</v>
      </c>
      <c r="AT165" s="225" t="s">
        <v>155</v>
      </c>
      <c r="AU165" s="225" t="s">
        <v>78</v>
      </c>
      <c r="AY165" s="16" t="s">
        <v>154</v>
      </c>
      <c r="BE165" s="226">
        <f t="shared" si="19"/>
        <v>0</v>
      </c>
      <c r="BF165" s="226">
        <f t="shared" si="20"/>
        <v>0</v>
      </c>
      <c r="BG165" s="226">
        <f t="shared" si="21"/>
        <v>0</v>
      </c>
      <c r="BH165" s="226">
        <f t="shared" si="22"/>
        <v>0</v>
      </c>
      <c r="BI165" s="226">
        <f t="shared" si="23"/>
        <v>0</v>
      </c>
      <c r="BJ165" s="16" t="s">
        <v>78</v>
      </c>
      <c r="BK165" s="226">
        <f t="shared" si="24"/>
        <v>0</v>
      </c>
      <c r="BL165" s="16" t="s">
        <v>93</v>
      </c>
      <c r="BM165" s="225" t="s">
        <v>241</v>
      </c>
    </row>
    <row r="166" spans="1:65" s="2" customFormat="1" ht="72" customHeight="1">
      <c r="A166" s="33"/>
      <c r="B166" s="34"/>
      <c r="C166" s="213" t="s">
        <v>73</v>
      </c>
      <c r="D166" s="213" t="s">
        <v>155</v>
      </c>
      <c r="E166" s="214" t="s">
        <v>242</v>
      </c>
      <c r="F166" s="215" t="s">
        <v>243</v>
      </c>
      <c r="G166" s="216" t="s">
        <v>183</v>
      </c>
      <c r="H166" s="217">
        <v>2</v>
      </c>
      <c r="I166" s="218"/>
      <c r="J166" s="219">
        <f t="shared" si="15"/>
        <v>0</v>
      </c>
      <c r="K166" s="220"/>
      <c r="L166" s="38"/>
      <c r="M166" s="221" t="s">
        <v>1</v>
      </c>
      <c r="N166" s="222" t="s">
        <v>38</v>
      </c>
      <c r="O166" s="70"/>
      <c r="P166" s="223">
        <f t="shared" si="16"/>
        <v>0</v>
      </c>
      <c r="Q166" s="223">
        <v>0</v>
      </c>
      <c r="R166" s="223">
        <f t="shared" si="17"/>
        <v>0</v>
      </c>
      <c r="S166" s="223">
        <v>0</v>
      </c>
      <c r="T166" s="224">
        <f t="shared" si="1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78</v>
      </c>
      <c r="AY166" s="16" t="s">
        <v>154</v>
      </c>
      <c r="BE166" s="226">
        <f t="shared" si="19"/>
        <v>0</v>
      </c>
      <c r="BF166" s="226">
        <f t="shared" si="20"/>
        <v>0</v>
      </c>
      <c r="BG166" s="226">
        <f t="shared" si="21"/>
        <v>0</v>
      </c>
      <c r="BH166" s="226">
        <f t="shared" si="22"/>
        <v>0</v>
      </c>
      <c r="BI166" s="226">
        <f t="shared" si="23"/>
        <v>0</v>
      </c>
      <c r="BJ166" s="16" t="s">
        <v>78</v>
      </c>
      <c r="BK166" s="226">
        <f t="shared" si="24"/>
        <v>0</v>
      </c>
      <c r="BL166" s="16" t="s">
        <v>93</v>
      </c>
      <c r="BM166" s="225" t="s">
        <v>244</v>
      </c>
    </row>
    <row r="167" spans="1:65" s="2" customFormat="1" ht="72" customHeight="1">
      <c r="A167" s="33"/>
      <c r="B167" s="34"/>
      <c r="C167" s="213" t="s">
        <v>73</v>
      </c>
      <c r="D167" s="213" t="s">
        <v>155</v>
      </c>
      <c r="E167" s="214" t="s">
        <v>245</v>
      </c>
      <c r="F167" s="215" t="s">
        <v>246</v>
      </c>
      <c r="G167" s="216" t="s">
        <v>183</v>
      </c>
      <c r="H167" s="217">
        <v>5</v>
      </c>
      <c r="I167" s="218"/>
      <c r="J167" s="219">
        <f t="shared" si="15"/>
        <v>0</v>
      </c>
      <c r="K167" s="220"/>
      <c r="L167" s="38"/>
      <c r="M167" s="221" t="s">
        <v>1</v>
      </c>
      <c r="N167" s="222" t="s">
        <v>38</v>
      </c>
      <c r="O167" s="70"/>
      <c r="P167" s="223">
        <f t="shared" si="16"/>
        <v>0</v>
      </c>
      <c r="Q167" s="223">
        <v>0</v>
      </c>
      <c r="R167" s="223">
        <f t="shared" si="17"/>
        <v>0</v>
      </c>
      <c r="S167" s="223">
        <v>0</v>
      </c>
      <c r="T167" s="224">
        <f t="shared" si="1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93</v>
      </c>
      <c r="AT167" s="225" t="s">
        <v>155</v>
      </c>
      <c r="AU167" s="225" t="s">
        <v>78</v>
      </c>
      <c r="AY167" s="16" t="s">
        <v>154</v>
      </c>
      <c r="BE167" s="226">
        <f t="shared" si="19"/>
        <v>0</v>
      </c>
      <c r="BF167" s="226">
        <f t="shared" si="20"/>
        <v>0</v>
      </c>
      <c r="BG167" s="226">
        <f t="shared" si="21"/>
        <v>0</v>
      </c>
      <c r="BH167" s="226">
        <f t="shared" si="22"/>
        <v>0</v>
      </c>
      <c r="BI167" s="226">
        <f t="shared" si="23"/>
        <v>0</v>
      </c>
      <c r="BJ167" s="16" t="s">
        <v>78</v>
      </c>
      <c r="BK167" s="226">
        <f t="shared" si="24"/>
        <v>0</v>
      </c>
      <c r="BL167" s="16" t="s">
        <v>93</v>
      </c>
      <c r="BM167" s="225" t="s">
        <v>247</v>
      </c>
    </row>
    <row r="168" spans="1:65" s="2" customFormat="1" ht="72" customHeight="1">
      <c r="A168" s="33"/>
      <c r="B168" s="34"/>
      <c r="C168" s="213" t="s">
        <v>73</v>
      </c>
      <c r="D168" s="213" t="s">
        <v>155</v>
      </c>
      <c r="E168" s="214" t="s">
        <v>248</v>
      </c>
      <c r="F168" s="215" t="s">
        <v>249</v>
      </c>
      <c r="G168" s="216" t="s">
        <v>183</v>
      </c>
      <c r="H168" s="217">
        <v>1</v>
      </c>
      <c r="I168" s="218"/>
      <c r="J168" s="219">
        <f t="shared" si="15"/>
        <v>0</v>
      </c>
      <c r="K168" s="220"/>
      <c r="L168" s="38"/>
      <c r="M168" s="221" t="s">
        <v>1</v>
      </c>
      <c r="N168" s="222" t="s">
        <v>38</v>
      </c>
      <c r="O168" s="70"/>
      <c r="P168" s="223">
        <f t="shared" si="16"/>
        <v>0</v>
      </c>
      <c r="Q168" s="223">
        <v>0</v>
      </c>
      <c r="R168" s="223">
        <f t="shared" si="17"/>
        <v>0</v>
      </c>
      <c r="S168" s="223">
        <v>0</v>
      </c>
      <c r="T168" s="224">
        <f t="shared" si="1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93</v>
      </c>
      <c r="AT168" s="225" t="s">
        <v>155</v>
      </c>
      <c r="AU168" s="225" t="s">
        <v>78</v>
      </c>
      <c r="AY168" s="16" t="s">
        <v>154</v>
      </c>
      <c r="BE168" s="226">
        <f t="shared" si="19"/>
        <v>0</v>
      </c>
      <c r="BF168" s="226">
        <f t="shared" si="20"/>
        <v>0</v>
      </c>
      <c r="BG168" s="226">
        <f t="shared" si="21"/>
        <v>0</v>
      </c>
      <c r="BH168" s="226">
        <f t="shared" si="22"/>
        <v>0</v>
      </c>
      <c r="BI168" s="226">
        <f t="shared" si="23"/>
        <v>0</v>
      </c>
      <c r="BJ168" s="16" t="s">
        <v>78</v>
      </c>
      <c r="BK168" s="226">
        <f t="shared" si="24"/>
        <v>0</v>
      </c>
      <c r="BL168" s="16" t="s">
        <v>93</v>
      </c>
      <c r="BM168" s="225" t="s">
        <v>250</v>
      </c>
    </row>
    <row r="169" spans="1:65" s="2" customFormat="1" ht="72" customHeight="1">
      <c r="A169" s="33"/>
      <c r="B169" s="34"/>
      <c r="C169" s="213" t="s">
        <v>73</v>
      </c>
      <c r="D169" s="213" t="s">
        <v>155</v>
      </c>
      <c r="E169" s="214" t="s">
        <v>251</v>
      </c>
      <c r="F169" s="215" t="s">
        <v>252</v>
      </c>
      <c r="G169" s="216" t="s">
        <v>183</v>
      </c>
      <c r="H169" s="217">
        <v>4</v>
      </c>
      <c r="I169" s="218"/>
      <c r="J169" s="219">
        <f t="shared" si="15"/>
        <v>0</v>
      </c>
      <c r="K169" s="220"/>
      <c r="L169" s="38"/>
      <c r="M169" s="221" t="s">
        <v>1</v>
      </c>
      <c r="N169" s="222" t="s">
        <v>38</v>
      </c>
      <c r="O169" s="70"/>
      <c r="P169" s="223">
        <f t="shared" si="16"/>
        <v>0</v>
      </c>
      <c r="Q169" s="223">
        <v>0</v>
      </c>
      <c r="R169" s="223">
        <f t="shared" si="17"/>
        <v>0</v>
      </c>
      <c r="S169" s="223">
        <v>0</v>
      </c>
      <c r="T169" s="224">
        <f t="shared" si="18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93</v>
      </c>
      <c r="AT169" s="225" t="s">
        <v>155</v>
      </c>
      <c r="AU169" s="225" t="s">
        <v>78</v>
      </c>
      <c r="AY169" s="16" t="s">
        <v>154</v>
      </c>
      <c r="BE169" s="226">
        <f t="shared" si="19"/>
        <v>0</v>
      </c>
      <c r="BF169" s="226">
        <f t="shared" si="20"/>
        <v>0</v>
      </c>
      <c r="BG169" s="226">
        <f t="shared" si="21"/>
        <v>0</v>
      </c>
      <c r="BH169" s="226">
        <f t="shared" si="22"/>
        <v>0</v>
      </c>
      <c r="BI169" s="226">
        <f t="shared" si="23"/>
        <v>0</v>
      </c>
      <c r="BJ169" s="16" t="s">
        <v>78</v>
      </c>
      <c r="BK169" s="226">
        <f t="shared" si="24"/>
        <v>0</v>
      </c>
      <c r="BL169" s="16" t="s">
        <v>93</v>
      </c>
      <c r="BM169" s="225" t="s">
        <v>253</v>
      </c>
    </row>
    <row r="170" spans="1:65" s="2" customFormat="1" ht="24" customHeight="1">
      <c r="A170" s="33"/>
      <c r="B170" s="34"/>
      <c r="C170" s="213" t="s">
        <v>73</v>
      </c>
      <c r="D170" s="213" t="s">
        <v>155</v>
      </c>
      <c r="E170" s="214" t="s">
        <v>254</v>
      </c>
      <c r="F170" s="215" t="s">
        <v>255</v>
      </c>
      <c r="G170" s="216" t="s">
        <v>183</v>
      </c>
      <c r="H170" s="217">
        <v>1</v>
      </c>
      <c r="I170" s="218"/>
      <c r="J170" s="219">
        <f t="shared" si="15"/>
        <v>0</v>
      </c>
      <c r="K170" s="220"/>
      <c r="L170" s="38"/>
      <c r="M170" s="221" t="s">
        <v>1</v>
      </c>
      <c r="N170" s="222" t="s">
        <v>38</v>
      </c>
      <c r="O170" s="70"/>
      <c r="P170" s="223">
        <f t="shared" si="16"/>
        <v>0</v>
      </c>
      <c r="Q170" s="223">
        <v>0</v>
      </c>
      <c r="R170" s="223">
        <f t="shared" si="17"/>
        <v>0</v>
      </c>
      <c r="S170" s="223">
        <v>0</v>
      </c>
      <c r="T170" s="224">
        <f t="shared" si="1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93</v>
      </c>
      <c r="AT170" s="225" t="s">
        <v>155</v>
      </c>
      <c r="AU170" s="225" t="s">
        <v>78</v>
      </c>
      <c r="AY170" s="16" t="s">
        <v>154</v>
      </c>
      <c r="BE170" s="226">
        <f t="shared" si="19"/>
        <v>0</v>
      </c>
      <c r="BF170" s="226">
        <f t="shared" si="20"/>
        <v>0</v>
      </c>
      <c r="BG170" s="226">
        <f t="shared" si="21"/>
        <v>0</v>
      </c>
      <c r="BH170" s="226">
        <f t="shared" si="22"/>
        <v>0</v>
      </c>
      <c r="BI170" s="226">
        <f t="shared" si="23"/>
        <v>0</v>
      </c>
      <c r="BJ170" s="16" t="s">
        <v>78</v>
      </c>
      <c r="BK170" s="226">
        <f t="shared" si="24"/>
        <v>0</v>
      </c>
      <c r="BL170" s="16" t="s">
        <v>93</v>
      </c>
      <c r="BM170" s="225" t="s">
        <v>256</v>
      </c>
    </row>
    <row r="171" spans="1:65" s="2" customFormat="1" ht="24" customHeight="1">
      <c r="A171" s="33"/>
      <c r="B171" s="34"/>
      <c r="C171" s="213" t="s">
        <v>73</v>
      </c>
      <c r="D171" s="213" t="s">
        <v>155</v>
      </c>
      <c r="E171" s="214" t="s">
        <v>257</v>
      </c>
      <c r="F171" s="215" t="s">
        <v>258</v>
      </c>
      <c r="G171" s="216" t="s">
        <v>183</v>
      </c>
      <c r="H171" s="217">
        <v>5</v>
      </c>
      <c r="I171" s="218"/>
      <c r="J171" s="219">
        <f t="shared" si="15"/>
        <v>0</v>
      </c>
      <c r="K171" s="220"/>
      <c r="L171" s="38"/>
      <c r="M171" s="221" t="s">
        <v>1</v>
      </c>
      <c r="N171" s="222" t="s">
        <v>38</v>
      </c>
      <c r="O171" s="70"/>
      <c r="P171" s="223">
        <f t="shared" si="16"/>
        <v>0</v>
      </c>
      <c r="Q171" s="223">
        <v>0</v>
      </c>
      <c r="R171" s="223">
        <f t="shared" si="17"/>
        <v>0</v>
      </c>
      <c r="S171" s="223">
        <v>0</v>
      </c>
      <c r="T171" s="224">
        <f t="shared" si="1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93</v>
      </c>
      <c r="AT171" s="225" t="s">
        <v>155</v>
      </c>
      <c r="AU171" s="225" t="s">
        <v>78</v>
      </c>
      <c r="AY171" s="16" t="s">
        <v>154</v>
      </c>
      <c r="BE171" s="226">
        <f t="shared" si="19"/>
        <v>0</v>
      </c>
      <c r="BF171" s="226">
        <f t="shared" si="20"/>
        <v>0</v>
      </c>
      <c r="BG171" s="226">
        <f t="shared" si="21"/>
        <v>0</v>
      </c>
      <c r="BH171" s="226">
        <f t="shared" si="22"/>
        <v>0</v>
      </c>
      <c r="BI171" s="226">
        <f t="shared" si="23"/>
        <v>0</v>
      </c>
      <c r="BJ171" s="16" t="s">
        <v>78</v>
      </c>
      <c r="BK171" s="226">
        <f t="shared" si="24"/>
        <v>0</v>
      </c>
      <c r="BL171" s="16" t="s">
        <v>93</v>
      </c>
      <c r="BM171" s="225" t="s">
        <v>259</v>
      </c>
    </row>
    <row r="172" spans="1:65" s="2" customFormat="1" ht="24" customHeight="1">
      <c r="A172" s="33"/>
      <c r="B172" s="34"/>
      <c r="C172" s="213" t="s">
        <v>73</v>
      </c>
      <c r="D172" s="213" t="s">
        <v>155</v>
      </c>
      <c r="E172" s="214" t="s">
        <v>260</v>
      </c>
      <c r="F172" s="215" t="s">
        <v>261</v>
      </c>
      <c r="G172" s="216" t="s">
        <v>183</v>
      </c>
      <c r="H172" s="217">
        <v>12</v>
      </c>
      <c r="I172" s="218"/>
      <c r="J172" s="219">
        <f t="shared" si="15"/>
        <v>0</v>
      </c>
      <c r="K172" s="220"/>
      <c r="L172" s="38"/>
      <c r="M172" s="221" t="s">
        <v>1</v>
      </c>
      <c r="N172" s="222" t="s">
        <v>38</v>
      </c>
      <c r="O172" s="70"/>
      <c r="P172" s="223">
        <f t="shared" si="16"/>
        <v>0</v>
      </c>
      <c r="Q172" s="223">
        <v>0</v>
      </c>
      <c r="R172" s="223">
        <f t="shared" si="17"/>
        <v>0</v>
      </c>
      <c r="S172" s="223">
        <v>0</v>
      </c>
      <c r="T172" s="224">
        <f t="shared" si="18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93</v>
      </c>
      <c r="AT172" s="225" t="s">
        <v>155</v>
      </c>
      <c r="AU172" s="225" t="s">
        <v>78</v>
      </c>
      <c r="AY172" s="16" t="s">
        <v>154</v>
      </c>
      <c r="BE172" s="226">
        <f t="shared" si="19"/>
        <v>0</v>
      </c>
      <c r="BF172" s="226">
        <f t="shared" si="20"/>
        <v>0</v>
      </c>
      <c r="BG172" s="226">
        <f t="shared" si="21"/>
        <v>0</v>
      </c>
      <c r="BH172" s="226">
        <f t="shared" si="22"/>
        <v>0</v>
      </c>
      <c r="BI172" s="226">
        <f t="shared" si="23"/>
        <v>0</v>
      </c>
      <c r="BJ172" s="16" t="s">
        <v>78</v>
      </c>
      <c r="BK172" s="226">
        <f t="shared" si="24"/>
        <v>0</v>
      </c>
      <c r="BL172" s="16" t="s">
        <v>93</v>
      </c>
      <c r="BM172" s="225" t="s">
        <v>262</v>
      </c>
    </row>
    <row r="173" spans="1:65" s="2" customFormat="1" ht="24" customHeight="1">
      <c r="A173" s="33"/>
      <c r="B173" s="34"/>
      <c r="C173" s="213" t="s">
        <v>73</v>
      </c>
      <c r="D173" s="213" t="s">
        <v>155</v>
      </c>
      <c r="E173" s="214" t="s">
        <v>263</v>
      </c>
      <c r="F173" s="215" t="s">
        <v>264</v>
      </c>
      <c r="G173" s="216" t="s">
        <v>183</v>
      </c>
      <c r="H173" s="217">
        <v>18</v>
      </c>
      <c r="I173" s="218"/>
      <c r="J173" s="219">
        <f t="shared" si="15"/>
        <v>0</v>
      </c>
      <c r="K173" s="220"/>
      <c r="L173" s="38"/>
      <c r="M173" s="221" t="s">
        <v>1</v>
      </c>
      <c r="N173" s="222" t="s">
        <v>38</v>
      </c>
      <c r="O173" s="70"/>
      <c r="P173" s="223">
        <f t="shared" si="16"/>
        <v>0</v>
      </c>
      <c r="Q173" s="223">
        <v>0</v>
      </c>
      <c r="R173" s="223">
        <f t="shared" si="17"/>
        <v>0</v>
      </c>
      <c r="S173" s="223">
        <v>0</v>
      </c>
      <c r="T173" s="224">
        <f t="shared" si="18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93</v>
      </c>
      <c r="AT173" s="225" t="s">
        <v>155</v>
      </c>
      <c r="AU173" s="225" t="s">
        <v>78</v>
      </c>
      <c r="AY173" s="16" t="s">
        <v>154</v>
      </c>
      <c r="BE173" s="226">
        <f t="shared" si="19"/>
        <v>0</v>
      </c>
      <c r="BF173" s="226">
        <f t="shared" si="20"/>
        <v>0</v>
      </c>
      <c r="BG173" s="226">
        <f t="shared" si="21"/>
        <v>0</v>
      </c>
      <c r="BH173" s="226">
        <f t="shared" si="22"/>
        <v>0</v>
      </c>
      <c r="BI173" s="226">
        <f t="shared" si="23"/>
        <v>0</v>
      </c>
      <c r="BJ173" s="16" t="s">
        <v>78</v>
      </c>
      <c r="BK173" s="226">
        <f t="shared" si="24"/>
        <v>0</v>
      </c>
      <c r="BL173" s="16" t="s">
        <v>93</v>
      </c>
      <c r="BM173" s="225" t="s">
        <v>265</v>
      </c>
    </row>
    <row r="174" spans="1:65" s="2" customFormat="1" ht="16.5" customHeight="1">
      <c r="A174" s="33"/>
      <c r="B174" s="34"/>
      <c r="C174" s="213" t="s">
        <v>73</v>
      </c>
      <c r="D174" s="213" t="s">
        <v>155</v>
      </c>
      <c r="E174" s="214" t="s">
        <v>266</v>
      </c>
      <c r="F174" s="215" t="s">
        <v>192</v>
      </c>
      <c r="G174" s="216" t="s">
        <v>193</v>
      </c>
      <c r="H174" s="217">
        <v>7.2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38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93</v>
      </c>
      <c r="AT174" s="225" t="s">
        <v>155</v>
      </c>
      <c r="AU174" s="225" t="s">
        <v>78</v>
      </c>
      <c r="AY174" s="16" t="s">
        <v>154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78</v>
      </c>
      <c r="BK174" s="226">
        <f t="shared" si="24"/>
        <v>0</v>
      </c>
      <c r="BL174" s="16" t="s">
        <v>93</v>
      </c>
      <c r="BM174" s="225" t="s">
        <v>267</v>
      </c>
    </row>
    <row r="175" spans="1:65" s="2" customFormat="1" ht="16.5" customHeight="1">
      <c r="A175" s="33"/>
      <c r="B175" s="34"/>
      <c r="C175" s="213" t="s">
        <v>73</v>
      </c>
      <c r="D175" s="213" t="s">
        <v>155</v>
      </c>
      <c r="E175" s="214" t="s">
        <v>268</v>
      </c>
      <c r="F175" s="215" t="s">
        <v>196</v>
      </c>
      <c r="G175" s="216" t="s">
        <v>193</v>
      </c>
      <c r="H175" s="217">
        <v>27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38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93</v>
      </c>
      <c r="AT175" s="225" t="s">
        <v>155</v>
      </c>
      <c r="AU175" s="225" t="s">
        <v>78</v>
      </c>
      <c r="AY175" s="16" t="s">
        <v>154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78</v>
      </c>
      <c r="BK175" s="226">
        <f t="shared" si="24"/>
        <v>0</v>
      </c>
      <c r="BL175" s="16" t="s">
        <v>93</v>
      </c>
      <c r="BM175" s="225" t="s">
        <v>269</v>
      </c>
    </row>
    <row r="176" spans="1:65" s="2" customFormat="1" ht="16.5" customHeight="1">
      <c r="A176" s="33"/>
      <c r="B176" s="34"/>
      <c r="C176" s="213" t="s">
        <v>73</v>
      </c>
      <c r="D176" s="213" t="s">
        <v>155</v>
      </c>
      <c r="E176" s="214" t="s">
        <v>270</v>
      </c>
      <c r="F176" s="215" t="s">
        <v>271</v>
      </c>
      <c r="G176" s="216" t="s">
        <v>193</v>
      </c>
      <c r="H176" s="217">
        <v>23.4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38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93</v>
      </c>
      <c r="AT176" s="225" t="s">
        <v>155</v>
      </c>
      <c r="AU176" s="225" t="s">
        <v>78</v>
      </c>
      <c r="AY176" s="16" t="s">
        <v>154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78</v>
      </c>
      <c r="BK176" s="226">
        <f t="shared" si="24"/>
        <v>0</v>
      </c>
      <c r="BL176" s="16" t="s">
        <v>93</v>
      </c>
      <c r="BM176" s="225" t="s">
        <v>272</v>
      </c>
    </row>
    <row r="177" spans="1:65" s="2" customFormat="1" ht="16.5" customHeight="1">
      <c r="A177" s="33"/>
      <c r="B177" s="34"/>
      <c r="C177" s="213" t="s">
        <v>73</v>
      </c>
      <c r="D177" s="213" t="s">
        <v>155</v>
      </c>
      <c r="E177" s="214" t="s">
        <v>273</v>
      </c>
      <c r="F177" s="215" t="s">
        <v>274</v>
      </c>
      <c r="G177" s="216" t="s">
        <v>193</v>
      </c>
      <c r="H177" s="217">
        <v>2.7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38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93</v>
      </c>
      <c r="AT177" s="225" t="s">
        <v>155</v>
      </c>
      <c r="AU177" s="225" t="s">
        <v>78</v>
      </c>
      <c r="AY177" s="16" t="s">
        <v>154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78</v>
      </c>
      <c r="BK177" s="226">
        <f t="shared" si="24"/>
        <v>0</v>
      </c>
      <c r="BL177" s="16" t="s">
        <v>93</v>
      </c>
      <c r="BM177" s="225" t="s">
        <v>275</v>
      </c>
    </row>
    <row r="178" spans="1:65" s="2" customFormat="1" ht="16.5" customHeight="1">
      <c r="A178" s="33"/>
      <c r="B178" s="34"/>
      <c r="C178" s="213" t="s">
        <v>73</v>
      </c>
      <c r="D178" s="213" t="s">
        <v>155</v>
      </c>
      <c r="E178" s="214" t="s">
        <v>276</v>
      </c>
      <c r="F178" s="215" t="s">
        <v>277</v>
      </c>
      <c r="G178" s="216" t="s">
        <v>161</v>
      </c>
      <c r="H178" s="217">
        <v>4.2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38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93</v>
      </c>
      <c r="AT178" s="225" t="s">
        <v>155</v>
      </c>
      <c r="AU178" s="225" t="s">
        <v>78</v>
      </c>
      <c r="AY178" s="16" t="s">
        <v>154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78</v>
      </c>
      <c r="BK178" s="226">
        <f t="shared" si="24"/>
        <v>0</v>
      </c>
      <c r="BL178" s="16" t="s">
        <v>93</v>
      </c>
      <c r="BM178" s="225" t="s">
        <v>278</v>
      </c>
    </row>
    <row r="179" spans="1:65" s="2" customFormat="1" ht="16.5" customHeight="1">
      <c r="A179" s="33"/>
      <c r="B179" s="34"/>
      <c r="C179" s="213" t="s">
        <v>73</v>
      </c>
      <c r="D179" s="213" t="s">
        <v>155</v>
      </c>
      <c r="E179" s="214" t="s">
        <v>279</v>
      </c>
      <c r="F179" s="215" t="s">
        <v>280</v>
      </c>
      <c r="G179" s="216" t="s">
        <v>161</v>
      </c>
      <c r="H179" s="217">
        <v>32.2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38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93</v>
      </c>
      <c r="AT179" s="225" t="s">
        <v>155</v>
      </c>
      <c r="AU179" s="225" t="s">
        <v>78</v>
      </c>
      <c r="AY179" s="16" t="s">
        <v>154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78</v>
      </c>
      <c r="BK179" s="226">
        <f t="shared" si="24"/>
        <v>0</v>
      </c>
      <c r="BL179" s="16" t="s">
        <v>93</v>
      </c>
      <c r="BM179" s="225" t="s">
        <v>281</v>
      </c>
    </row>
    <row r="180" spans="1:65" s="2" customFormat="1" ht="16.5" customHeight="1">
      <c r="A180" s="33"/>
      <c r="B180" s="34"/>
      <c r="C180" s="213" t="s">
        <v>73</v>
      </c>
      <c r="D180" s="213" t="s">
        <v>155</v>
      </c>
      <c r="E180" s="214" t="s">
        <v>282</v>
      </c>
      <c r="F180" s="215" t="s">
        <v>283</v>
      </c>
      <c r="G180" s="216" t="s">
        <v>161</v>
      </c>
      <c r="H180" s="217">
        <v>14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38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93</v>
      </c>
      <c r="AT180" s="225" t="s">
        <v>155</v>
      </c>
      <c r="AU180" s="225" t="s">
        <v>78</v>
      </c>
      <c r="AY180" s="16" t="s">
        <v>154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78</v>
      </c>
      <c r="BK180" s="226">
        <f t="shared" si="24"/>
        <v>0</v>
      </c>
      <c r="BL180" s="16" t="s">
        <v>93</v>
      </c>
      <c r="BM180" s="225" t="s">
        <v>284</v>
      </c>
    </row>
    <row r="181" spans="1:65" s="2" customFormat="1" ht="16.5" customHeight="1">
      <c r="A181" s="33"/>
      <c r="B181" s="34"/>
      <c r="C181" s="213" t="s">
        <v>73</v>
      </c>
      <c r="D181" s="213" t="s">
        <v>155</v>
      </c>
      <c r="E181" s="214" t="s">
        <v>285</v>
      </c>
      <c r="F181" s="215" t="s">
        <v>286</v>
      </c>
      <c r="G181" s="216" t="s">
        <v>161</v>
      </c>
      <c r="H181" s="217">
        <v>30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38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93</v>
      </c>
      <c r="AT181" s="225" t="s">
        <v>155</v>
      </c>
      <c r="AU181" s="225" t="s">
        <v>78</v>
      </c>
      <c r="AY181" s="16" t="s">
        <v>154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78</v>
      </c>
      <c r="BK181" s="226">
        <f t="shared" si="24"/>
        <v>0</v>
      </c>
      <c r="BL181" s="16" t="s">
        <v>93</v>
      </c>
      <c r="BM181" s="225" t="s">
        <v>287</v>
      </c>
    </row>
    <row r="182" spans="1:65" s="2" customFormat="1" ht="16.5" customHeight="1">
      <c r="A182" s="33"/>
      <c r="B182" s="34"/>
      <c r="C182" s="213" t="s">
        <v>73</v>
      </c>
      <c r="D182" s="213" t="s">
        <v>155</v>
      </c>
      <c r="E182" s="214" t="s">
        <v>288</v>
      </c>
      <c r="F182" s="215" t="s">
        <v>289</v>
      </c>
      <c r="G182" s="216" t="s">
        <v>161</v>
      </c>
      <c r="H182" s="217">
        <v>16.5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38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93</v>
      </c>
      <c r="AT182" s="225" t="s">
        <v>155</v>
      </c>
      <c r="AU182" s="225" t="s">
        <v>78</v>
      </c>
      <c r="AY182" s="16" t="s">
        <v>154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78</v>
      </c>
      <c r="BK182" s="226">
        <f t="shared" si="24"/>
        <v>0</v>
      </c>
      <c r="BL182" s="16" t="s">
        <v>93</v>
      </c>
      <c r="BM182" s="225" t="s">
        <v>290</v>
      </c>
    </row>
    <row r="183" spans="1:65" s="2" customFormat="1" ht="16.5" customHeight="1">
      <c r="A183" s="33"/>
      <c r="B183" s="34"/>
      <c r="C183" s="213" t="s">
        <v>73</v>
      </c>
      <c r="D183" s="213" t="s">
        <v>155</v>
      </c>
      <c r="E183" s="214" t="s">
        <v>291</v>
      </c>
      <c r="F183" s="215" t="s">
        <v>292</v>
      </c>
      <c r="G183" s="216" t="s">
        <v>161</v>
      </c>
      <c r="H183" s="217">
        <v>7.5</v>
      </c>
      <c r="I183" s="218"/>
      <c r="J183" s="219">
        <f t="shared" si="15"/>
        <v>0</v>
      </c>
      <c r="K183" s="220"/>
      <c r="L183" s="38"/>
      <c r="M183" s="221" t="s">
        <v>1</v>
      </c>
      <c r="N183" s="222" t="s">
        <v>38</v>
      </c>
      <c r="O183" s="70"/>
      <c r="P183" s="223">
        <f t="shared" si="16"/>
        <v>0</v>
      </c>
      <c r="Q183" s="223">
        <v>0</v>
      </c>
      <c r="R183" s="223">
        <f t="shared" si="17"/>
        <v>0</v>
      </c>
      <c r="S183" s="223">
        <v>0</v>
      </c>
      <c r="T183" s="224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93</v>
      </c>
      <c r="AT183" s="225" t="s">
        <v>155</v>
      </c>
      <c r="AU183" s="225" t="s">
        <v>78</v>
      </c>
      <c r="AY183" s="16" t="s">
        <v>154</v>
      </c>
      <c r="BE183" s="226">
        <f t="shared" si="19"/>
        <v>0</v>
      </c>
      <c r="BF183" s="226">
        <f t="shared" si="20"/>
        <v>0</v>
      </c>
      <c r="BG183" s="226">
        <f t="shared" si="21"/>
        <v>0</v>
      </c>
      <c r="BH183" s="226">
        <f t="shared" si="22"/>
        <v>0</v>
      </c>
      <c r="BI183" s="226">
        <f t="shared" si="23"/>
        <v>0</v>
      </c>
      <c r="BJ183" s="16" t="s">
        <v>78</v>
      </c>
      <c r="BK183" s="226">
        <f t="shared" si="24"/>
        <v>0</v>
      </c>
      <c r="BL183" s="16" t="s">
        <v>93</v>
      </c>
      <c r="BM183" s="225" t="s">
        <v>293</v>
      </c>
    </row>
    <row r="184" spans="1:65" s="2" customFormat="1" ht="24" customHeight="1">
      <c r="A184" s="33"/>
      <c r="B184" s="34"/>
      <c r="C184" s="213" t="s">
        <v>73</v>
      </c>
      <c r="D184" s="213" t="s">
        <v>155</v>
      </c>
      <c r="E184" s="214" t="s">
        <v>294</v>
      </c>
      <c r="F184" s="215" t="s">
        <v>295</v>
      </c>
      <c r="G184" s="216" t="s">
        <v>161</v>
      </c>
      <c r="H184" s="217">
        <v>3</v>
      </c>
      <c r="I184" s="218"/>
      <c r="J184" s="219">
        <f t="shared" si="15"/>
        <v>0</v>
      </c>
      <c r="K184" s="220"/>
      <c r="L184" s="38"/>
      <c r="M184" s="221" t="s">
        <v>1</v>
      </c>
      <c r="N184" s="222" t="s">
        <v>38</v>
      </c>
      <c r="O184" s="70"/>
      <c r="P184" s="223">
        <f t="shared" si="16"/>
        <v>0</v>
      </c>
      <c r="Q184" s="223">
        <v>0</v>
      </c>
      <c r="R184" s="223">
        <f t="shared" si="17"/>
        <v>0</v>
      </c>
      <c r="S184" s="223">
        <v>0</v>
      </c>
      <c r="T184" s="224">
        <f t="shared" si="1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93</v>
      </c>
      <c r="AT184" s="225" t="s">
        <v>155</v>
      </c>
      <c r="AU184" s="225" t="s">
        <v>78</v>
      </c>
      <c r="AY184" s="16" t="s">
        <v>154</v>
      </c>
      <c r="BE184" s="226">
        <f t="shared" si="19"/>
        <v>0</v>
      </c>
      <c r="BF184" s="226">
        <f t="shared" si="20"/>
        <v>0</v>
      </c>
      <c r="BG184" s="226">
        <f t="shared" si="21"/>
        <v>0</v>
      </c>
      <c r="BH184" s="226">
        <f t="shared" si="22"/>
        <v>0</v>
      </c>
      <c r="BI184" s="226">
        <f t="shared" si="23"/>
        <v>0</v>
      </c>
      <c r="BJ184" s="16" t="s">
        <v>78</v>
      </c>
      <c r="BK184" s="226">
        <f t="shared" si="24"/>
        <v>0</v>
      </c>
      <c r="BL184" s="16" t="s">
        <v>93</v>
      </c>
      <c r="BM184" s="225" t="s">
        <v>296</v>
      </c>
    </row>
    <row r="185" spans="1:65" s="2" customFormat="1" ht="24" customHeight="1">
      <c r="A185" s="33"/>
      <c r="B185" s="34"/>
      <c r="C185" s="213" t="s">
        <v>73</v>
      </c>
      <c r="D185" s="213" t="s">
        <v>155</v>
      </c>
      <c r="E185" s="214" t="s">
        <v>297</v>
      </c>
      <c r="F185" s="215" t="s">
        <v>298</v>
      </c>
      <c r="G185" s="216" t="s">
        <v>161</v>
      </c>
      <c r="H185" s="217">
        <v>14</v>
      </c>
      <c r="I185" s="218"/>
      <c r="J185" s="219">
        <f t="shared" si="15"/>
        <v>0</v>
      </c>
      <c r="K185" s="220"/>
      <c r="L185" s="38"/>
      <c r="M185" s="221" t="s">
        <v>1</v>
      </c>
      <c r="N185" s="222" t="s">
        <v>38</v>
      </c>
      <c r="O185" s="70"/>
      <c r="P185" s="223">
        <f t="shared" si="16"/>
        <v>0</v>
      </c>
      <c r="Q185" s="223">
        <v>0</v>
      </c>
      <c r="R185" s="223">
        <f t="shared" si="17"/>
        <v>0</v>
      </c>
      <c r="S185" s="223">
        <v>0</v>
      </c>
      <c r="T185" s="224">
        <f t="shared" si="1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93</v>
      </c>
      <c r="AT185" s="225" t="s">
        <v>155</v>
      </c>
      <c r="AU185" s="225" t="s">
        <v>78</v>
      </c>
      <c r="AY185" s="16" t="s">
        <v>154</v>
      </c>
      <c r="BE185" s="226">
        <f t="shared" si="19"/>
        <v>0</v>
      </c>
      <c r="BF185" s="226">
        <f t="shared" si="20"/>
        <v>0</v>
      </c>
      <c r="BG185" s="226">
        <f t="shared" si="21"/>
        <v>0</v>
      </c>
      <c r="BH185" s="226">
        <f t="shared" si="22"/>
        <v>0</v>
      </c>
      <c r="BI185" s="226">
        <f t="shared" si="23"/>
        <v>0</v>
      </c>
      <c r="BJ185" s="16" t="s">
        <v>78</v>
      </c>
      <c r="BK185" s="226">
        <f t="shared" si="24"/>
        <v>0</v>
      </c>
      <c r="BL185" s="16" t="s">
        <v>93</v>
      </c>
      <c r="BM185" s="225" t="s">
        <v>299</v>
      </c>
    </row>
    <row r="186" spans="1:65" s="2" customFormat="1" ht="24" customHeight="1">
      <c r="A186" s="33"/>
      <c r="B186" s="34"/>
      <c r="C186" s="213" t="s">
        <v>73</v>
      </c>
      <c r="D186" s="213" t="s">
        <v>155</v>
      </c>
      <c r="E186" s="214" t="s">
        <v>300</v>
      </c>
      <c r="F186" s="215" t="s">
        <v>301</v>
      </c>
      <c r="G186" s="216" t="s">
        <v>161</v>
      </c>
      <c r="H186" s="217">
        <v>30</v>
      </c>
      <c r="I186" s="218"/>
      <c r="J186" s="219">
        <f t="shared" si="15"/>
        <v>0</v>
      </c>
      <c r="K186" s="220"/>
      <c r="L186" s="38"/>
      <c r="M186" s="221" t="s">
        <v>1</v>
      </c>
      <c r="N186" s="222" t="s">
        <v>38</v>
      </c>
      <c r="O186" s="70"/>
      <c r="P186" s="223">
        <f t="shared" si="16"/>
        <v>0</v>
      </c>
      <c r="Q186" s="223">
        <v>0</v>
      </c>
      <c r="R186" s="223">
        <f t="shared" si="17"/>
        <v>0</v>
      </c>
      <c r="S186" s="223">
        <v>0</v>
      </c>
      <c r="T186" s="224">
        <f t="shared" si="1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93</v>
      </c>
      <c r="AT186" s="225" t="s">
        <v>155</v>
      </c>
      <c r="AU186" s="225" t="s">
        <v>78</v>
      </c>
      <c r="AY186" s="16" t="s">
        <v>154</v>
      </c>
      <c r="BE186" s="226">
        <f t="shared" si="19"/>
        <v>0</v>
      </c>
      <c r="BF186" s="226">
        <f t="shared" si="20"/>
        <v>0</v>
      </c>
      <c r="BG186" s="226">
        <f t="shared" si="21"/>
        <v>0</v>
      </c>
      <c r="BH186" s="226">
        <f t="shared" si="22"/>
        <v>0</v>
      </c>
      <c r="BI186" s="226">
        <f t="shared" si="23"/>
        <v>0</v>
      </c>
      <c r="BJ186" s="16" t="s">
        <v>78</v>
      </c>
      <c r="BK186" s="226">
        <f t="shared" si="24"/>
        <v>0</v>
      </c>
      <c r="BL186" s="16" t="s">
        <v>93</v>
      </c>
      <c r="BM186" s="225" t="s">
        <v>302</v>
      </c>
    </row>
    <row r="187" spans="1:65" s="2" customFormat="1" ht="24" customHeight="1">
      <c r="A187" s="33"/>
      <c r="B187" s="34"/>
      <c r="C187" s="213" t="s">
        <v>73</v>
      </c>
      <c r="D187" s="213" t="s">
        <v>155</v>
      </c>
      <c r="E187" s="214" t="s">
        <v>303</v>
      </c>
      <c r="F187" s="215" t="s">
        <v>304</v>
      </c>
      <c r="G187" s="216" t="s">
        <v>161</v>
      </c>
      <c r="H187" s="217">
        <v>3</v>
      </c>
      <c r="I187" s="218"/>
      <c r="J187" s="219">
        <f t="shared" si="15"/>
        <v>0</v>
      </c>
      <c r="K187" s="220"/>
      <c r="L187" s="38"/>
      <c r="M187" s="221" t="s">
        <v>1</v>
      </c>
      <c r="N187" s="222" t="s">
        <v>38</v>
      </c>
      <c r="O187" s="70"/>
      <c r="P187" s="223">
        <f t="shared" si="16"/>
        <v>0</v>
      </c>
      <c r="Q187" s="223">
        <v>0</v>
      </c>
      <c r="R187" s="223">
        <f t="shared" si="17"/>
        <v>0</v>
      </c>
      <c r="S187" s="223">
        <v>0</v>
      </c>
      <c r="T187" s="224">
        <f t="shared" si="1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93</v>
      </c>
      <c r="AT187" s="225" t="s">
        <v>155</v>
      </c>
      <c r="AU187" s="225" t="s">
        <v>78</v>
      </c>
      <c r="AY187" s="16" t="s">
        <v>154</v>
      </c>
      <c r="BE187" s="226">
        <f t="shared" si="19"/>
        <v>0</v>
      </c>
      <c r="BF187" s="226">
        <f t="shared" si="20"/>
        <v>0</v>
      </c>
      <c r="BG187" s="226">
        <f t="shared" si="21"/>
        <v>0</v>
      </c>
      <c r="BH187" s="226">
        <f t="shared" si="22"/>
        <v>0</v>
      </c>
      <c r="BI187" s="226">
        <f t="shared" si="23"/>
        <v>0</v>
      </c>
      <c r="BJ187" s="16" t="s">
        <v>78</v>
      </c>
      <c r="BK187" s="226">
        <f t="shared" si="24"/>
        <v>0</v>
      </c>
      <c r="BL187" s="16" t="s">
        <v>93</v>
      </c>
      <c r="BM187" s="225" t="s">
        <v>305</v>
      </c>
    </row>
    <row r="188" spans="1:65" s="2" customFormat="1" ht="24" customHeight="1">
      <c r="A188" s="33"/>
      <c r="B188" s="34"/>
      <c r="C188" s="213" t="s">
        <v>73</v>
      </c>
      <c r="D188" s="213" t="s">
        <v>155</v>
      </c>
      <c r="E188" s="214" t="s">
        <v>306</v>
      </c>
      <c r="F188" s="215" t="s">
        <v>307</v>
      </c>
      <c r="G188" s="216" t="s">
        <v>161</v>
      </c>
      <c r="H188" s="217">
        <v>15</v>
      </c>
      <c r="I188" s="218"/>
      <c r="J188" s="219">
        <f t="shared" si="15"/>
        <v>0</v>
      </c>
      <c r="K188" s="220"/>
      <c r="L188" s="38"/>
      <c r="M188" s="221" t="s">
        <v>1</v>
      </c>
      <c r="N188" s="222" t="s">
        <v>38</v>
      </c>
      <c r="O188" s="70"/>
      <c r="P188" s="223">
        <f t="shared" si="16"/>
        <v>0</v>
      </c>
      <c r="Q188" s="223">
        <v>0</v>
      </c>
      <c r="R188" s="223">
        <f t="shared" si="17"/>
        <v>0</v>
      </c>
      <c r="S188" s="223">
        <v>0</v>
      </c>
      <c r="T188" s="224">
        <f t="shared" si="1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93</v>
      </c>
      <c r="AT188" s="225" t="s">
        <v>155</v>
      </c>
      <c r="AU188" s="225" t="s">
        <v>78</v>
      </c>
      <c r="AY188" s="16" t="s">
        <v>154</v>
      </c>
      <c r="BE188" s="226">
        <f t="shared" si="19"/>
        <v>0</v>
      </c>
      <c r="BF188" s="226">
        <f t="shared" si="20"/>
        <v>0</v>
      </c>
      <c r="BG188" s="226">
        <f t="shared" si="21"/>
        <v>0</v>
      </c>
      <c r="BH188" s="226">
        <f t="shared" si="22"/>
        <v>0</v>
      </c>
      <c r="BI188" s="226">
        <f t="shared" si="23"/>
        <v>0</v>
      </c>
      <c r="BJ188" s="16" t="s">
        <v>78</v>
      </c>
      <c r="BK188" s="226">
        <f t="shared" si="24"/>
        <v>0</v>
      </c>
      <c r="BL188" s="16" t="s">
        <v>93</v>
      </c>
      <c r="BM188" s="225" t="s">
        <v>308</v>
      </c>
    </row>
    <row r="189" spans="1:65" s="2" customFormat="1" ht="24" customHeight="1">
      <c r="A189" s="33"/>
      <c r="B189" s="34"/>
      <c r="C189" s="213" t="s">
        <v>73</v>
      </c>
      <c r="D189" s="213" t="s">
        <v>155</v>
      </c>
      <c r="E189" s="214" t="s">
        <v>309</v>
      </c>
      <c r="F189" s="215" t="s">
        <v>310</v>
      </c>
      <c r="G189" s="216" t="s">
        <v>161</v>
      </c>
      <c r="H189" s="217">
        <v>36</v>
      </c>
      <c r="I189" s="218"/>
      <c r="J189" s="219">
        <f t="shared" si="15"/>
        <v>0</v>
      </c>
      <c r="K189" s="220"/>
      <c r="L189" s="38"/>
      <c r="M189" s="221" t="s">
        <v>1</v>
      </c>
      <c r="N189" s="222" t="s">
        <v>38</v>
      </c>
      <c r="O189" s="70"/>
      <c r="P189" s="223">
        <f t="shared" si="16"/>
        <v>0</v>
      </c>
      <c r="Q189" s="223">
        <v>0</v>
      </c>
      <c r="R189" s="223">
        <f t="shared" si="17"/>
        <v>0</v>
      </c>
      <c r="S189" s="223">
        <v>0</v>
      </c>
      <c r="T189" s="224">
        <f t="shared" si="1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93</v>
      </c>
      <c r="AT189" s="225" t="s">
        <v>155</v>
      </c>
      <c r="AU189" s="225" t="s">
        <v>78</v>
      </c>
      <c r="AY189" s="16" t="s">
        <v>154</v>
      </c>
      <c r="BE189" s="226">
        <f t="shared" si="19"/>
        <v>0</v>
      </c>
      <c r="BF189" s="226">
        <f t="shared" si="20"/>
        <v>0</v>
      </c>
      <c r="BG189" s="226">
        <f t="shared" si="21"/>
        <v>0</v>
      </c>
      <c r="BH189" s="226">
        <f t="shared" si="22"/>
        <v>0</v>
      </c>
      <c r="BI189" s="226">
        <f t="shared" si="23"/>
        <v>0</v>
      </c>
      <c r="BJ189" s="16" t="s">
        <v>78</v>
      </c>
      <c r="BK189" s="226">
        <f t="shared" si="24"/>
        <v>0</v>
      </c>
      <c r="BL189" s="16" t="s">
        <v>93</v>
      </c>
      <c r="BM189" s="225" t="s">
        <v>311</v>
      </c>
    </row>
    <row r="190" spans="1:65" s="2" customFormat="1" ht="36" customHeight="1">
      <c r="A190" s="33"/>
      <c r="B190" s="34"/>
      <c r="C190" s="213" t="s">
        <v>73</v>
      </c>
      <c r="D190" s="213" t="s">
        <v>155</v>
      </c>
      <c r="E190" s="214" t="s">
        <v>312</v>
      </c>
      <c r="F190" s="215" t="s">
        <v>313</v>
      </c>
      <c r="G190" s="216" t="s">
        <v>193</v>
      </c>
      <c r="H190" s="217">
        <v>17.6</v>
      </c>
      <c r="I190" s="218"/>
      <c r="J190" s="219">
        <f t="shared" si="15"/>
        <v>0</v>
      </c>
      <c r="K190" s="220"/>
      <c r="L190" s="38"/>
      <c r="M190" s="221" t="s">
        <v>1</v>
      </c>
      <c r="N190" s="222" t="s">
        <v>38</v>
      </c>
      <c r="O190" s="70"/>
      <c r="P190" s="223">
        <f t="shared" si="16"/>
        <v>0</v>
      </c>
      <c r="Q190" s="223">
        <v>0</v>
      </c>
      <c r="R190" s="223">
        <f t="shared" si="17"/>
        <v>0</v>
      </c>
      <c r="S190" s="223">
        <v>0</v>
      </c>
      <c r="T190" s="224">
        <f t="shared" si="1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93</v>
      </c>
      <c r="AT190" s="225" t="s">
        <v>155</v>
      </c>
      <c r="AU190" s="225" t="s">
        <v>78</v>
      </c>
      <c r="AY190" s="16" t="s">
        <v>154</v>
      </c>
      <c r="BE190" s="226">
        <f t="shared" si="19"/>
        <v>0</v>
      </c>
      <c r="BF190" s="226">
        <f t="shared" si="20"/>
        <v>0</v>
      </c>
      <c r="BG190" s="226">
        <f t="shared" si="21"/>
        <v>0</v>
      </c>
      <c r="BH190" s="226">
        <f t="shared" si="22"/>
        <v>0</v>
      </c>
      <c r="BI190" s="226">
        <f t="shared" si="23"/>
        <v>0</v>
      </c>
      <c r="BJ190" s="16" t="s">
        <v>78</v>
      </c>
      <c r="BK190" s="226">
        <f t="shared" si="24"/>
        <v>0</v>
      </c>
      <c r="BL190" s="16" t="s">
        <v>93</v>
      </c>
      <c r="BM190" s="225" t="s">
        <v>314</v>
      </c>
    </row>
    <row r="191" spans="1:65" s="2" customFormat="1" ht="36" customHeight="1">
      <c r="A191" s="33"/>
      <c r="B191" s="34"/>
      <c r="C191" s="213" t="s">
        <v>73</v>
      </c>
      <c r="D191" s="213" t="s">
        <v>155</v>
      </c>
      <c r="E191" s="214" t="s">
        <v>315</v>
      </c>
      <c r="F191" s="215" t="s">
        <v>202</v>
      </c>
      <c r="G191" s="216" t="s">
        <v>193</v>
      </c>
      <c r="H191" s="217">
        <v>4.8</v>
      </c>
      <c r="I191" s="218"/>
      <c r="J191" s="219">
        <f t="shared" si="15"/>
        <v>0</v>
      </c>
      <c r="K191" s="220"/>
      <c r="L191" s="38"/>
      <c r="M191" s="221" t="s">
        <v>1</v>
      </c>
      <c r="N191" s="222" t="s">
        <v>38</v>
      </c>
      <c r="O191" s="70"/>
      <c r="P191" s="223">
        <f t="shared" si="16"/>
        <v>0</v>
      </c>
      <c r="Q191" s="223">
        <v>0</v>
      </c>
      <c r="R191" s="223">
        <f t="shared" si="17"/>
        <v>0</v>
      </c>
      <c r="S191" s="223">
        <v>0</v>
      </c>
      <c r="T191" s="224">
        <f t="shared" si="1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93</v>
      </c>
      <c r="AT191" s="225" t="s">
        <v>155</v>
      </c>
      <c r="AU191" s="225" t="s">
        <v>78</v>
      </c>
      <c r="AY191" s="16" t="s">
        <v>154</v>
      </c>
      <c r="BE191" s="226">
        <f t="shared" si="19"/>
        <v>0</v>
      </c>
      <c r="BF191" s="226">
        <f t="shared" si="20"/>
        <v>0</v>
      </c>
      <c r="BG191" s="226">
        <f t="shared" si="21"/>
        <v>0</v>
      </c>
      <c r="BH191" s="226">
        <f t="shared" si="22"/>
        <v>0</v>
      </c>
      <c r="BI191" s="226">
        <f t="shared" si="23"/>
        <v>0</v>
      </c>
      <c r="BJ191" s="16" t="s">
        <v>78</v>
      </c>
      <c r="BK191" s="226">
        <f t="shared" si="24"/>
        <v>0</v>
      </c>
      <c r="BL191" s="16" t="s">
        <v>93</v>
      </c>
      <c r="BM191" s="225" t="s">
        <v>316</v>
      </c>
    </row>
    <row r="192" spans="1:65" s="2" customFormat="1" ht="24" customHeight="1">
      <c r="A192" s="33"/>
      <c r="B192" s="34"/>
      <c r="C192" s="213" t="s">
        <v>73</v>
      </c>
      <c r="D192" s="213" t="s">
        <v>155</v>
      </c>
      <c r="E192" s="214" t="s">
        <v>317</v>
      </c>
      <c r="F192" s="215" t="s">
        <v>208</v>
      </c>
      <c r="G192" s="216" t="s">
        <v>167</v>
      </c>
      <c r="H192" s="217">
        <v>294</v>
      </c>
      <c r="I192" s="218"/>
      <c r="J192" s="219">
        <f t="shared" si="15"/>
        <v>0</v>
      </c>
      <c r="K192" s="220"/>
      <c r="L192" s="38"/>
      <c r="M192" s="221" t="s">
        <v>1</v>
      </c>
      <c r="N192" s="222" t="s">
        <v>38</v>
      </c>
      <c r="O192" s="70"/>
      <c r="P192" s="223">
        <f t="shared" si="16"/>
        <v>0</v>
      </c>
      <c r="Q192" s="223">
        <v>0</v>
      </c>
      <c r="R192" s="223">
        <f t="shared" si="17"/>
        <v>0</v>
      </c>
      <c r="S192" s="223">
        <v>0</v>
      </c>
      <c r="T192" s="224">
        <f t="shared" si="1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93</v>
      </c>
      <c r="AT192" s="225" t="s">
        <v>155</v>
      </c>
      <c r="AU192" s="225" t="s">
        <v>78</v>
      </c>
      <c r="AY192" s="16" t="s">
        <v>154</v>
      </c>
      <c r="BE192" s="226">
        <f t="shared" si="19"/>
        <v>0</v>
      </c>
      <c r="BF192" s="226">
        <f t="shared" si="20"/>
        <v>0</v>
      </c>
      <c r="BG192" s="226">
        <f t="shared" si="21"/>
        <v>0</v>
      </c>
      <c r="BH192" s="226">
        <f t="shared" si="22"/>
        <v>0</v>
      </c>
      <c r="BI192" s="226">
        <f t="shared" si="23"/>
        <v>0</v>
      </c>
      <c r="BJ192" s="16" t="s">
        <v>78</v>
      </c>
      <c r="BK192" s="226">
        <f t="shared" si="24"/>
        <v>0</v>
      </c>
      <c r="BL192" s="16" t="s">
        <v>93</v>
      </c>
      <c r="BM192" s="225" t="s">
        <v>318</v>
      </c>
    </row>
    <row r="193" spans="2:63" s="11" customFormat="1" ht="25.9" customHeight="1">
      <c r="B193" s="199"/>
      <c r="C193" s="200"/>
      <c r="D193" s="201" t="s">
        <v>72</v>
      </c>
      <c r="E193" s="202" t="s">
        <v>319</v>
      </c>
      <c r="F193" s="202" t="s">
        <v>320</v>
      </c>
      <c r="G193" s="200"/>
      <c r="H193" s="200"/>
      <c r="I193" s="203"/>
      <c r="J193" s="204">
        <f>BK193</f>
        <v>0</v>
      </c>
      <c r="K193" s="200"/>
      <c r="L193" s="205"/>
      <c r="M193" s="206"/>
      <c r="N193" s="207"/>
      <c r="O193" s="207"/>
      <c r="P193" s="208">
        <f>SUM(P194:P213)</f>
        <v>0</v>
      </c>
      <c r="Q193" s="207"/>
      <c r="R193" s="208">
        <f>SUM(R194:R213)</f>
        <v>0</v>
      </c>
      <c r="S193" s="207"/>
      <c r="T193" s="209">
        <f>SUM(T194:T213)</f>
        <v>0</v>
      </c>
      <c r="AR193" s="210" t="s">
        <v>78</v>
      </c>
      <c r="AT193" s="211" t="s">
        <v>72</v>
      </c>
      <c r="AU193" s="211" t="s">
        <v>73</v>
      </c>
      <c r="AY193" s="210" t="s">
        <v>154</v>
      </c>
      <c r="BK193" s="212">
        <f>SUM(BK194:BK213)</f>
        <v>0</v>
      </c>
    </row>
    <row r="194" spans="1:65" s="2" customFormat="1" ht="72" customHeight="1">
      <c r="A194" s="33"/>
      <c r="B194" s="34"/>
      <c r="C194" s="213" t="s">
        <v>73</v>
      </c>
      <c r="D194" s="213" t="s">
        <v>155</v>
      </c>
      <c r="E194" s="214" t="s">
        <v>321</v>
      </c>
      <c r="F194" s="215" t="s">
        <v>322</v>
      </c>
      <c r="G194" s="216" t="s">
        <v>183</v>
      </c>
      <c r="H194" s="217">
        <v>1</v>
      </c>
      <c r="I194" s="218"/>
      <c r="J194" s="219">
        <f aca="true" t="shared" si="25" ref="J194:J213">ROUND(I194*H194,2)</f>
        <v>0</v>
      </c>
      <c r="K194" s="220"/>
      <c r="L194" s="38"/>
      <c r="M194" s="221" t="s">
        <v>1</v>
      </c>
      <c r="N194" s="222" t="s">
        <v>38</v>
      </c>
      <c r="O194" s="70"/>
      <c r="P194" s="223">
        <f aca="true" t="shared" si="26" ref="P194:P213">O194*H194</f>
        <v>0</v>
      </c>
      <c r="Q194" s="223">
        <v>0</v>
      </c>
      <c r="R194" s="223">
        <f aca="true" t="shared" si="27" ref="R194:R213">Q194*H194</f>
        <v>0</v>
      </c>
      <c r="S194" s="223">
        <v>0</v>
      </c>
      <c r="T194" s="224">
        <f aca="true" t="shared" si="28" ref="T194:T21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93</v>
      </c>
      <c r="AT194" s="225" t="s">
        <v>155</v>
      </c>
      <c r="AU194" s="225" t="s">
        <v>78</v>
      </c>
      <c r="AY194" s="16" t="s">
        <v>154</v>
      </c>
      <c r="BE194" s="226">
        <f aca="true" t="shared" si="29" ref="BE194:BE213">IF(N194="základní",J194,0)</f>
        <v>0</v>
      </c>
      <c r="BF194" s="226">
        <f aca="true" t="shared" si="30" ref="BF194:BF213">IF(N194="snížená",J194,0)</f>
        <v>0</v>
      </c>
      <c r="BG194" s="226">
        <f aca="true" t="shared" si="31" ref="BG194:BG213">IF(N194="zákl. přenesená",J194,0)</f>
        <v>0</v>
      </c>
      <c r="BH194" s="226">
        <f aca="true" t="shared" si="32" ref="BH194:BH213">IF(N194="sníž. přenesená",J194,0)</f>
        <v>0</v>
      </c>
      <c r="BI194" s="226">
        <f aca="true" t="shared" si="33" ref="BI194:BI213">IF(N194="nulová",J194,0)</f>
        <v>0</v>
      </c>
      <c r="BJ194" s="16" t="s">
        <v>78</v>
      </c>
      <c r="BK194" s="226">
        <f aca="true" t="shared" si="34" ref="BK194:BK213">ROUND(I194*H194,2)</f>
        <v>0</v>
      </c>
      <c r="BL194" s="16" t="s">
        <v>93</v>
      </c>
      <c r="BM194" s="225" t="s">
        <v>323</v>
      </c>
    </row>
    <row r="195" spans="1:65" s="2" customFormat="1" ht="24" customHeight="1">
      <c r="A195" s="33"/>
      <c r="B195" s="34"/>
      <c r="C195" s="213" t="s">
        <v>73</v>
      </c>
      <c r="D195" s="213" t="s">
        <v>155</v>
      </c>
      <c r="E195" s="214" t="s">
        <v>324</v>
      </c>
      <c r="F195" s="215" t="s">
        <v>325</v>
      </c>
      <c r="G195" s="216" t="s">
        <v>183</v>
      </c>
      <c r="H195" s="217">
        <v>1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38</v>
      </c>
      <c r="O195" s="70"/>
      <c r="P195" s="223">
        <f t="shared" si="26"/>
        <v>0</v>
      </c>
      <c r="Q195" s="223">
        <v>0</v>
      </c>
      <c r="R195" s="223">
        <f t="shared" si="27"/>
        <v>0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93</v>
      </c>
      <c r="AT195" s="225" t="s">
        <v>155</v>
      </c>
      <c r="AU195" s="225" t="s">
        <v>78</v>
      </c>
      <c r="AY195" s="16" t="s">
        <v>154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78</v>
      </c>
      <c r="BK195" s="226">
        <f t="shared" si="34"/>
        <v>0</v>
      </c>
      <c r="BL195" s="16" t="s">
        <v>93</v>
      </c>
      <c r="BM195" s="225" t="s">
        <v>326</v>
      </c>
    </row>
    <row r="196" spans="1:65" s="2" customFormat="1" ht="72" customHeight="1">
      <c r="A196" s="33"/>
      <c r="B196" s="34"/>
      <c r="C196" s="213" t="s">
        <v>73</v>
      </c>
      <c r="D196" s="213" t="s">
        <v>155</v>
      </c>
      <c r="E196" s="214" t="s">
        <v>327</v>
      </c>
      <c r="F196" s="215" t="s">
        <v>328</v>
      </c>
      <c r="G196" s="216" t="s">
        <v>183</v>
      </c>
      <c r="H196" s="217">
        <v>2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38</v>
      </c>
      <c r="O196" s="70"/>
      <c r="P196" s="223">
        <f t="shared" si="26"/>
        <v>0</v>
      </c>
      <c r="Q196" s="223">
        <v>0</v>
      </c>
      <c r="R196" s="223">
        <f t="shared" si="27"/>
        <v>0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93</v>
      </c>
      <c r="AT196" s="225" t="s">
        <v>155</v>
      </c>
      <c r="AU196" s="225" t="s">
        <v>78</v>
      </c>
      <c r="AY196" s="16" t="s">
        <v>154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78</v>
      </c>
      <c r="BK196" s="226">
        <f t="shared" si="34"/>
        <v>0</v>
      </c>
      <c r="BL196" s="16" t="s">
        <v>93</v>
      </c>
      <c r="BM196" s="225" t="s">
        <v>329</v>
      </c>
    </row>
    <row r="197" spans="1:65" s="2" customFormat="1" ht="72" customHeight="1">
      <c r="A197" s="33"/>
      <c r="B197" s="34"/>
      <c r="C197" s="213" t="s">
        <v>73</v>
      </c>
      <c r="D197" s="213" t="s">
        <v>155</v>
      </c>
      <c r="E197" s="214" t="s">
        <v>330</v>
      </c>
      <c r="F197" s="215" t="s">
        <v>331</v>
      </c>
      <c r="G197" s="216" t="s">
        <v>183</v>
      </c>
      <c r="H197" s="217">
        <v>2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38</v>
      </c>
      <c r="O197" s="70"/>
      <c r="P197" s="223">
        <f t="shared" si="26"/>
        <v>0</v>
      </c>
      <c r="Q197" s="223">
        <v>0</v>
      </c>
      <c r="R197" s="223">
        <f t="shared" si="27"/>
        <v>0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93</v>
      </c>
      <c r="AT197" s="225" t="s">
        <v>155</v>
      </c>
      <c r="AU197" s="225" t="s">
        <v>78</v>
      </c>
      <c r="AY197" s="16" t="s">
        <v>154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78</v>
      </c>
      <c r="BK197" s="226">
        <f t="shared" si="34"/>
        <v>0</v>
      </c>
      <c r="BL197" s="16" t="s">
        <v>93</v>
      </c>
      <c r="BM197" s="225" t="s">
        <v>332</v>
      </c>
    </row>
    <row r="198" spans="1:65" s="2" customFormat="1" ht="72" customHeight="1">
      <c r="A198" s="33"/>
      <c r="B198" s="34"/>
      <c r="C198" s="213" t="s">
        <v>73</v>
      </c>
      <c r="D198" s="213" t="s">
        <v>155</v>
      </c>
      <c r="E198" s="214" t="s">
        <v>333</v>
      </c>
      <c r="F198" s="215" t="s">
        <v>334</v>
      </c>
      <c r="G198" s="216" t="s">
        <v>183</v>
      </c>
      <c r="H198" s="217">
        <v>2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38</v>
      </c>
      <c r="O198" s="70"/>
      <c r="P198" s="223">
        <f t="shared" si="26"/>
        <v>0</v>
      </c>
      <c r="Q198" s="223">
        <v>0</v>
      </c>
      <c r="R198" s="223">
        <f t="shared" si="27"/>
        <v>0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93</v>
      </c>
      <c r="AT198" s="225" t="s">
        <v>155</v>
      </c>
      <c r="AU198" s="225" t="s">
        <v>78</v>
      </c>
      <c r="AY198" s="16" t="s">
        <v>154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78</v>
      </c>
      <c r="BK198" s="226">
        <f t="shared" si="34"/>
        <v>0</v>
      </c>
      <c r="BL198" s="16" t="s">
        <v>93</v>
      </c>
      <c r="BM198" s="225" t="s">
        <v>335</v>
      </c>
    </row>
    <row r="199" spans="1:65" s="2" customFormat="1" ht="24" customHeight="1">
      <c r="A199" s="33"/>
      <c r="B199" s="34"/>
      <c r="C199" s="213" t="s">
        <v>73</v>
      </c>
      <c r="D199" s="213" t="s">
        <v>155</v>
      </c>
      <c r="E199" s="214" t="s">
        <v>336</v>
      </c>
      <c r="F199" s="215" t="s">
        <v>337</v>
      </c>
      <c r="G199" s="216" t="s">
        <v>183</v>
      </c>
      <c r="H199" s="217">
        <v>5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38</v>
      </c>
      <c r="O199" s="70"/>
      <c r="P199" s="223">
        <f t="shared" si="26"/>
        <v>0</v>
      </c>
      <c r="Q199" s="223">
        <v>0</v>
      </c>
      <c r="R199" s="223">
        <f t="shared" si="27"/>
        <v>0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93</v>
      </c>
      <c r="AT199" s="225" t="s">
        <v>155</v>
      </c>
      <c r="AU199" s="225" t="s">
        <v>78</v>
      </c>
      <c r="AY199" s="16" t="s">
        <v>154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78</v>
      </c>
      <c r="BK199" s="226">
        <f t="shared" si="34"/>
        <v>0</v>
      </c>
      <c r="BL199" s="16" t="s">
        <v>93</v>
      </c>
      <c r="BM199" s="225" t="s">
        <v>338</v>
      </c>
    </row>
    <row r="200" spans="1:65" s="2" customFormat="1" ht="16.5" customHeight="1">
      <c r="A200" s="33"/>
      <c r="B200" s="34"/>
      <c r="C200" s="213" t="s">
        <v>73</v>
      </c>
      <c r="D200" s="213" t="s">
        <v>155</v>
      </c>
      <c r="E200" s="214" t="s">
        <v>339</v>
      </c>
      <c r="F200" s="215" t="s">
        <v>340</v>
      </c>
      <c r="G200" s="216" t="s">
        <v>183</v>
      </c>
      <c r="H200" s="217">
        <v>1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38</v>
      </c>
      <c r="O200" s="70"/>
      <c r="P200" s="223">
        <f t="shared" si="26"/>
        <v>0</v>
      </c>
      <c r="Q200" s="223">
        <v>0</v>
      </c>
      <c r="R200" s="223">
        <f t="shared" si="27"/>
        <v>0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93</v>
      </c>
      <c r="AT200" s="225" t="s">
        <v>155</v>
      </c>
      <c r="AU200" s="225" t="s">
        <v>78</v>
      </c>
      <c r="AY200" s="16" t="s">
        <v>154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78</v>
      </c>
      <c r="BK200" s="226">
        <f t="shared" si="34"/>
        <v>0</v>
      </c>
      <c r="BL200" s="16" t="s">
        <v>93</v>
      </c>
      <c r="BM200" s="225" t="s">
        <v>341</v>
      </c>
    </row>
    <row r="201" spans="1:65" s="2" customFormat="1" ht="60" customHeight="1">
      <c r="A201" s="33"/>
      <c r="B201" s="34"/>
      <c r="C201" s="213" t="s">
        <v>73</v>
      </c>
      <c r="D201" s="213" t="s">
        <v>155</v>
      </c>
      <c r="E201" s="214" t="s">
        <v>342</v>
      </c>
      <c r="F201" s="215" t="s">
        <v>343</v>
      </c>
      <c r="G201" s="216" t="s">
        <v>183</v>
      </c>
      <c r="H201" s="217">
        <v>1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38</v>
      </c>
      <c r="O201" s="70"/>
      <c r="P201" s="223">
        <f t="shared" si="26"/>
        <v>0</v>
      </c>
      <c r="Q201" s="223">
        <v>0</v>
      </c>
      <c r="R201" s="223">
        <f t="shared" si="27"/>
        <v>0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93</v>
      </c>
      <c r="AT201" s="225" t="s">
        <v>155</v>
      </c>
      <c r="AU201" s="225" t="s">
        <v>78</v>
      </c>
      <c r="AY201" s="16" t="s">
        <v>154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78</v>
      </c>
      <c r="BK201" s="226">
        <f t="shared" si="34"/>
        <v>0</v>
      </c>
      <c r="BL201" s="16" t="s">
        <v>93</v>
      </c>
      <c r="BM201" s="225" t="s">
        <v>344</v>
      </c>
    </row>
    <row r="202" spans="1:65" s="2" customFormat="1" ht="48" customHeight="1">
      <c r="A202" s="33"/>
      <c r="B202" s="34"/>
      <c r="C202" s="213" t="s">
        <v>73</v>
      </c>
      <c r="D202" s="213" t="s">
        <v>155</v>
      </c>
      <c r="E202" s="214" t="s">
        <v>345</v>
      </c>
      <c r="F202" s="215" t="s">
        <v>346</v>
      </c>
      <c r="G202" s="216" t="s">
        <v>183</v>
      </c>
      <c r="H202" s="217">
        <v>3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38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93</v>
      </c>
      <c r="AT202" s="225" t="s">
        <v>155</v>
      </c>
      <c r="AU202" s="225" t="s">
        <v>78</v>
      </c>
      <c r="AY202" s="16" t="s">
        <v>154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78</v>
      </c>
      <c r="BK202" s="226">
        <f t="shared" si="34"/>
        <v>0</v>
      </c>
      <c r="BL202" s="16" t="s">
        <v>93</v>
      </c>
      <c r="BM202" s="225" t="s">
        <v>347</v>
      </c>
    </row>
    <row r="203" spans="1:65" s="2" customFormat="1" ht="16.5" customHeight="1">
      <c r="A203" s="33"/>
      <c r="B203" s="34"/>
      <c r="C203" s="213" t="s">
        <v>73</v>
      </c>
      <c r="D203" s="213" t="s">
        <v>155</v>
      </c>
      <c r="E203" s="214" t="s">
        <v>348</v>
      </c>
      <c r="F203" s="215" t="s">
        <v>349</v>
      </c>
      <c r="G203" s="216" t="s">
        <v>183</v>
      </c>
      <c r="H203" s="217">
        <v>3</v>
      </c>
      <c r="I203" s="218"/>
      <c r="J203" s="219">
        <f t="shared" si="25"/>
        <v>0</v>
      </c>
      <c r="K203" s="220"/>
      <c r="L203" s="38"/>
      <c r="M203" s="221" t="s">
        <v>1</v>
      </c>
      <c r="N203" s="222" t="s">
        <v>38</v>
      </c>
      <c r="O203" s="70"/>
      <c r="P203" s="223">
        <f t="shared" si="26"/>
        <v>0</v>
      </c>
      <c r="Q203" s="223">
        <v>0</v>
      </c>
      <c r="R203" s="223">
        <f t="shared" si="27"/>
        <v>0</v>
      </c>
      <c r="S203" s="223">
        <v>0</v>
      </c>
      <c r="T203" s="224">
        <f t="shared" si="2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5" t="s">
        <v>93</v>
      </c>
      <c r="AT203" s="225" t="s">
        <v>155</v>
      </c>
      <c r="AU203" s="225" t="s">
        <v>78</v>
      </c>
      <c r="AY203" s="16" t="s">
        <v>154</v>
      </c>
      <c r="BE203" s="226">
        <f t="shared" si="29"/>
        <v>0</v>
      </c>
      <c r="BF203" s="226">
        <f t="shared" si="30"/>
        <v>0</v>
      </c>
      <c r="BG203" s="226">
        <f t="shared" si="31"/>
        <v>0</v>
      </c>
      <c r="BH203" s="226">
        <f t="shared" si="32"/>
        <v>0</v>
      </c>
      <c r="BI203" s="226">
        <f t="shared" si="33"/>
        <v>0</v>
      </c>
      <c r="BJ203" s="16" t="s">
        <v>78</v>
      </c>
      <c r="BK203" s="226">
        <f t="shared" si="34"/>
        <v>0</v>
      </c>
      <c r="BL203" s="16" t="s">
        <v>93</v>
      </c>
      <c r="BM203" s="225" t="s">
        <v>350</v>
      </c>
    </row>
    <row r="204" spans="1:65" s="2" customFormat="1" ht="24" customHeight="1">
      <c r="A204" s="33"/>
      <c r="B204" s="34"/>
      <c r="C204" s="213" t="s">
        <v>73</v>
      </c>
      <c r="D204" s="213" t="s">
        <v>155</v>
      </c>
      <c r="E204" s="214" t="s">
        <v>351</v>
      </c>
      <c r="F204" s="215" t="s">
        <v>352</v>
      </c>
      <c r="G204" s="216" t="s">
        <v>183</v>
      </c>
      <c r="H204" s="217">
        <v>1</v>
      </c>
      <c r="I204" s="218"/>
      <c r="J204" s="219">
        <f t="shared" si="25"/>
        <v>0</v>
      </c>
      <c r="K204" s="220"/>
      <c r="L204" s="38"/>
      <c r="M204" s="221" t="s">
        <v>1</v>
      </c>
      <c r="N204" s="222" t="s">
        <v>38</v>
      </c>
      <c r="O204" s="70"/>
      <c r="P204" s="223">
        <f t="shared" si="26"/>
        <v>0</v>
      </c>
      <c r="Q204" s="223">
        <v>0</v>
      </c>
      <c r="R204" s="223">
        <f t="shared" si="27"/>
        <v>0</v>
      </c>
      <c r="S204" s="223">
        <v>0</v>
      </c>
      <c r="T204" s="224">
        <f t="shared" si="2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93</v>
      </c>
      <c r="AT204" s="225" t="s">
        <v>155</v>
      </c>
      <c r="AU204" s="225" t="s">
        <v>78</v>
      </c>
      <c r="AY204" s="16" t="s">
        <v>154</v>
      </c>
      <c r="BE204" s="226">
        <f t="shared" si="29"/>
        <v>0</v>
      </c>
      <c r="BF204" s="226">
        <f t="shared" si="30"/>
        <v>0</v>
      </c>
      <c r="BG204" s="226">
        <f t="shared" si="31"/>
        <v>0</v>
      </c>
      <c r="BH204" s="226">
        <f t="shared" si="32"/>
        <v>0</v>
      </c>
      <c r="BI204" s="226">
        <f t="shared" si="33"/>
        <v>0</v>
      </c>
      <c r="BJ204" s="16" t="s">
        <v>78</v>
      </c>
      <c r="BK204" s="226">
        <f t="shared" si="34"/>
        <v>0</v>
      </c>
      <c r="BL204" s="16" t="s">
        <v>93</v>
      </c>
      <c r="BM204" s="225" t="s">
        <v>353</v>
      </c>
    </row>
    <row r="205" spans="1:65" s="2" customFormat="1" ht="24" customHeight="1">
      <c r="A205" s="33"/>
      <c r="B205" s="34"/>
      <c r="C205" s="213" t="s">
        <v>73</v>
      </c>
      <c r="D205" s="213" t="s">
        <v>155</v>
      </c>
      <c r="E205" s="214" t="s">
        <v>354</v>
      </c>
      <c r="F205" s="215" t="s">
        <v>355</v>
      </c>
      <c r="G205" s="216" t="s">
        <v>183</v>
      </c>
      <c r="H205" s="217">
        <v>3</v>
      </c>
      <c r="I205" s="218"/>
      <c r="J205" s="219">
        <f t="shared" si="25"/>
        <v>0</v>
      </c>
      <c r="K205" s="220"/>
      <c r="L205" s="38"/>
      <c r="M205" s="221" t="s">
        <v>1</v>
      </c>
      <c r="N205" s="222" t="s">
        <v>38</v>
      </c>
      <c r="O205" s="70"/>
      <c r="P205" s="223">
        <f t="shared" si="26"/>
        <v>0</v>
      </c>
      <c r="Q205" s="223">
        <v>0</v>
      </c>
      <c r="R205" s="223">
        <f t="shared" si="27"/>
        <v>0</v>
      </c>
      <c r="S205" s="223">
        <v>0</v>
      </c>
      <c r="T205" s="224">
        <f t="shared" si="2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5" t="s">
        <v>93</v>
      </c>
      <c r="AT205" s="225" t="s">
        <v>155</v>
      </c>
      <c r="AU205" s="225" t="s">
        <v>78</v>
      </c>
      <c r="AY205" s="16" t="s">
        <v>154</v>
      </c>
      <c r="BE205" s="226">
        <f t="shared" si="29"/>
        <v>0</v>
      </c>
      <c r="BF205" s="226">
        <f t="shared" si="30"/>
        <v>0</v>
      </c>
      <c r="BG205" s="226">
        <f t="shared" si="31"/>
        <v>0</v>
      </c>
      <c r="BH205" s="226">
        <f t="shared" si="32"/>
        <v>0</v>
      </c>
      <c r="BI205" s="226">
        <f t="shared" si="33"/>
        <v>0</v>
      </c>
      <c r="BJ205" s="16" t="s">
        <v>78</v>
      </c>
      <c r="BK205" s="226">
        <f t="shared" si="34"/>
        <v>0</v>
      </c>
      <c r="BL205" s="16" t="s">
        <v>93</v>
      </c>
      <c r="BM205" s="225" t="s">
        <v>356</v>
      </c>
    </row>
    <row r="206" spans="1:65" s="2" customFormat="1" ht="48" customHeight="1">
      <c r="A206" s="33"/>
      <c r="B206" s="34"/>
      <c r="C206" s="213" t="s">
        <v>73</v>
      </c>
      <c r="D206" s="213" t="s">
        <v>155</v>
      </c>
      <c r="E206" s="214" t="s">
        <v>357</v>
      </c>
      <c r="F206" s="215" t="s">
        <v>358</v>
      </c>
      <c r="G206" s="216" t="s">
        <v>161</v>
      </c>
      <c r="H206" s="217">
        <v>13</v>
      </c>
      <c r="I206" s="218"/>
      <c r="J206" s="219">
        <f t="shared" si="25"/>
        <v>0</v>
      </c>
      <c r="K206" s="220"/>
      <c r="L206" s="38"/>
      <c r="M206" s="221" t="s">
        <v>1</v>
      </c>
      <c r="N206" s="222" t="s">
        <v>38</v>
      </c>
      <c r="O206" s="70"/>
      <c r="P206" s="223">
        <f t="shared" si="26"/>
        <v>0</v>
      </c>
      <c r="Q206" s="223">
        <v>0</v>
      </c>
      <c r="R206" s="223">
        <f t="shared" si="27"/>
        <v>0</v>
      </c>
      <c r="S206" s="223">
        <v>0</v>
      </c>
      <c r="T206" s="224">
        <f t="shared" si="2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93</v>
      </c>
      <c r="AT206" s="225" t="s">
        <v>155</v>
      </c>
      <c r="AU206" s="225" t="s">
        <v>78</v>
      </c>
      <c r="AY206" s="16" t="s">
        <v>154</v>
      </c>
      <c r="BE206" s="226">
        <f t="shared" si="29"/>
        <v>0</v>
      </c>
      <c r="BF206" s="226">
        <f t="shared" si="30"/>
        <v>0</v>
      </c>
      <c r="BG206" s="226">
        <f t="shared" si="31"/>
        <v>0</v>
      </c>
      <c r="BH206" s="226">
        <f t="shared" si="32"/>
        <v>0</v>
      </c>
      <c r="BI206" s="226">
        <f t="shared" si="33"/>
        <v>0</v>
      </c>
      <c r="BJ206" s="16" t="s">
        <v>78</v>
      </c>
      <c r="BK206" s="226">
        <f t="shared" si="34"/>
        <v>0</v>
      </c>
      <c r="BL206" s="16" t="s">
        <v>93</v>
      </c>
      <c r="BM206" s="225" t="s">
        <v>359</v>
      </c>
    </row>
    <row r="207" spans="1:65" s="2" customFormat="1" ht="48" customHeight="1">
      <c r="A207" s="33"/>
      <c r="B207" s="34"/>
      <c r="C207" s="213" t="s">
        <v>73</v>
      </c>
      <c r="D207" s="213" t="s">
        <v>155</v>
      </c>
      <c r="E207" s="214" t="s">
        <v>360</v>
      </c>
      <c r="F207" s="215" t="s">
        <v>361</v>
      </c>
      <c r="G207" s="216" t="s">
        <v>161</v>
      </c>
      <c r="H207" s="217">
        <v>19</v>
      </c>
      <c r="I207" s="218"/>
      <c r="J207" s="219">
        <f t="shared" si="25"/>
        <v>0</v>
      </c>
      <c r="K207" s="220"/>
      <c r="L207" s="38"/>
      <c r="M207" s="221" t="s">
        <v>1</v>
      </c>
      <c r="N207" s="222" t="s">
        <v>38</v>
      </c>
      <c r="O207" s="70"/>
      <c r="P207" s="223">
        <f t="shared" si="26"/>
        <v>0</v>
      </c>
      <c r="Q207" s="223">
        <v>0</v>
      </c>
      <c r="R207" s="223">
        <f t="shared" si="27"/>
        <v>0</v>
      </c>
      <c r="S207" s="223">
        <v>0</v>
      </c>
      <c r="T207" s="224">
        <f t="shared" si="2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5" t="s">
        <v>93</v>
      </c>
      <c r="AT207" s="225" t="s">
        <v>155</v>
      </c>
      <c r="AU207" s="225" t="s">
        <v>78</v>
      </c>
      <c r="AY207" s="16" t="s">
        <v>154</v>
      </c>
      <c r="BE207" s="226">
        <f t="shared" si="29"/>
        <v>0</v>
      </c>
      <c r="BF207" s="226">
        <f t="shared" si="30"/>
        <v>0</v>
      </c>
      <c r="BG207" s="226">
        <f t="shared" si="31"/>
        <v>0</v>
      </c>
      <c r="BH207" s="226">
        <f t="shared" si="32"/>
        <v>0</v>
      </c>
      <c r="BI207" s="226">
        <f t="shared" si="33"/>
        <v>0</v>
      </c>
      <c r="BJ207" s="16" t="s">
        <v>78</v>
      </c>
      <c r="BK207" s="226">
        <f t="shared" si="34"/>
        <v>0</v>
      </c>
      <c r="BL207" s="16" t="s">
        <v>93</v>
      </c>
      <c r="BM207" s="225" t="s">
        <v>362</v>
      </c>
    </row>
    <row r="208" spans="1:65" s="2" customFormat="1" ht="48" customHeight="1">
      <c r="A208" s="33"/>
      <c r="B208" s="34"/>
      <c r="C208" s="213" t="s">
        <v>73</v>
      </c>
      <c r="D208" s="213" t="s">
        <v>155</v>
      </c>
      <c r="E208" s="214" t="s">
        <v>363</v>
      </c>
      <c r="F208" s="215" t="s">
        <v>364</v>
      </c>
      <c r="G208" s="216" t="s">
        <v>161</v>
      </c>
      <c r="H208" s="217">
        <v>60</v>
      </c>
      <c r="I208" s="218"/>
      <c r="J208" s="219">
        <f t="shared" si="25"/>
        <v>0</v>
      </c>
      <c r="K208" s="220"/>
      <c r="L208" s="38"/>
      <c r="M208" s="221" t="s">
        <v>1</v>
      </c>
      <c r="N208" s="222" t="s">
        <v>38</v>
      </c>
      <c r="O208" s="70"/>
      <c r="P208" s="223">
        <f t="shared" si="26"/>
        <v>0</v>
      </c>
      <c r="Q208" s="223">
        <v>0</v>
      </c>
      <c r="R208" s="223">
        <f t="shared" si="27"/>
        <v>0</v>
      </c>
      <c r="S208" s="223">
        <v>0</v>
      </c>
      <c r="T208" s="224">
        <f t="shared" si="2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93</v>
      </c>
      <c r="AT208" s="225" t="s">
        <v>155</v>
      </c>
      <c r="AU208" s="225" t="s">
        <v>78</v>
      </c>
      <c r="AY208" s="16" t="s">
        <v>154</v>
      </c>
      <c r="BE208" s="226">
        <f t="shared" si="29"/>
        <v>0</v>
      </c>
      <c r="BF208" s="226">
        <f t="shared" si="30"/>
        <v>0</v>
      </c>
      <c r="BG208" s="226">
        <f t="shared" si="31"/>
        <v>0</v>
      </c>
      <c r="BH208" s="226">
        <f t="shared" si="32"/>
        <v>0</v>
      </c>
      <c r="BI208" s="226">
        <f t="shared" si="33"/>
        <v>0</v>
      </c>
      <c r="BJ208" s="16" t="s">
        <v>78</v>
      </c>
      <c r="BK208" s="226">
        <f t="shared" si="34"/>
        <v>0</v>
      </c>
      <c r="BL208" s="16" t="s">
        <v>93</v>
      </c>
      <c r="BM208" s="225" t="s">
        <v>365</v>
      </c>
    </row>
    <row r="209" spans="1:65" s="2" customFormat="1" ht="16.5" customHeight="1">
      <c r="A209" s="33"/>
      <c r="B209" s="34"/>
      <c r="C209" s="213" t="s">
        <v>73</v>
      </c>
      <c r="D209" s="213" t="s">
        <v>155</v>
      </c>
      <c r="E209" s="214" t="s">
        <v>366</v>
      </c>
      <c r="F209" s="215" t="s">
        <v>367</v>
      </c>
      <c r="G209" s="216" t="s">
        <v>167</v>
      </c>
      <c r="H209" s="217">
        <v>4</v>
      </c>
      <c r="I209" s="218"/>
      <c r="J209" s="219">
        <f t="shared" si="25"/>
        <v>0</v>
      </c>
      <c r="K209" s="220"/>
      <c r="L209" s="38"/>
      <c r="M209" s="221" t="s">
        <v>1</v>
      </c>
      <c r="N209" s="222" t="s">
        <v>38</v>
      </c>
      <c r="O209" s="70"/>
      <c r="P209" s="223">
        <f t="shared" si="26"/>
        <v>0</v>
      </c>
      <c r="Q209" s="223">
        <v>0</v>
      </c>
      <c r="R209" s="223">
        <f t="shared" si="27"/>
        <v>0</v>
      </c>
      <c r="S209" s="223">
        <v>0</v>
      </c>
      <c r="T209" s="224">
        <f t="shared" si="2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5" t="s">
        <v>93</v>
      </c>
      <c r="AT209" s="225" t="s">
        <v>155</v>
      </c>
      <c r="AU209" s="225" t="s">
        <v>78</v>
      </c>
      <c r="AY209" s="16" t="s">
        <v>154</v>
      </c>
      <c r="BE209" s="226">
        <f t="shared" si="29"/>
        <v>0</v>
      </c>
      <c r="BF209" s="226">
        <f t="shared" si="30"/>
        <v>0</v>
      </c>
      <c r="BG209" s="226">
        <f t="shared" si="31"/>
        <v>0</v>
      </c>
      <c r="BH209" s="226">
        <f t="shared" si="32"/>
        <v>0</v>
      </c>
      <c r="BI209" s="226">
        <f t="shared" si="33"/>
        <v>0</v>
      </c>
      <c r="BJ209" s="16" t="s">
        <v>78</v>
      </c>
      <c r="BK209" s="226">
        <f t="shared" si="34"/>
        <v>0</v>
      </c>
      <c r="BL209" s="16" t="s">
        <v>93</v>
      </c>
      <c r="BM209" s="225" t="s">
        <v>368</v>
      </c>
    </row>
    <row r="210" spans="1:65" s="2" customFormat="1" ht="16.5" customHeight="1">
      <c r="A210" s="33"/>
      <c r="B210" s="34"/>
      <c r="C210" s="213" t="s">
        <v>73</v>
      </c>
      <c r="D210" s="213" t="s">
        <v>155</v>
      </c>
      <c r="E210" s="214" t="s">
        <v>169</v>
      </c>
      <c r="F210" s="215" t="s">
        <v>170</v>
      </c>
      <c r="G210" s="216" t="s">
        <v>158</v>
      </c>
      <c r="H210" s="217">
        <v>1</v>
      </c>
      <c r="I210" s="218"/>
      <c r="J210" s="219">
        <f t="shared" si="25"/>
        <v>0</v>
      </c>
      <c r="K210" s="220"/>
      <c r="L210" s="38"/>
      <c r="M210" s="221" t="s">
        <v>1</v>
      </c>
      <c r="N210" s="222" t="s">
        <v>38</v>
      </c>
      <c r="O210" s="70"/>
      <c r="P210" s="223">
        <f t="shared" si="26"/>
        <v>0</v>
      </c>
      <c r="Q210" s="223">
        <v>0</v>
      </c>
      <c r="R210" s="223">
        <f t="shared" si="27"/>
        <v>0</v>
      </c>
      <c r="S210" s="223">
        <v>0</v>
      </c>
      <c r="T210" s="224">
        <f t="shared" si="2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93</v>
      </c>
      <c r="AT210" s="225" t="s">
        <v>155</v>
      </c>
      <c r="AU210" s="225" t="s">
        <v>78</v>
      </c>
      <c r="AY210" s="16" t="s">
        <v>154</v>
      </c>
      <c r="BE210" s="226">
        <f t="shared" si="29"/>
        <v>0</v>
      </c>
      <c r="BF210" s="226">
        <f t="shared" si="30"/>
        <v>0</v>
      </c>
      <c r="BG210" s="226">
        <f t="shared" si="31"/>
        <v>0</v>
      </c>
      <c r="BH210" s="226">
        <f t="shared" si="32"/>
        <v>0</v>
      </c>
      <c r="BI210" s="226">
        <f t="shared" si="33"/>
        <v>0</v>
      </c>
      <c r="BJ210" s="16" t="s">
        <v>78</v>
      </c>
      <c r="BK210" s="226">
        <f t="shared" si="34"/>
        <v>0</v>
      </c>
      <c r="BL210" s="16" t="s">
        <v>93</v>
      </c>
      <c r="BM210" s="225" t="s">
        <v>369</v>
      </c>
    </row>
    <row r="211" spans="1:65" s="2" customFormat="1" ht="36" customHeight="1">
      <c r="A211" s="33"/>
      <c r="B211" s="34"/>
      <c r="C211" s="213" t="s">
        <v>73</v>
      </c>
      <c r="D211" s="213" t="s">
        <v>155</v>
      </c>
      <c r="E211" s="214" t="s">
        <v>370</v>
      </c>
      <c r="F211" s="215" t="s">
        <v>371</v>
      </c>
      <c r="G211" s="216" t="s">
        <v>158</v>
      </c>
      <c r="H211" s="217">
        <v>1</v>
      </c>
      <c r="I211" s="218"/>
      <c r="J211" s="219">
        <f t="shared" si="25"/>
        <v>0</v>
      </c>
      <c r="K211" s="220"/>
      <c r="L211" s="38"/>
      <c r="M211" s="221" t="s">
        <v>1</v>
      </c>
      <c r="N211" s="222" t="s">
        <v>38</v>
      </c>
      <c r="O211" s="70"/>
      <c r="P211" s="223">
        <f t="shared" si="26"/>
        <v>0</v>
      </c>
      <c r="Q211" s="223">
        <v>0</v>
      </c>
      <c r="R211" s="223">
        <f t="shared" si="27"/>
        <v>0</v>
      </c>
      <c r="S211" s="223">
        <v>0</v>
      </c>
      <c r="T211" s="224">
        <f t="shared" si="2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93</v>
      </c>
      <c r="AT211" s="225" t="s">
        <v>155</v>
      </c>
      <c r="AU211" s="225" t="s">
        <v>78</v>
      </c>
      <c r="AY211" s="16" t="s">
        <v>154</v>
      </c>
      <c r="BE211" s="226">
        <f t="shared" si="29"/>
        <v>0</v>
      </c>
      <c r="BF211" s="226">
        <f t="shared" si="30"/>
        <v>0</v>
      </c>
      <c r="BG211" s="226">
        <f t="shared" si="31"/>
        <v>0</v>
      </c>
      <c r="BH211" s="226">
        <f t="shared" si="32"/>
        <v>0</v>
      </c>
      <c r="BI211" s="226">
        <f t="shared" si="33"/>
        <v>0</v>
      </c>
      <c r="BJ211" s="16" t="s">
        <v>78</v>
      </c>
      <c r="BK211" s="226">
        <f t="shared" si="34"/>
        <v>0</v>
      </c>
      <c r="BL211" s="16" t="s">
        <v>93</v>
      </c>
      <c r="BM211" s="225" t="s">
        <v>372</v>
      </c>
    </row>
    <row r="212" spans="1:65" s="2" customFormat="1" ht="36" customHeight="1">
      <c r="A212" s="33"/>
      <c r="B212" s="34"/>
      <c r="C212" s="213" t="s">
        <v>73</v>
      </c>
      <c r="D212" s="213" t="s">
        <v>155</v>
      </c>
      <c r="E212" s="214" t="s">
        <v>373</v>
      </c>
      <c r="F212" s="215" t="s">
        <v>374</v>
      </c>
      <c r="G212" s="216" t="s">
        <v>161</v>
      </c>
      <c r="H212" s="217">
        <v>18</v>
      </c>
      <c r="I212" s="218"/>
      <c r="J212" s="219">
        <f t="shared" si="25"/>
        <v>0</v>
      </c>
      <c r="K212" s="220"/>
      <c r="L212" s="38"/>
      <c r="M212" s="221" t="s">
        <v>1</v>
      </c>
      <c r="N212" s="222" t="s">
        <v>38</v>
      </c>
      <c r="O212" s="70"/>
      <c r="P212" s="223">
        <f t="shared" si="26"/>
        <v>0</v>
      </c>
      <c r="Q212" s="223">
        <v>0</v>
      </c>
      <c r="R212" s="223">
        <f t="shared" si="27"/>
        <v>0</v>
      </c>
      <c r="S212" s="223">
        <v>0</v>
      </c>
      <c r="T212" s="224">
        <f t="shared" si="2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93</v>
      </c>
      <c r="AT212" s="225" t="s">
        <v>155</v>
      </c>
      <c r="AU212" s="225" t="s">
        <v>78</v>
      </c>
      <c r="AY212" s="16" t="s">
        <v>154</v>
      </c>
      <c r="BE212" s="226">
        <f t="shared" si="29"/>
        <v>0</v>
      </c>
      <c r="BF212" s="226">
        <f t="shared" si="30"/>
        <v>0</v>
      </c>
      <c r="BG212" s="226">
        <f t="shared" si="31"/>
        <v>0</v>
      </c>
      <c r="BH212" s="226">
        <f t="shared" si="32"/>
        <v>0</v>
      </c>
      <c r="BI212" s="226">
        <f t="shared" si="33"/>
        <v>0</v>
      </c>
      <c r="BJ212" s="16" t="s">
        <v>78</v>
      </c>
      <c r="BK212" s="226">
        <f t="shared" si="34"/>
        <v>0</v>
      </c>
      <c r="BL212" s="16" t="s">
        <v>93</v>
      </c>
      <c r="BM212" s="225" t="s">
        <v>375</v>
      </c>
    </row>
    <row r="213" spans="1:65" s="2" customFormat="1" ht="24" customHeight="1">
      <c r="A213" s="33"/>
      <c r="B213" s="34"/>
      <c r="C213" s="213" t="s">
        <v>73</v>
      </c>
      <c r="D213" s="213" t="s">
        <v>155</v>
      </c>
      <c r="E213" s="214" t="s">
        <v>376</v>
      </c>
      <c r="F213" s="215" t="s">
        <v>208</v>
      </c>
      <c r="G213" s="216" t="s">
        <v>167</v>
      </c>
      <c r="H213" s="217">
        <v>35</v>
      </c>
      <c r="I213" s="218"/>
      <c r="J213" s="219">
        <f t="shared" si="25"/>
        <v>0</v>
      </c>
      <c r="K213" s="220"/>
      <c r="L213" s="38"/>
      <c r="M213" s="221" t="s">
        <v>1</v>
      </c>
      <c r="N213" s="222" t="s">
        <v>38</v>
      </c>
      <c r="O213" s="70"/>
      <c r="P213" s="223">
        <f t="shared" si="26"/>
        <v>0</v>
      </c>
      <c r="Q213" s="223">
        <v>0</v>
      </c>
      <c r="R213" s="223">
        <f t="shared" si="27"/>
        <v>0</v>
      </c>
      <c r="S213" s="223">
        <v>0</v>
      </c>
      <c r="T213" s="224">
        <f t="shared" si="2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93</v>
      </c>
      <c r="AT213" s="225" t="s">
        <v>155</v>
      </c>
      <c r="AU213" s="225" t="s">
        <v>78</v>
      </c>
      <c r="AY213" s="16" t="s">
        <v>154</v>
      </c>
      <c r="BE213" s="226">
        <f t="shared" si="29"/>
        <v>0</v>
      </c>
      <c r="BF213" s="226">
        <f t="shared" si="30"/>
        <v>0</v>
      </c>
      <c r="BG213" s="226">
        <f t="shared" si="31"/>
        <v>0</v>
      </c>
      <c r="BH213" s="226">
        <f t="shared" si="32"/>
        <v>0</v>
      </c>
      <c r="BI213" s="226">
        <f t="shared" si="33"/>
        <v>0</v>
      </c>
      <c r="BJ213" s="16" t="s">
        <v>78</v>
      </c>
      <c r="BK213" s="226">
        <f t="shared" si="34"/>
        <v>0</v>
      </c>
      <c r="BL213" s="16" t="s">
        <v>93</v>
      </c>
      <c r="BM213" s="225" t="s">
        <v>377</v>
      </c>
    </row>
    <row r="214" spans="2:63" s="11" customFormat="1" ht="25.9" customHeight="1">
      <c r="B214" s="199"/>
      <c r="C214" s="200"/>
      <c r="D214" s="201" t="s">
        <v>72</v>
      </c>
      <c r="E214" s="202" t="s">
        <v>378</v>
      </c>
      <c r="F214" s="202" t="s">
        <v>379</v>
      </c>
      <c r="G214" s="200"/>
      <c r="H214" s="200"/>
      <c r="I214" s="203"/>
      <c r="J214" s="204">
        <f>BK214</f>
        <v>0</v>
      </c>
      <c r="K214" s="200"/>
      <c r="L214" s="205"/>
      <c r="M214" s="206"/>
      <c r="N214" s="207"/>
      <c r="O214" s="207"/>
      <c r="P214" s="208">
        <f>SUM(P215:P223)</f>
        <v>0</v>
      </c>
      <c r="Q214" s="207"/>
      <c r="R214" s="208">
        <f>SUM(R215:R223)</f>
        <v>0</v>
      </c>
      <c r="S214" s="207"/>
      <c r="T214" s="209">
        <f>SUM(T215:T223)</f>
        <v>0</v>
      </c>
      <c r="AR214" s="210" t="s">
        <v>78</v>
      </c>
      <c r="AT214" s="211" t="s">
        <v>72</v>
      </c>
      <c r="AU214" s="211" t="s">
        <v>73</v>
      </c>
      <c r="AY214" s="210" t="s">
        <v>154</v>
      </c>
      <c r="BK214" s="212">
        <f>SUM(BK215:BK223)</f>
        <v>0</v>
      </c>
    </row>
    <row r="215" spans="1:65" s="2" customFormat="1" ht="72" customHeight="1">
      <c r="A215" s="33"/>
      <c r="B215" s="34"/>
      <c r="C215" s="213" t="s">
        <v>73</v>
      </c>
      <c r="D215" s="213" t="s">
        <v>155</v>
      </c>
      <c r="E215" s="214" t="s">
        <v>380</v>
      </c>
      <c r="F215" s="215" t="s">
        <v>381</v>
      </c>
      <c r="G215" s="216" t="s">
        <v>183</v>
      </c>
      <c r="H215" s="217">
        <v>2</v>
      </c>
      <c r="I215" s="218"/>
      <c r="J215" s="219">
        <f aca="true" t="shared" si="35" ref="J215:J223">ROUND(I215*H215,2)</f>
        <v>0</v>
      </c>
      <c r="K215" s="220"/>
      <c r="L215" s="38"/>
      <c r="M215" s="221" t="s">
        <v>1</v>
      </c>
      <c r="N215" s="222" t="s">
        <v>38</v>
      </c>
      <c r="O215" s="70"/>
      <c r="P215" s="223">
        <f aca="true" t="shared" si="36" ref="P215:P223">O215*H215</f>
        <v>0</v>
      </c>
      <c r="Q215" s="223">
        <v>0</v>
      </c>
      <c r="R215" s="223">
        <f aca="true" t="shared" si="37" ref="R215:R223">Q215*H215</f>
        <v>0</v>
      </c>
      <c r="S215" s="223">
        <v>0</v>
      </c>
      <c r="T215" s="224">
        <f aca="true" t="shared" si="38" ref="T215:T223"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93</v>
      </c>
      <c r="AT215" s="225" t="s">
        <v>155</v>
      </c>
      <c r="AU215" s="225" t="s">
        <v>78</v>
      </c>
      <c r="AY215" s="16" t="s">
        <v>154</v>
      </c>
      <c r="BE215" s="226">
        <f aca="true" t="shared" si="39" ref="BE215:BE223">IF(N215="základní",J215,0)</f>
        <v>0</v>
      </c>
      <c r="BF215" s="226">
        <f aca="true" t="shared" si="40" ref="BF215:BF223">IF(N215="snížená",J215,0)</f>
        <v>0</v>
      </c>
      <c r="BG215" s="226">
        <f aca="true" t="shared" si="41" ref="BG215:BG223">IF(N215="zákl. přenesená",J215,0)</f>
        <v>0</v>
      </c>
      <c r="BH215" s="226">
        <f aca="true" t="shared" si="42" ref="BH215:BH223">IF(N215="sníž. přenesená",J215,0)</f>
        <v>0</v>
      </c>
      <c r="BI215" s="226">
        <f aca="true" t="shared" si="43" ref="BI215:BI223">IF(N215="nulová",J215,0)</f>
        <v>0</v>
      </c>
      <c r="BJ215" s="16" t="s">
        <v>78</v>
      </c>
      <c r="BK215" s="226">
        <f aca="true" t="shared" si="44" ref="BK215:BK223">ROUND(I215*H215,2)</f>
        <v>0</v>
      </c>
      <c r="BL215" s="16" t="s">
        <v>93</v>
      </c>
      <c r="BM215" s="225" t="s">
        <v>382</v>
      </c>
    </row>
    <row r="216" spans="1:65" s="2" customFormat="1" ht="48" customHeight="1">
      <c r="A216" s="33"/>
      <c r="B216" s="34"/>
      <c r="C216" s="213" t="s">
        <v>73</v>
      </c>
      <c r="D216" s="213" t="s">
        <v>155</v>
      </c>
      <c r="E216" s="214" t="s">
        <v>383</v>
      </c>
      <c r="F216" s="215" t="s">
        <v>384</v>
      </c>
      <c r="G216" s="216" t="s">
        <v>183</v>
      </c>
      <c r="H216" s="217">
        <v>2</v>
      </c>
      <c r="I216" s="218"/>
      <c r="J216" s="219">
        <f t="shared" si="35"/>
        <v>0</v>
      </c>
      <c r="K216" s="220"/>
      <c r="L216" s="38"/>
      <c r="M216" s="221" t="s">
        <v>1</v>
      </c>
      <c r="N216" s="222" t="s">
        <v>38</v>
      </c>
      <c r="O216" s="70"/>
      <c r="P216" s="223">
        <f t="shared" si="36"/>
        <v>0</v>
      </c>
      <c r="Q216" s="223">
        <v>0</v>
      </c>
      <c r="R216" s="223">
        <f t="shared" si="37"/>
        <v>0</v>
      </c>
      <c r="S216" s="223">
        <v>0</v>
      </c>
      <c r="T216" s="224">
        <f t="shared" si="3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93</v>
      </c>
      <c r="AT216" s="225" t="s">
        <v>155</v>
      </c>
      <c r="AU216" s="225" t="s">
        <v>78</v>
      </c>
      <c r="AY216" s="16" t="s">
        <v>154</v>
      </c>
      <c r="BE216" s="226">
        <f t="shared" si="39"/>
        <v>0</v>
      </c>
      <c r="BF216" s="226">
        <f t="shared" si="40"/>
        <v>0</v>
      </c>
      <c r="BG216" s="226">
        <f t="shared" si="41"/>
        <v>0</v>
      </c>
      <c r="BH216" s="226">
        <f t="shared" si="42"/>
        <v>0</v>
      </c>
      <c r="BI216" s="226">
        <f t="shared" si="43"/>
        <v>0</v>
      </c>
      <c r="BJ216" s="16" t="s">
        <v>78</v>
      </c>
      <c r="BK216" s="226">
        <f t="shared" si="44"/>
        <v>0</v>
      </c>
      <c r="BL216" s="16" t="s">
        <v>93</v>
      </c>
      <c r="BM216" s="225" t="s">
        <v>385</v>
      </c>
    </row>
    <row r="217" spans="1:65" s="2" customFormat="1" ht="16.5" customHeight="1">
      <c r="A217" s="33"/>
      <c r="B217" s="34"/>
      <c r="C217" s="213" t="s">
        <v>73</v>
      </c>
      <c r="D217" s="213" t="s">
        <v>155</v>
      </c>
      <c r="E217" s="214" t="s">
        <v>386</v>
      </c>
      <c r="F217" s="215" t="s">
        <v>387</v>
      </c>
      <c r="G217" s="216" t="s">
        <v>183</v>
      </c>
      <c r="H217" s="217">
        <v>2</v>
      </c>
      <c r="I217" s="218"/>
      <c r="J217" s="219">
        <f t="shared" si="35"/>
        <v>0</v>
      </c>
      <c r="K217" s="220"/>
      <c r="L217" s="38"/>
      <c r="M217" s="221" t="s">
        <v>1</v>
      </c>
      <c r="N217" s="222" t="s">
        <v>38</v>
      </c>
      <c r="O217" s="70"/>
      <c r="P217" s="223">
        <f t="shared" si="36"/>
        <v>0</v>
      </c>
      <c r="Q217" s="223">
        <v>0</v>
      </c>
      <c r="R217" s="223">
        <f t="shared" si="37"/>
        <v>0</v>
      </c>
      <c r="S217" s="223">
        <v>0</v>
      </c>
      <c r="T217" s="224">
        <f t="shared" si="3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93</v>
      </c>
      <c r="AT217" s="225" t="s">
        <v>155</v>
      </c>
      <c r="AU217" s="225" t="s">
        <v>78</v>
      </c>
      <c r="AY217" s="16" t="s">
        <v>154</v>
      </c>
      <c r="BE217" s="226">
        <f t="shared" si="39"/>
        <v>0</v>
      </c>
      <c r="BF217" s="226">
        <f t="shared" si="40"/>
        <v>0</v>
      </c>
      <c r="BG217" s="226">
        <f t="shared" si="41"/>
        <v>0</v>
      </c>
      <c r="BH217" s="226">
        <f t="shared" si="42"/>
        <v>0</v>
      </c>
      <c r="BI217" s="226">
        <f t="shared" si="43"/>
        <v>0</v>
      </c>
      <c r="BJ217" s="16" t="s">
        <v>78</v>
      </c>
      <c r="BK217" s="226">
        <f t="shared" si="44"/>
        <v>0</v>
      </c>
      <c r="BL217" s="16" t="s">
        <v>93</v>
      </c>
      <c r="BM217" s="225" t="s">
        <v>388</v>
      </c>
    </row>
    <row r="218" spans="1:65" s="2" customFormat="1" ht="24" customHeight="1">
      <c r="A218" s="33"/>
      <c r="B218" s="34"/>
      <c r="C218" s="213" t="s">
        <v>73</v>
      </c>
      <c r="D218" s="213" t="s">
        <v>155</v>
      </c>
      <c r="E218" s="214" t="s">
        <v>389</v>
      </c>
      <c r="F218" s="215" t="s">
        <v>390</v>
      </c>
      <c r="G218" s="216" t="s">
        <v>183</v>
      </c>
      <c r="H218" s="217">
        <v>2</v>
      </c>
      <c r="I218" s="218"/>
      <c r="J218" s="219">
        <f t="shared" si="35"/>
        <v>0</v>
      </c>
      <c r="K218" s="220"/>
      <c r="L218" s="38"/>
      <c r="M218" s="221" t="s">
        <v>1</v>
      </c>
      <c r="N218" s="222" t="s">
        <v>38</v>
      </c>
      <c r="O218" s="70"/>
      <c r="P218" s="223">
        <f t="shared" si="36"/>
        <v>0</v>
      </c>
      <c r="Q218" s="223">
        <v>0</v>
      </c>
      <c r="R218" s="223">
        <f t="shared" si="37"/>
        <v>0</v>
      </c>
      <c r="S218" s="223">
        <v>0</v>
      </c>
      <c r="T218" s="224">
        <f t="shared" si="3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93</v>
      </c>
      <c r="AT218" s="225" t="s">
        <v>155</v>
      </c>
      <c r="AU218" s="225" t="s">
        <v>78</v>
      </c>
      <c r="AY218" s="16" t="s">
        <v>154</v>
      </c>
      <c r="BE218" s="226">
        <f t="shared" si="39"/>
        <v>0</v>
      </c>
      <c r="BF218" s="226">
        <f t="shared" si="40"/>
        <v>0</v>
      </c>
      <c r="BG218" s="226">
        <f t="shared" si="41"/>
        <v>0</v>
      </c>
      <c r="BH218" s="226">
        <f t="shared" si="42"/>
        <v>0</v>
      </c>
      <c r="BI218" s="226">
        <f t="shared" si="43"/>
        <v>0</v>
      </c>
      <c r="BJ218" s="16" t="s">
        <v>78</v>
      </c>
      <c r="BK218" s="226">
        <f t="shared" si="44"/>
        <v>0</v>
      </c>
      <c r="BL218" s="16" t="s">
        <v>93</v>
      </c>
      <c r="BM218" s="225" t="s">
        <v>391</v>
      </c>
    </row>
    <row r="219" spans="1:65" s="2" customFormat="1" ht="24" customHeight="1">
      <c r="A219" s="33"/>
      <c r="B219" s="34"/>
      <c r="C219" s="213" t="s">
        <v>73</v>
      </c>
      <c r="D219" s="213" t="s">
        <v>155</v>
      </c>
      <c r="E219" s="214" t="s">
        <v>392</v>
      </c>
      <c r="F219" s="215" t="s">
        <v>393</v>
      </c>
      <c r="G219" s="216" t="s">
        <v>183</v>
      </c>
      <c r="H219" s="217">
        <v>2</v>
      </c>
      <c r="I219" s="218"/>
      <c r="J219" s="219">
        <f t="shared" si="35"/>
        <v>0</v>
      </c>
      <c r="K219" s="220"/>
      <c r="L219" s="38"/>
      <c r="M219" s="221" t="s">
        <v>1</v>
      </c>
      <c r="N219" s="222" t="s">
        <v>38</v>
      </c>
      <c r="O219" s="70"/>
      <c r="P219" s="223">
        <f t="shared" si="36"/>
        <v>0</v>
      </c>
      <c r="Q219" s="223">
        <v>0</v>
      </c>
      <c r="R219" s="223">
        <f t="shared" si="37"/>
        <v>0</v>
      </c>
      <c r="S219" s="223">
        <v>0</v>
      </c>
      <c r="T219" s="224">
        <f t="shared" si="3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93</v>
      </c>
      <c r="AT219" s="225" t="s">
        <v>155</v>
      </c>
      <c r="AU219" s="225" t="s">
        <v>78</v>
      </c>
      <c r="AY219" s="16" t="s">
        <v>154</v>
      </c>
      <c r="BE219" s="226">
        <f t="shared" si="39"/>
        <v>0</v>
      </c>
      <c r="BF219" s="226">
        <f t="shared" si="40"/>
        <v>0</v>
      </c>
      <c r="BG219" s="226">
        <f t="shared" si="41"/>
        <v>0</v>
      </c>
      <c r="BH219" s="226">
        <f t="shared" si="42"/>
        <v>0</v>
      </c>
      <c r="BI219" s="226">
        <f t="shared" si="43"/>
        <v>0</v>
      </c>
      <c r="BJ219" s="16" t="s">
        <v>78</v>
      </c>
      <c r="BK219" s="226">
        <f t="shared" si="44"/>
        <v>0</v>
      </c>
      <c r="BL219" s="16" t="s">
        <v>93</v>
      </c>
      <c r="BM219" s="225" t="s">
        <v>394</v>
      </c>
    </row>
    <row r="220" spans="1:65" s="2" customFormat="1" ht="48" customHeight="1">
      <c r="A220" s="33"/>
      <c r="B220" s="34"/>
      <c r="C220" s="213" t="s">
        <v>73</v>
      </c>
      <c r="D220" s="213" t="s">
        <v>155</v>
      </c>
      <c r="E220" s="214" t="s">
        <v>395</v>
      </c>
      <c r="F220" s="215" t="s">
        <v>396</v>
      </c>
      <c r="G220" s="216" t="s">
        <v>161</v>
      </c>
      <c r="H220" s="217">
        <v>22</v>
      </c>
      <c r="I220" s="218"/>
      <c r="J220" s="219">
        <f t="shared" si="35"/>
        <v>0</v>
      </c>
      <c r="K220" s="220"/>
      <c r="L220" s="38"/>
      <c r="M220" s="221" t="s">
        <v>1</v>
      </c>
      <c r="N220" s="222" t="s">
        <v>38</v>
      </c>
      <c r="O220" s="70"/>
      <c r="P220" s="223">
        <f t="shared" si="36"/>
        <v>0</v>
      </c>
      <c r="Q220" s="223">
        <v>0</v>
      </c>
      <c r="R220" s="223">
        <f t="shared" si="37"/>
        <v>0</v>
      </c>
      <c r="S220" s="223">
        <v>0</v>
      </c>
      <c r="T220" s="224">
        <f t="shared" si="3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93</v>
      </c>
      <c r="AT220" s="225" t="s">
        <v>155</v>
      </c>
      <c r="AU220" s="225" t="s">
        <v>78</v>
      </c>
      <c r="AY220" s="16" t="s">
        <v>154</v>
      </c>
      <c r="BE220" s="226">
        <f t="shared" si="39"/>
        <v>0</v>
      </c>
      <c r="BF220" s="226">
        <f t="shared" si="40"/>
        <v>0</v>
      </c>
      <c r="BG220" s="226">
        <f t="shared" si="41"/>
        <v>0</v>
      </c>
      <c r="BH220" s="226">
        <f t="shared" si="42"/>
        <v>0</v>
      </c>
      <c r="BI220" s="226">
        <f t="shared" si="43"/>
        <v>0</v>
      </c>
      <c r="BJ220" s="16" t="s">
        <v>78</v>
      </c>
      <c r="BK220" s="226">
        <f t="shared" si="44"/>
        <v>0</v>
      </c>
      <c r="BL220" s="16" t="s">
        <v>93</v>
      </c>
      <c r="BM220" s="225" t="s">
        <v>397</v>
      </c>
    </row>
    <row r="221" spans="1:65" s="2" customFormat="1" ht="16.5" customHeight="1">
      <c r="A221" s="33"/>
      <c r="B221" s="34"/>
      <c r="C221" s="213" t="s">
        <v>73</v>
      </c>
      <c r="D221" s="213" t="s">
        <v>155</v>
      </c>
      <c r="E221" s="214" t="s">
        <v>398</v>
      </c>
      <c r="F221" s="215" t="s">
        <v>399</v>
      </c>
      <c r="G221" s="216" t="s">
        <v>158</v>
      </c>
      <c r="H221" s="217">
        <v>2</v>
      </c>
      <c r="I221" s="218"/>
      <c r="J221" s="219">
        <f t="shared" si="35"/>
        <v>0</v>
      </c>
      <c r="K221" s="220"/>
      <c r="L221" s="38"/>
      <c r="M221" s="221" t="s">
        <v>1</v>
      </c>
      <c r="N221" s="222" t="s">
        <v>38</v>
      </c>
      <c r="O221" s="70"/>
      <c r="P221" s="223">
        <f t="shared" si="36"/>
        <v>0</v>
      </c>
      <c r="Q221" s="223">
        <v>0</v>
      </c>
      <c r="R221" s="223">
        <f t="shared" si="37"/>
        <v>0</v>
      </c>
      <c r="S221" s="223">
        <v>0</v>
      </c>
      <c r="T221" s="224">
        <f t="shared" si="3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93</v>
      </c>
      <c r="AT221" s="225" t="s">
        <v>155</v>
      </c>
      <c r="AU221" s="225" t="s">
        <v>78</v>
      </c>
      <c r="AY221" s="16" t="s">
        <v>154</v>
      </c>
      <c r="BE221" s="226">
        <f t="shared" si="39"/>
        <v>0</v>
      </c>
      <c r="BF221" s="226">
        <f t="shared" si="40"/>
        <v>0</v>
      </c>
      <c r="BG221" s="226">
        <f t="shared" si="41"/>
        <v>0</v>
      </c>
      <c r="BH221" s="226">
        <f t="shared" si="42"/>
        <v>0</v>
      </c>
      <c r="BI221" s="226">
        <f t="shared" si="43"/>
        <v>0</v>
      </c>
      <c r="BJ221" s="16" t="s">
        <v>78</v>
      </c>
      <c r="BK221" s="226">
        <f t="shared" si="44"/>
        <v>0</v>
      </c>
      <c r="BL221" s="16" t="s">
        <v>93</v>
      </c>
      <c r="BM221" s="225" t="s">
        <v>400</v>
      </c>
    </row>
    <row r="222" spans="1:65" s="2" customFormat="1" ht="36" customHeight="1">
      <c r="A222" s="33"/>
      <c r="B222" s="34"/>
      <c r="C222" s="213" t="s">
        <v>73</v>
      </c>
      <c r="D222" s="213" t="s">
        <v>155</v>
      </c>
      <c r="E222" s="214" t="s">
        <v>401</v>
      </c>
      <c r="F222" s="215" t="s">
        <v>402</v>
      </c>
      <c r="G222" s="216" t="s">
        <v>183</v>
      </c>
      <c r="H222" s="217">
        <v>4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38</v>
      </c>
      <c r="O222" s="70"/>
      <c r="P222" s="223">
        <f t="shared" si="36"/>
        <v>0</v>
      </c>
      <c r="Q222" s="223">
        <v>0</v>
      </c>
      <c r="R222" s="223">
        <f t="shared" si="37"/>
        <v>0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93</v>
      </c>
      <c r="AT222" s="225" t="s">
        <v>155</v>
      </c>
      <c r="AU222" s="225" t="s">
        <v>78</v>
      </c>
      <c r="AY222" s="16" t="s">
        <v>154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78</v>
      </c>
      <c r="BK222" s="226">
        <f t="shared" si="44"/>
        <v>0</v>
      </c>
      <c r="BL222" s="16" t="s">
        <v>93</v>
      </c>
      <c r="BM222" s="225" t="s">
        <v>403</v>
      </c>
    </row>
    <row r="223" spans="1:65" s="2" customFormat="1" ht="24" customHeight="1">
      <c r="A223" s="33"/>
      <c r="B223" s="34"/>
      <c r="C223" s="213" t="s">
        <v>73</v>
      </c>
      <c r="D223" s="213" t="s">
        <v>155</v>
      </c>
      <c r="E223" s="214" t="s">
        <v>317</v>
      </c>
      <c r="F223" s="215" t="s">
        <v>208</v>
      </c>
      <c r="G223" s="216" t="s">
        <v>167</v>
      </c>
      <c r="H223" s="217">
        <v>13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38</v>
      </c>
      <c r="O223" s="70"/>
      <c r="P223" s="223">
        <f t="shared" si="36"/>
        <v>0</v>
      </c>
      <c r="Q223" s="223">
        <v>0</v>
      </c>
      <c r="R223" s="223">
        <f t="shared" si="37"/>
        <v>0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93</v>
      </c>
      <c r="AT223" s="225" t="s">
        <v>155</v>
      </c>
      <c r="AU223" s="225" t="s">
        <v>78</v>
      </c>
      <c r="AY223" s="16" t="s">
        <v>154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78</v>
      </c>
      <c r="BK223" s="226">
        <f t="shared" si="44"/>
        <v>0</v>
      </c>
      <c r="BL223" s="16" t="s">
        <v>93</v>
      </c>
      <c r="BM223" s="225" t="s">
        <v>404</v>
      </c>
    </row>
    <row r="224" spans="2:63" s="11" customFormat="1" ht="25.9" customHeight="1">
      <c r="B224" s="199"/>
      <c r="C224" s="200"/>
      <c r="D224" s="201" t="s">
        <v>72</v>
      </c>
      <c r="E224" s="202" t="s">
        <v>405</v>
      </c>
      <c r="F224" s="202" t="s">
        <v>406</v>
      </c>
      <c r="G224" s="200"/>
      <c r="H224" s="200"/>
      <c r="I224" s="203"/>
      <c r="J224" s="204">
        <f>BK224</f>
        <v>0</v>
      </c>
      <c r="K224" s="200"/>
      <c r="L224" s="205"/>
      <c r="M224" s="206"/>
      <c r="N224" s="207"/>
      <c r="O224" s="207"/>
      <c r="P224" s="208">
        <f>SUM(P225:P232)</f>
        <v>0</v>
      </c>
      <c r="Q224" s="207"/>
      <c r="R224" s="208">
        <f>SUM(R225:R232)</f>
        <v>0</v>
      </c>
      <c r="S224" s="207"/>
      <c r="T224" s="209">
        <f>SUM(T225:T232)</f>
        <v>0</v>
      </c>
      <c r="AR224" s="210" t="s">
        <v>78</v>
      </c>
      <c r="AT224" s="211" t="s">
        <v>72</v>
      </c>
      <c r="AU224" s="211" t="s">
        <v>73</v>
      </c>
      <c r="AY224" s="210" t="s">
        <v>154</v>
      </c>
      <c r="BK224" s="212">
        <f>SUM(BK225:BK232)</f>
        <v>0</v>
      </c>
    </row>
    <row r="225" spans="1:65" s="2" customFormat="1" ht="72" customHeight="1">
      <c r="A225" s="33"/>
      <c r="B225" s="34"/>
      <c r="C225" s="213" t="s">
        <v>73</v>
      </c>
      <c r="D225" s="213" t="s">
        <v>155</v>
      </c>
      <c r="E225" s="214" t="s">
        <v>407</v>
      </c>
      <c r="F225" s="215" t="s">
        <v>408</v>
      </c>
      <c r="G225" s="216" t="s">
        <v>183</v>
      </c>
      <c r="H225" s="217">
        <v>2</v>
      </c>
      <c r="I225" s="218"/>
      <c r="J225" s="219">
        <f aca="true" t="shared" si="45" ref="J225:J232">ROUND(I225*H225,2)</f>
        <v>0</v>
      </c>
      <c r="K225" s="220"/>
      <c r="L225" s="38"/>
      <c r="M225" s="221" t="s">
        <v>1</v>
      </c>
      <c r="N225" s="222" t="s">
        <v>38</v>
      </c>
      <c r="O225" s="70"/>
      <c r="P225" s="223">
        <f aca="true" t="shared" si="46" ref="P225:P232">O225*H225</f>
        <v>0</v>
      </c>
      <c r="Q225" s="223">
        <v>0</v>
      </c>
      <c r="R225" s="223">
        <f aca="true" t="shared" si="47" ref="R225:R232">Q225*H225</f>
        <v>0</v>
      </c>
      <c r="S225" s="223">
        <v>0</v>
      </c>
      <c r="T225" s="224">
        <f aca="true" t="shared" si="48" ref="T225:T232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93</v>
      </c>
      <c r="AT225" s="225" t="s">
        <v>155</v>
      </c>
      <c r="AU225" s="225" t="s">
        <v>78</v>
      </c>
      <c r="AY225" s="16" t="s">
        <v>154</v>
      </c>
      <c r="BE225" s="226">
        <f aca="true" t="shared" si="49" ref="BE225:BE232">IF(N225="základní",J225,0)</f>
        <v>0</v>
      </c>
      <c r="BF225" s="226">
        <f aca="true" t="shared" si="50" ref="BF225:BF232">IF(N225="snížená",J225,0)</f>
        <v>0</v>
      </c>
      <c r="BG225" s="226">
        <f aca="true" t="shared" si="51" ref="BG225:BG232">IF(N225="zákl. přenesená",J225,0)</f>
        <v>0</v>
      </c>
      <c r="BH225" s="226">
        <f aca="true" t="shared" si="52" ref="BH225:BH232">IF(N225="sníž. přenesená",J225,0)</f>
        <v>0</v>
      </c>
      <c r="BI225" s="226">
        <f aca="true" t="shared" si="53" ref="BI225:BI232">IF(N225="nulová",J225,0)</f>
        <v>0</v>
      </c>
      <c r="BJ225" s="16" t="s">
        <v>78</v>
      </c>
      <c r="BK225" s="226">
        <f aca="true" t="shared" si="54" ref="BK225:BK232">ROUND(I225*H225,2)</f>
        <v>0</v>
      </c>
      <c r="BL225" s="16" t="s">
        <v>93</v>
      </c>
      <c r="BM225" s="225" t="s">
        <v>409</v>
      </c>
    </row>
    <row r="226" spans="1:65" s="2" customFormat="1" ht="48" customHeight="1">
      <c r="A226" s="33"/>
      <c r="B226" s="34"/>
      <c r="C226" s="213" t="s">
        <v>73</v>
      </c>
      <c r="D226" s="213" t="s">
        <v>155</v>
      </c>
      <c r="E226" s="214" t="s">
        <v>410</v>
      </c>
      <c r="F226" s="215" t="s">
        <v>411</v>
      </c>
      <c r="G226" s="216" t="s">
        <v>183</v>
      </c>
      <c r="H226" s="217">
        <v>2</v>
      </c>
      <c r="I226" s="218"/>
      <c r="J226" s="219">
        <f t="shared" si="45"/>
        <v>0</v>
      </c>
      <c r="K226" s="220"/>
      <c r="L226" s="38"/>
      <c r="M226" s="221" t="s">
        <v>1</v>
      </c>
      <c r="N226" s="222" t="s">
        <v>38</v>
      </c>
      <c r="O226" s="70"/>
      <c r="P226" s="223">
        <f t="shared" si="46"/>
        <v>0</v>
      </c>
      <c r="Q226" s="223">
        <v>0</v>
      </c>
      <c r="R226" s="223">
        <f t="shared" si="47"/>
        <v>0</v>
      </c>
      <c r="S226" s="223">
        <v>0</v>
      </c>
      <c r="T226" s="224">
        <f t="shared" si="4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93</v>
      </c>
      <c r="AT226" s="225" t="s">
        <v>155</v>
      </c>
      <c r="AU226" s="225" t="s">
        <v>78</v>
      </c>
      <c r="AY226" s="16" t="s">
        <v>154</v>
      </c>
      <c r="BE226" s="226">
        <f t="shared" si="49"/>
        <v>0</v>
      </c>
      <c r="BF226" s="226">
        <f t="shared" si="50"/>
        <v>0</v>
      </c>
      <c r="BG226" s="226">
        <f t="shared" si="51"/>
        <v>0</v>
      </c>
      <c r="BH226" s="226">
        <f t="shared" si="52"/>
        <v>0</v>
      </c>
      <c r="BI226" s="226">
        <f t="shared" si="53"/>
        <v>0</v>
      </c>
      <c r="BJ226" s="16" t="s">
        <v>78</v>
      </c>
      <c r="BK226" s="226">
        <f t="shared" si="54"/>
        <v>0</v>
      </c>
      <c r="BL226" s="16" t="s">
        <v>93</v>
      </c>
      <c r="BM226" s="225" t="s">
        <v>412</v>
      </c>
    </row>
    <row r="227" spans="1:65" s="2" customFormat="1" ht="24" customHeight="1">
      <c r="A227" s="33"/>
      <c r="B227" s="34"/>
      <c r="C227" s="213" t="s">
        <v>73</v>
      </c>
      <c r="D227" s="213" t="s">
        <v>155</v>
      </c>
      <c r="E227" s="214" t="s">
        <v>413</v>
      </c>
      <c r="F227" s="215" t="s">
        <v>337</v>
      </c>
      <c r="G227" s="216" t="s">
        <v>183</v>
      </c>
      <c r="H227" s="217">
        <v>2</v>
      </c>
      <c r="I227" s="218"/>
      <c r="J227" s="219">
        <f t="shared" si="45"/>
        <v>0</v>
      </c>
      <c r="K227" s="220"/>
      <c r="L227" s="38"/>
      <c r="M227" s="221" t="s">
        <v>1</v>
      </c>
      <c r="N227" s="222" t="s">
        <v>38</v>
      </c>
      <c r="O227" s="70"/>
      <c r="P227" s="223">
        <f t="shared" si="46"/>
        <v>0</v>
      </c>
      <c r="Q227" s="223">
        <v>0</v>
      </c>
      <c r="R227" s="223">
        <f t="shared" si="47"/>
        <v>0</v>
      </c>
      <c r="S227" s="223">
        <v>0</v>
      </c>
      <c r="T227" s="224">
        <f t="shared" si="4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93</v>
      </c>
      <c r="AT227" s="225" t="s">
        <v>155</v>
      </c>
      <c r="AU227" s="225" t="s">
        <v>78</v>
      </c>
      <c r="AY227" s="16" t="s">
        <v>154</v>
      </c>
      <c r="BE227" s="226">
        <f t="shared" si="49"/>
        <v>0</v>
      </c>
      <c r="BF227" s="226">
        <f t="shared" si="50"/>
        <v>0</v>
      </c>
      <c r="BG227" s="226">
        <f t="shared" si="51"/>
        <v>0</v>
      </c>
      <c r="BH227" s="226">
        <f t="shared" si="52"/>
        <v>0</v>
      </c>
      <c r="BI227" s="226">
        <f t="shared" si="53"/>
        <v>0</v>
      </c>
      <c r="BJ227" s="16" t="s">
        <v>78</v>
      </c>
      <c r="BK227" s="226">
        <f t="shared" si="54"/>
        <v>0</v>
      </c>
      <c r="BL227" s="16" t="s">
        <v>93</v>
      </c>
      <c r="BM227" s="225" t="s">
        <v>414</v>
      </c>
    </row>
    <row r="228" spans="1:65" s="2" customFormat="1" ht="24" customHeight="1">
      <c r="A228" s="33"/>
      <c r="B228" s="34"/>
      <c r="C228" s="213" t="s">
        <v>73</v>
      </c>
      <c r="D228" s="213" t="s">
        <v>155</v>
      </c>
      <c r="E228" s="214" t="s">
        <v>392</v>
      </c>
      <c r="F228" s="215" t="s">
        <v>393</v>
      </c>
      <c r="G228" s="216" t="s">
        <v>183</v>
      </c>
      <c r="H228" s="217">
        <v>2</v>
      </c>
      <c r="I228" s="218"/>
      <c r="J228" s="219">
        <f t="shared" si="45"/>
        <v>0</v>
      </c>
      <c r="K228" s="220"/>
      <c r="L228" s="38"/>
      <c r="M228" s="221" t="s">
        <v>1</v>
      </c>
      <c r="N228" s="222" t="s">
        <v>38</v>
      </c>
      <c r="O228" s="70"/>
      <c r="P228" s="223">
        <f t="shared" si="46"/>
        <v>0</v>
      </c>
      <c r="Q228" s="223">
        <v>0</v>
      </c>
      <c r="R228" s="223">
        <f t="shared" si="47"/>
        <v>0</v>
      </c>
      <c r="S228" s="223">
        <v>0</v>
      </c>
      <c r="T228" s="224">
        <f t="shared" si="4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93</v>
      </c>
      <c r="AT228" s="225" t="s">
        <v>155</v>
      </c>
      <c r="AU228" s="225" t="s">
        <v>78</v>
      </c>
      <c r="AY228" s="16" t="s">
        <v>154</v>
      </c>
      <c r="BE228" s="226">
        <f t="shared" si="49"/>
        <v>0</v>
      </c>
      <c r="BF228" s="226">
        <f t="shared" si="50"/>
        <v>0</v>
      </c>
      <c r="BG228" s="226">
        <f t="shared" si="51"/>
        <v>0</v>
      </c>
      <c r="BH228" s="226">
        <f t="shared" si="52"/>
        <v>0</v>
      </c>
      <c r="BI228" s="226">
        <f t="shared" si="53"/>
        <v>0</v>
      </c>
      <c r="BJ228" s="16" t="s">
        <v>78</v>
      </c>
      <c r="BK228" s="226">
        <f t="shared" si="54"/>
        <v>0</v>
      </c>
      <c r="BL228" s="16" t="s">
        <v>93</v>
      </c>
      <c r="BM228" s="225" t="s">
        <v>415</v>
      </c>
    </row>
    <row r="229" spans="1:65" s="2" customFormat="1" ht="48" customHeight="1">
      <c r="A229" s="33"/>
      <c r="B229" s="34"/>
      <c r="C229" s="213" t="s">
        <v>73</v>
      </c>
      <c r="D229" s="213" t="s">
        <v>155</v>
      </c>
      <c r="E229" s="214" t="s">
        <v>395</v>
      </c>
      <c r="F229" s="215" t="s">
        <v>396</v>
      </c>
      <c r="G229" s="216" t="s">
        <v>161</v>
      </c>
      <c r="H229" s="217">
        <v>20</v>
      </c>
      <c r="I229" s="218"/>
      <c r="J229" s="219">
        <f t="shared" si="45"/>
        <v>0</v>
      </c>
      <c r="K229" s="220"/>
      <c r="L229" s="38"/>
      <c r="M229" s="221" t="s">
        <v>1</v>
      </c>
      <c r="N229" s="222" t="s">
        <v>38</v>
      </c>
      <c r="O229" s="70"/>
      <c r="P229" s="223">
        <f t="shared" si="46"/>
        <v>0</v>
      </c>
      <c r="Q229" s="223">
        <v>0</v>
      </c>
      <c r="R229" s="223">
        <f t="shared" si="47"/>
        <v>0</v>
      </c>
      <c r="S229" s="223">
        <v>0</v>
      </c>
      <c r="T229" s="224">
        <f t="shared" si="4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93</v>
      </c>
      <c r="AT229" s="225" t="s">
        <v>155</v>
      </c>
      <c r="AU229" s="225" t="s">
        <v>78</v>
      </c>
      <c r="AY229" s="16" t="s">
        <v>154</v>
      </c>
      <c r="BE229" s="226">
        <f t="shared" si="49"/>
        <v>0</v>
      </c>
      <c r="BF229" s="226">
        <f t="shared" si="50"/>
        <v>0</v>
      </c>
      <c r="BG229" s="226">
        <f t="shared" si="51"/>
        <v>0</v>
      </c>
      <c r="BH229" s="226">
        <f t="shared" si="52"/>
        <v>0</v>
      </c>
      <c r="BI229" s="226">
        <f t="shared" si="53"/>
        <v>0</v>
      </c>
      <c r="BJ229" s="16" t="s">
        <v>78</v>
      </c>
      <c r="BK229" s="226">
        <f t="shared" si="54"/>
        <v>0</v>
      </c>
      <c r="BL229" s="16" t="s">
        <v>93</v>
      </c>
      <c r="BM229" s="225" t="s">
        <v>416</v>
      </c>
    </row>
    <row r="230" spans="1:65" s="2" customFormat="1" ht="16.5" customHeight="1">
      <c r="A230" s="33"/>
      <c r="B230" s="34"/>
      <c r="C230" s="213" t="s">
        <v>73</v>
      </c>
      <c r="D230" s="213" t="s">
        <v>155</v>
      </c>
      <c r="E230" s="214" t="s">
        <v>398</v>
      </c>
      <c r="F230" s="215" t="s">
        <v>399</v>
      </c>
      <c r="G230" s="216" t="s">
        <v>158</v>
      </c>
      <c r="H230" s="217">
        <v>2</v>
      </c>
      <c r="I230" s="218"/>
      <c r="J230" s="219">
        <f t="shared" si="45"/>
        <v>0</v>
      </c>
      <c r="K230" s="220"/>
      <c r="L230" s="38"/>
      <c r="M230" s="221" t="s">
        <v>1</v>
      </c>
      <c r="N230" s="222" t="s">
        <v>38</v>
      </c>
      <c r="O230" s="70"/>
      <c r="P230" s="223">
        <f t="shared" si="46"/>
        <v>0</v>
      </c>
      <c r="Q230" s="223">
        <v>0</v>
      </c>
      <c r="R230" s="223">
        <f t="shared" si="47"/>
        <v>0</v>
      </c>
      <c r="S230" s="223">
        <v>0</v>
      </c>
      <c r="T230" s="224">
        <f t="shared" si="4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93</v>
      </c>
      <c r="AT230" s="225" t="s">
        <v>155</v>
      </c>
      <c r="AU230" s="225" t="s">
        <v>78</v>
      </c>
      <c r="AY230" s="16" t="s">
        <v>154</v>
      </c>
      <c r="BE230" s="226">
        <f t="shared" si="49"/>
        <v>0</v>
      </c>
      <c r="BF230" s="226">
        <f t="shared" si="50"/>
        <v>0</v>
      </c>
      <c r="BG230" s="226">
        <f t="shared" si="51"/>
        <v>0</v>
      </c>
      <c r="BH230" s="226">
        <f t="shared" si="52"/>
        <v>0</v>
      </c>
      <c r="BI230" s="226">
        <f t="shared" si="53"/>
        <v>0</v>
      </c>
      <c r="BJ230" s="16" t="s">
        <v>78</v>
      </c>
      <c r="BK230" s="226">
        <f t="shared" si="54"/>
        <v>0</v>
      </c>
      <c r="BL230" s="16" t="s">
        <v>93</v>
      </c>
      <c r="BM230" s="225" t="s">
        <v>417</v>
      </c>
    </row>
    <row r="231" spans="1:65" s="2" customFormat="1" ht="36" customHeight="1">
      <c r="A231" s="33"/>
      <c r="B231" s="34"/>
      <c r="C231" s="213" t="s">
        <v>73</v>
      </c>
      <c r="D231" s="213" t="s">
        <v>155</v>
      </c>
      <c r="E231" s="214" t="s">
        <v>401</v>
      </c>
      <c r="F231" s="215" t="s">
        <v>402</v>
      </c>
      <c r="G231" s="216" t="s">
        <v>183</v>
      </c>
      <c r="H231" s="217">
        <v>4</v>
      </c>
      <c r="I231" s="218"/>
      <c r="J231" s="219">
        <f t="shared" si="45"/>
        <v>0</v>
      </c>
      <c r="K231" s="220"/>
      <c r="L231" s="38"/>
      <c r="M231" s="221" t="s">
        <v>1</v>
      </c>
      <c r="N231" s="222" t="s">
        <v>38</v>
      </c>
      <c r="O231" s="70"/>
      <c r="P231" s="223">
        <f t="shared" si="46"/>
        <v>0</v>
      </c>
      <c r="Q231" s="223">
        <v>0</v>
      </c>
      <c r="R231" s="223">
        <f t="shared" si="47"/>
        <v>0</v>
      </c>
      <c r="S231" s="223">
        <v>0</v>
      </c>
      <c r="T231" s="224">
        <f t="shared" si="4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93</v>
      </c>
      <c r="AT231" s="225" t="s">
        <v>155</v>
      </c>
      <c r="AU231" s="225" t="s">
        <v>78</v>
      </c>
      <c r="AY231" s="16" t="s">
        <v>154</v>
      </c>
      <c r="BE231" s="226">
        <f t="shared" si="49"/>
        <v>0</v>
      </c>
      <c r="BF231" s="226">
        <f t="shared" si="50"/>
        <v>0</v>
      </c>
      <c r="BG231" s="226">
        <f t="shared" si="51"/>
        <v>0</v>
      </c>
      <c r="BH231" s="226">
        <f t="shared" si="52"/>
        <v>0</v>
      </c>
      <c r="BI231" s="226">
        <f t="shared" si="53"/>
        <v>0</v>
      </c>
      <c r="BJ231" s="16" t="s">
        <v>78</v>
      </c>
      <c r="BK231" s="226">
        <f t="shared" si="54"/>
        <v>0</v>
      </c>
      <c r="BL231" s="16" t="s">
        <v>93</v>
      </c>
      <c r="BM231" s="225" t="s">
        <v>418</v>
      </c>
    </row>
    <row r="232" spans="1:65" s="2" customFormat="1" ht="24" customHeight="1">
      <c r="A232" s="33"/>
      <c r="B232" s="34"/>
      <c r="C232" s="213" t="s">
        <v>73</v>
      </c>
      <c r="D232" s="213" t="s">
        <v>155</v>
      </c>
      <c r="E232" s="214" t="s">
        <v>317</v>
      </c>
      <c r="F232" s="215" t="s">
        <v>208</v>
      </c>
      <c r="G232" s="216" t="s">
        <v>167</v>
      </c>
      <c r="H232" s="217">
        <v>13</v>
      </c>
      <c r="I232" s="218"/>
      <c r="J232" s="219">
        <f t="shared" si="45"/>
        <v>0</v>
      </c>
      <c r="K232" s="220"/>
      <c r="L232" s="38"/>
      <c r="M232" s="221" t="s">
        <v>1</v>
      </c>
      <c r="N232" s="222" t="s">
        <v>38</v>
      </c>
      <c r="O232" s="70"/>
      <c r="P232" s="223">
        <f t="shared" si="46"/>
        <v>0</v>
      </c>
      <c r="Q232" s="223">
        <v>0</v>
      </c>
      <c r="R232" s="223">
        <f t="shared" si="47"/>
        <v>0</v>
      </c>
      <c r="S232" s="223">
        <v>0</v>
      </c>
      <c r="T232" s="224">
        <f t="shared" si="4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93</v>
      </c>
      <c r="AT232" s="225" t="s">
        <v>155</v>
      </c>
      <c r="AU232" s="225" t="s">
        <v>78</v>
      </c>
      <c r="AY232" s="16" t="s">
        <v>154</v>
      </c>
      <c r="BE232" s="226">
        <f t="shared" si="49"/>
        <v>0</v>
      </c>
      <c r="BF232" s="226">
        <f t="shared" si="50"/>
        <v>0</v>
      </c>
      <c r="BG232" s="226">
        <f t="shared" si="51"/>
        <v>0</v>
      </c>
      <c r="BH232" s="226">
        <f t="shared" si="52"/>
        <v>0</v>
      </c>
      <c r="BI232" s="226">
        <f t="shared" si="53"/>
        <v>0</v>
      </c>
      <c r="BJ232" s="16" t="s">
        <v>78</v>
      </c>
      <c r="BK232" s="226">
        <f t="shared" si="54"/>
        <v>0</v>
      </c>
      <c r="BL232" s="16" t="s">
        <v>93</v>
      </c>
      <c r="BM232" s="225" t="s">
        <v>419</v>
      </c>
    </row>
    <row r="233" spans="2:63" s="11" customFormat="1" ht="25.9" customHeight="1">
      <c r="B233" s="199"/>
      <c r="C233" s="200"/>
      <c r="D233" s="201" t="s">
        <v>72</v>
      </c>
      <c r="E233" s="202" t="s">
        <v>420</v>
      </c>
      <c r="F233" s="202" t="s">
        <v>421</v>
      </c>
      <c r="G233" s="200"/>
      <c r="H233" s="200"/>
      <c r="I233" s="203"/>
      <c r="J233" s="204">
        <f>BK233</f>
        <v>0</v>
      </c>
      <c r="K233" s="200"/>
      <c r="L233" s="205"/>
      <c r="M233" s="206"/>
      <c r="N233" s="207"/>
      <c r="O233" s="207"/>
      <c r="P233" s="208">
        <f>SUM(P234:P242)</f>
        <v>0</v>
      </c>
      <c r="Q233" s="207"/>
      <c r="R233" s="208">
        <f>SUM(R234:R242)</f>
        <v>0</v>
      </c>
      <c r="S233" s="207"/>
      <c r="T233" s="209">
        <f>SUM(T234:T242)</f>
        <v>0</v>
      </c>
      <c r="AR233" s="210" t="s">
        <v>78</v>
      </c>
      <c r="AT233" s="211" t="s">
        <v>72</v>
      </c>
      <c r="AU233" s="211" t="s">
        <v>73</v>
      </c>
      <c r="AY233" s="210" t="s">
        <v>154</v>
      </c>
      <c r="BK233" s="212">
        <f>SUM(BK234:BK242)</f>
        <v>0</v>
      </c>
    </row>
    <row r="234" spans="1:65" s="2" customFormat="1" ht="72" customHeight="1">
      <c r="A234" s="33"/>
      <c r="B234" s="34"/>
      <c r="C234" s="213" t="s">
        <v>73</v>
      </c>
      <c r="D234" s="213" t="s">
        <v>155</v>
      </c>
      <c r="E234" s="214" t="s">
        <v>422</v>
      </c>
      <c r="F234" s="215" t="s">
        <v>381</v>
      </c>
      <c r="G234" s="216" t="s">
        <v>183</v>
      </c>
      <c r="H234" s="217">
        <v>2</v>
      </c>
      <c r="I234" s="218"/>
      <c r="J234" s="219">
        <f aca="true" t="shared" si="55" ref="J234:J242">ROUND(I234*H234,2)</f>
        <v>0</v>
      </c>
      <c r="K234" s="220"/>
      <c r="L234" s="38"/>
      <c r="M234" s="221" t="s">
        <v>1</v>
      </c>
      <c r="N234" s="222" t="s">
        <v>38</v>
      </c>
      <c r="O234" s="70"/>
      <c r="P234" s="223">
        <f aca="true" t="shared" si="56" ref="P234:P242">O234*H234</f>
        <v>0</v>
      </c>
      <c r="Q234" s="223">
        <v>0</v>
      </c>
      <c r="R234" s="223">
        <f aca="true" t="shared" si="57" ref="R234:R242">Q234*H234</f>
        <v>0</v>
      </c>
      <c r="S234" s="223">
        <v>0</v>
      </c>
      <c r="T234" s="224">
        <f aca="true" t="shared" si="58" ref="T234:T242"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93</v>
      </c>
      <c r="AT234" s="225" t="s">
        <v>155</v>
      </c>
      <c r="AU234" s="225" t="s">
        <v>78</v>
      </c>
      <c r="AY234" s="16" t="s">
        <v>154</v>
      </c>
      <c r="BE234" s="226">
        <f aca="true" t="shared" si="59" ref="BE234:BE242">IF(N234="základní",J234,0)</f>
        <v>0</v>
      </c>
      <c r="BF234" s="226">
        <f aca="true" t="shared" si="60" ref="BF234:BF242">IF(N234="snížená",J234,0)</f>
        <v>0</v>
      </c>
      <c r="BG234" s="226">
        <f aca="true" t="shared" si="61" ref="BG234:BG242">IF(N234="zákl. přenesená",J234,0)</f>
        <v>0</v>
      </c>
      <c r="BH234" s="226">
        <f aca="true" t="shared" si="62" ref="BH234:BH242">IF(N234="sníž. přenesená",J234,0)</f>
        <v>0</v>
      </c>
      <c r="BI234" s="226">
        <f aca="true" t="shared" si="63" ref="BI234:BI242">IF(N234="nulová",J234,0)</f>
        <v>0</v>
      </c>
      <c r="BJ234" s="16" t="s">
        <v>78</v>
      </c>
      <c r="BK234" s="226">
        <f aca="true" t="shared" si="64" ref="BK234:BK242">ROUND(I234*H234,2)</f>
        <v>0</v>
      </c>
      <c r="BL234" s="16" t="s">
        <v>93</v>
      </c>
      <c r="BM234" s="225" t="s">
        <v>423</v>
      </c>
    </row>
    <row r="235" spans="1:65" s="2" customFormat="1" ht="48" customHeight="1">
      <c r="A235" s="33"/>
      <c r="B235" s="34"/>
      <c r="C235" s="213" t="s">
        <v>73</v>
      </c>
      <c r="D235" s="213" t="s">
        <v>155</v>
      </c>
      <c r="E235" s="214" t="s">
        <v>424</v>
      </c>
      <c r="F235" s="215" t="s">
        <v>425</v>
      </c>
      <c r="G235" s="216" t="s">
        <v>183</v>
      </c>
      <c r="H235" s="217">
        <v>2</v>
      </c>
      <c r="I235" s="218"/>
      <c r="J235" s="219">
        <f t="shared" si="55"/>
        <v>0</v>
      </c>
      <c r="K235" s="220"/>
      <c r="L235" s="38"/>
      <c r="M235" s="221" t="s">
        <v>1</v>
      </c>
      <c r="N235" s="222" t="s">
        <v>38</v>
      </c>
      <c r="O235" s="70"/>
      <c r="P235" s="223">
        <f t="shared" si="56"/>
        <v>0</v>
      </c>
      <c r="Q235" s="223">
        <v>0</v>
      </c>
      <c r="R235" s="223">
        <f t="shared" si="57"/>
        <v>0</v>
      </c>
      <c r="S235" s="223">
        <v>0</v>
      </c>
      <c r="T235" s="224">
        <f t="shared" si="58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5" t="s">
        <v>93</v>
      </c>
      <c r="AT235" s="225" t="s">
        <v>155</v>
      </c>
      <c r="AU235" s="225" t="s">
        <v>78</v>
      </c>
      <c r="AY235" s="16" t="s">
        <v>154</v>
      </c>
      <c r="BE235" s="226">
        <f t="shared" si="59"/>
        <v>0</v>
      </c>
      <c r="BF235" s="226">
        <f t="shared" si="60"/>
        <v>0</v>
      </c>
      <c r="BG235" s="226">
        <f t="shared" si="61"/>
        <v>0</v>
      </c>
      <c r="BH235" s="226">
        <f t="shared" si="62"/>
        <v>0</v>
      </c>
      <c r="BI235" s="226">
        <f t="shared" si="63"/>
        <v>0</v>
      </c>
      <c r="BJ235" s="16" t="s">
        <v>78</v>
      </c>
      <c r="BK235" s="226">
        <f t="shared" si="64"/>
        <v>0</v>
      </c>
      <c r="BL235" s="16" t="s">
        <v>93</v>
      </c>
      <c r="BM235" s="225" t="s">
        <v>426</v>
      </c>
    </row>
    <row r="236" spans="1:65" s="2" customFormat="1" ht="24" customHeight="1">
      <c r="A236" s="33"/>
      <c r="B236" s="34"/>
      <c r="C236" s="213" t="s">
        <v>73</v>
      </c>
      <c r="D236" s="213" t="s">
        <v>155</v>
      </c>
      <c r="E236" s="214" t="s">
        <v>336</v>
      </c>
      <c r="F236" s="215" t="s">
        <v>337</v>
      </c>
      <c r="G236" s="216" t="s">
        <v>183</v>
      </c>
      <c r="H236" s="217">
        <v>2</v>
      </c>
      <c r="I236" s="218"/>
      <c r="J236" s="219">
        <f t="shared" si="55"/>
        <v>0</v>
      </c>
      <c r="K236" s="220"/>
      <c r="L236" s="38"/>
      <c r="M236" s="221" t="s">
        <v>1</v>
      </c>
      <c r="N236" s="222" t="s">
        <v>38</v>
      </c>
      <c r="O236" s="70"/>
      <c r="P236" s="223">
        <f t="shared" si="56"/>
        <v>0</v>
      </c>
      <c r="Q236" s="223">
        <v>0</v>
      </c>
      <c r="R236" s="223">
        <f t="shared" si="57"/>
        <v>0</v>
      </c>
      <c r="S236" s="223">
        <v>0</v>
      </c>
      <c r="T236" s="224">
        <f t="shared" si="58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93</v>
      </c>
      <c r="AT236" s="225" t="s">
        <v>155</v>
      </c>
      <c r="AU236" s="225" t="s">
        <v>78</v>
      </c>
      <c r="AY236" s="16" t="s">
        <v>154</v>
      </c>
      <c r="BE236" s="226">
        <f t="shared" si="59"/>
        <v>0</v>
      </c>
      <c r="BF236" s="226">
        <f t="shared" si="60"/>
        <v>0</v>
      </c>
      <c r="BG236" s="226">
        <f t="shared" si="61"/>
        <v>0</v>
      </c>
      <c r="BH236" s="226">
        <f t="shared" si="62"/>
        <v>0</v>
      </c>
      <c r="BI236" s="226">
        <f t="shared" si="63"/>
        <v>0</v>
      </c>
      <c r="BJ236" s="16" t="s">
        <v>78</v>
      </c>
      <c r="BK236" s="226">
        <f t="shared" si="64"/>
        <v>0</v>
      </c>
      <c r="BL236" s="16" t="s">
        <v>93</v>
      </c>
      <c r="BM236" s="225" t="s">
        <v>427</v>
      </c>
    </row>
    <row r="237" spans="1:65" s="2" customFormat="1" ht="24" customHeight="1">
      <c r="A237" s="33"/>
      <c r="B237" s="34"/>
      <c r="C237" s="213" t="s">
        <v>73</v>
      </c>
      <c r="D237" s="213" t="s">
        <v>155</v>
      </c>
      <c r="E237" s="214" t="s">
        <v>428</v>
      </c>
      <c r="F237" s="215" t="s">
        <v>393</v>
      </c>
      <c r="G237" s="216" t="s">
        <v>183</v>
      </c>
      <c r="H237" s="217">
        <v>2</v>
      </c>
      <c r="I237" s="218"/>
      <c r="J237" s="219">
        <f t="shared" si="55"/>
        <v>0</v>
      </c>
      <c r="K237" s="220"/>
      <c r="L237" s="38"/>
      <c r="M237" s="221" t="s">
        <v>1</v>
      </c>
      <c r="N237" s="222" t="s">
        <v>38</v>
      </c>
      <c r="O237" s="70"/>
      <c r="P237" s="223">
        <f t="shared" si="56"/>
        <v>0</v>
      </c>
      <c r="Q237" s="223">
        <v>0</v>
      </c>
      <c r="R237" s="223">
        <f t="shared" si="57"/>
        <v>0</v>
      </c>
      <c r="S237" s="223">
        <v>0</v>
      </c>
      <c r="T237" s="224">
        <f t="shared" si="58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5" t="s">
        <v>93</v>
      </c>
      <c r="AT237" s="225" t="s">
        <v>155</v>
      </c>
      <c r="AU237" s="225" t="s">
        <v>78</v>
      </c>
      <c r="AY237" s="16" t="s">
        <v>154</v>
      </c>
      <c r="BE237" s="226">
        <f t="shared" si="59"/>
        <v>0</v>
      </c>
      <c r="BF237" s="226">
        <f t="shared" si="60"/>
        <v>0</v>
      </c>
      <c r="BG237" s="226">
        <f t="shared" si="61"/>
        <v>0</v>
      </c>
      <c r="BH237" s="226">
        <f t="shared" si="62"/>
        <v>0</v>
      </c>
      <c r="BI237" s="226">
        <f t="shared" si="63"/>
        <v>0</v>
      </c>
      <c r="BJ237" s="16" t="s">
        <v>78</v>
      </c>
      <c r="BK237" s="226">
        <f t="shared" si="64"/>
        <v>0</v>
      </c>
      <c r="BL237" s="16" t="s">
        <v>93</v>
      </c>
      <c r="BM237" s="225" t="s">
        <v>429</v>
      </c>
    </row>
    <row r="238" spans="1:65" s="2" customFormat="1" ht="48" customHeight="1">
      <c r="A238" s="33"/>
      <c r="B238" s="34"/>
      <c r="C238" s="213" t="s">
        <v>73</v>
      </c>
      <c r="D238" s="213" t="s">
        <v>155</v>
      </c>
      <c r="E238" s="214" t="s">
        <v>430</v>
      </c>
      <c r="F238" s="215" t="s">
        <v>396</v>
      </c>
      <c r="G238" s="216" t="s">
        <v>161</v>
      </c>
      <c r="H238" s="217">
        <v>26</v>
      </c>
      <c r="I238" s="218"/>
      <c r="J238" s="219">
        <f t="shared" si="55"/>
        <v>0</v>
      </c>
      <c r="K238" s="220"/>
      <c r="L238" s="38"/>
      <c r="M238" s="221" t="s">
        <v>1</v>
      </c>
      <c r="N238" s="222" t="s">
        <v>38</v>
      </c>
      <c r="O238" s="70"/>
      <c r="P238" s="223">
        <f t="shared" si="56"/>
        <v>0</v>
      </c>
      <c r="Q238" s="223">
        <v>0</v>
      </c>
      <c r="R238" s="223">
        <f t="shared" si="57"/>
        <v>0</v>
      </c>
      <c r="S238" s="223">
        <v>0</v>
      </c>
      <c r="T238" s="224">
        <f t="shared" si="58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93</v>
      </c>
      <c r="AT238" s="225" t="s">
        <v>155</v>
      </c>
      <c r="AU238" s="225" t="s">
        <v>78</v>
      </c>
      <c r="AY238" s="16" t="s">
        <v>154</v>
      </c>
      <c r="BE238" s="226">
        <f t="shared" si="59"/>
        <v>0</v>
      </c>
      <c r="BF238" s="226">
        <f t="shared" si="60"/>
        <v>0</v>
      </c>
      <c r="BG238" s="226">
        <f t="shared" si="61"/>
        <v>0</v>
      </c>
      <c r="BH238" s="226">
        <f t="shared" si="62"/>
        <v>0</v>
      </c>
      <c r="BI238" s="226">
        <f t="shared" si="63"/>
        <v>0</v>
      </c>
      <c r="BJ238" s="16" t="s">
        <v>78</v>
      </c>
      <c r="BK238" s="226">
        <f t="shared" si="64"/>
        <v>0</v>
      </c>
      <c r="BL238" s="16" t="s">
        <v>93</v>
      </c>
      <c r="BM238" s="225" t="s">
        <v>431</v>
      </c>
    </row>
    <row r="239" spans="1:65" s="2" customFormat="1" ht="16.5" customHeight="1">
      <c r="A239" s="33"/>
      <c r="B239" s="34"/>
      <c r="C239" s="213" t="s">
        <v>73</v>
      </c>
      <c r="D239" s="213" t="s">
        <v>155</v>
      </c>
      <c r="E239" s="214" t="s">
        <v>432</v>
      </c>
      <c r="F239" s="215" t="s">
        <v>399</v>
      </c>
      <c r="G239" s="216" t="s">
        <v>158</v>
      </c>
      <c r="H239" s="217">
        <v>2</v>
      </c>
      <c r="I239" s="218"/>
      <c r="J239" s="219">
        <f t="shared" si="55"/>
        <v>0</v>
      </c>
      <c r="K239" s="220"/>
      <c r="L239" s="38"/>
      <c r="M239" s="221" t="s">
        <v>1</v>
      </c>
      <c r="N239" s="222" t="s">
        <v>38</v>
      </c>
      <c r="O239" s="70"/>
      <c r="P239" s="223">
        <f t="shared" si="56"/>
        <v>0</v>
      </c>
      <c r="Q239" s="223">
        <v>0</v>
      </c>
      <c r="R239" s="223">
        <f t="shared" si="57"/>
        <v>0</v>
      </c>
      <c r="S239" s="223">
        <v>0</v>
      </c>
      <c r="T239" s="224">
        <f t="shared" si="58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25" t="s">
        <v>93</v>
      </c>
      <c r="AT239" s="225" t="s">
        <v>155</v>
      </c>
      <c r="AU239" s="225" t="s">
        <v>78</v>
      </c>
      <c r="AY239" s="16" t="s">
        <v>154</v>
      </c>
      <c r="BE239" s="226">
        <f t="shared" si="59"/>
        <v>0</v>
      </c>
      <c r="BF239" s="226">
        <f t="shared" si="60"/>
        <v>0</v>
      </c>
      <c r="BG239" s="226">
        <f t="shared" si="61"/>
        <v>0</v>
      </c>
      <c r="BH239" s="226">
        <f t="shared" si="62"/>
        <v>0</v>
      </c>
      <c r="BI239" s="226">
        <f t="shared" si="63"/>
        <v>0</v>
      </c>
      <c r="BJ239" s="16" t="s">
        <v>78</v>
      </c>
      <c r="BK239" s="226">
        <f t="shared" si="64"/>
        <v>0</v>
      </c>
      <c r="BL239" s="16" t="s">
        <v>93</v>
      </c>
      <c r="BM239" s="225" t="s">
        <v>433</v>
      </c>
    </row>
    <row r="240" spans="1:65" s="2" customFormat="1" ht="36" customHeight="1">
      <c r="A240" s="33"/>
      <c r="B240" s="34"/>
      <c r="C240" s="213" t="s">
        <v>73</v>
      </c>
      <c r="D240" s="213" t="s">
        <v>155</v>
      </c>
      <c r="E240" s="214" t="s">
        <v>434</v>
      </c>
      <c r="F240" s="215" t="s">
        <v>402</v>
      </c>
      <c r="G240" s="216" t="s">
        <v>183</v>
      </c>
      <c r="H240" s="217">
        <v>4</v>
      </c>
      <c r="I240" s="218"/>
      <c r="J240" s="219">
        <f t="shared" si="55"/>
        <v>0</v>
      </c>
      <c r="K240" s="220"/>
      <c r="L240" s="38"/>
      <c r="M240" s="221" t="s">
        <v>1</v>
      </c>
      <c r="N240" s="222" t="s">
        <v>38</v>
      </c>
      <c r="O240" s="70"/>
      <c r="P240" s="223">
        <f t="shared" si="56"/>
        <v>0</v>
      </c>
      <c r="Q240" s="223">
        <v>0</v>
      </c>
      <c r="R240" s="223">
        <f t="shared" si="57"/>
        <v>0</v>
      </c>
      <c r="S240" s="223">
        <v>0</v>
      </c>
      <c r="T240" s="224">
        <f t="shared" si="58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93</v>
      </c>
      <c r="AT240" s="225" t="s">
        <v>155</v>
      </c>
      <c r="AU240" s="225" t="s">
        <v>78</v>
      </c>
      <c r="AY240" s="16" t="s">
        <v>154</v>
      </c>
      <c r="BE240" s="226">
        <f t="shared" si="59"/>
        <v>0</v>
      </c>
      <c r="BF240" s="226">
        <f t="shared" si="60"/>
        <v>0</v>
      </c>
      <c r="BG240" s="226">
        <f t="shared" si="61"/>
        <v>0</v>
      </c>
      <c r="BH240" s="226">
        <f t="shared" si="62"/>
        <v>0</v>
      </c>
      <c r="BI240" s="226">
        <f t="shared" si="63"/>
        <v>0</v>
      </c>
      <c r="BJ240" s="16" t="s">
        <v>78</v>
      </c>
      <c r="BK240" s="226">
        <f t="shared" si="64"/>
        <v>0</v>
      </c>
      <c r="BL240" s="16" t="s">
        <v>93</v>
      </c>
      <c r="BM240" s="225" t="s">
        <v>435</v>
      </c>
    </row>
    <row r="241" spans="1:65" s="2" customFormat="1" ht="36" customHeight="1">
      <c r="A241" s="33"/>
      <c r="B241" s="34"/>
      <c r="C241" s="213" t="s">
        <v>73</v>
      </c>
      <c r="D241" s="213" t="s">
        <v>155</v>
      </c>
      <c r="E241" s="214" t="s">
        <v>373</v>
      </c>
      <c r="F241" s="215" t="s">
        <v>374</v>
      </c>
      <c r="G241" s="216" t="s">
        <v>161</v>
      </c>
      <c r="H241" s="217">
        <v>6</v>
      </c>
      <c r="I241" s="218"/>
      <c r="J241" s="219">
        <f t="shared" si="55"/>
        <v>0</v>
      </c>
      <c r="K241" s="220"/>
      <c r="L241" s="38"/>
      <c r="M241" s="221" t="s">
        <v>1</v>
      </c>
      <c r="N241" s="222" t="s">
        <v>38</v>
      </c>
      <c r="O241" s="70"/>
      <c r="P241" s="223">
        <f t="shared" si="56"/>
        <v>0</v>
      </c>
      <c r="Q241" s="223">
        <v>0</v>
      </c>
      <c r="R241" s="223">
        <f t="shared" si="57"/>
        <v>0</v>
      </c>
      <c r="S241" s="223">
        <v>0</v>
      </c>
      <c r="T241" s="224">
        <f t="shared" si="58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93</v>
      </c>
      <c r="AT241" s="225" t="s">
        <v>155</v>
      </c>
      <c r="AU241" s="225" t="s">
        <v>78</v>
      </c>
      <c r="AY241" s="16" t="s">
        <v>154</v>
      </c>
      <c r="BE241" s="226">
        <f t="shared" si="59"/>
        <v>0</v>
      </c>
      <c r="BF241" s="226">
        <f t="shared" si="60"/>
        <v>0</v>
      </c>
      <c r="BG241" s="226">
        <f t="shared" si="61"/>
        <v>0</v>
      </c>
      <c r="BH241" s="226">
        <f t="shared" si="62"/>
        <v>0</v>
      </c>
      <c r="BI241" s="226">
        <f t="shared" si="63"/>
        <v>0</v>
      </c>
      <c r="BJ241" s="16" t="s">
        <v>78</v>
      </c>
      <c r="BK241" s="226">
        <f t="shared" si="64"/>
        <v>0</v>
      </c>
      <c r="BL241" s="16" t="s">
        <v>93</v>
      </c>
      <c r="BM241" s="225" t="s">
        <v>436</v>
      </c>
    </row>
    <row r="242" spans="1:65" s="2" customFormat="1" ht="24" customHeight="1">
      <c r="A242" s="33"/>
      <c r="B242" s="34"/>
      <c r="C242" s="213" t="s">
        <v>73</v>
      </c>
      <c r="D242" s="213" t="s">
        <v>155</v>
      </c>
      <c r="E242" s="214" t="s">
        <v>376</v>
      </c>
      <c r="F242" s="215" t="s">
        <v>208</v>
      </c>
      <c r="G242" s="216" t="s">
        <v>167</v>
      </c>
      <c r="H242" s="217">
        <v>13</v>
      </c>
      <c r="I242" s="218"/>
      <c r="J242" s="219">
        <f t="shared" si="55"/>
        <v>0</v>
      </c>
      <c r="K242" s="220"/>
      <c r="L242" s="38"/>
      <c r="M242" s="221" t="s">
        <v>1</v>
      </c>
      <c r="N242" s="222" t="s">
        <v>38</v>
      </c>
      <c r="O242" s="70"/>
      <c r="P242" s="223">
        <f t="shared" si="56"/>
        <v>0</v>
      </c>
      <c r="Q242" s="223">
        <v>0</v>
      </c>
      <c r="R242" s="223">
        <f t="shared" si="57"/>
        <v>0</v>
      </c>
      <c r="S242" s="223">
        <v>0</v>
      </c>
      <c r="T242" s="224">
        <f t="shared" si="58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5" t="s">
        <v>93</v>
      </c>
      <c r="AT242" s="225" t="s">
        <v>155</v>
      </c>
      <c r="AU242" s="225" t="s">
        <v>78</v>
      </c>
      <c r="AY242" s="16" t="s">
        <v>154</v>
      </c>
      <c r="BE242" s="226">
        <f t="shared" si="59"/>
        <v>0</v>
      </c>
      <c r="BF242" s="226">
        <f t="shared" si="60"/>
        <v>0</v>
      </c>
      <c r="BG242" s="226">
        <f t="shared" si="61"/>
        <v>0</v>
      </c>
      <c r="BH242" s="226">
        <f t="shared" si="62"/>
        <v>0</v>
      </c>
      <c r="BI242" s="226">
        <f t="shared" si="63"/>
        <v>0</v>
      </c>
      <c r="BJ242" s="16" t="s">
        <v>78</v>
      </c>
      <c r="BK242" s="226">
        <f t="shared" si="64"/>
        <v>0</v>
      </c>
      <c r="BL242" s="16" t="s">
        <v>93</v>
      </c>
      <c r="BM242" s="225" t="s">
        <v>437</v>
      </c>
    </row>
    <row r="243" spans="2:63" s="11" customFormat="1" ht="25.9" customHeight="1">
      <c r="B243" s="199"/>
      <c r="C243" s="200"/>
      <c r="D243" s="201" t="s">
        <v>72</v>
      </c>
      <c r="E243" s="202" t="s">
        <v>438</v>
      </c>
      <c r="F243" s="202" t="s">
        <v>439</v>
      </c>
      <c r="G243" s="200"/>
      <c r="H243" s="200"/>
      <c r="I243" s="203"/>
      <c r="J243" s="204">
        <f>BK243</f>
        <v>0</v>
      </c>
      <c r="K243" s="200"/>
      <c r="L243" s="205"/>
      <c r="M243" s="206"/>
      <c r="N243" s="207"/>
      <c r="O243" s="207"/>
      <c r="P243" s="208">
        <f>SUM(P244:P245)</f>
        <v>0</v>
      </c>
      <c r="Q243" s="207"/>
      <c r="R243" s="208">
        <f>SUM(R244:R245)</f>
        <v>0</v>
      </c>
      <c r="S243" s="207"/>
      <c r="T243" s="209">
        <f>SUM(T244:T245)</f>
        <v>0</v>
      </c>
      <c r="AR243" s="210" t="s">
        <v>78</v>
      </c>
      <c r="AT243" s="211" t="s">
        <v>72</v>
      </c>
      <c r="AU243" s="211" t="s">
        <v>73</v>
      </c>
      <c r="AY243" s="210" t="s">
        <v>154</v>
      </c>
      <c r="BK243" s="212">
        <f>SUM(BK244:BK245)</f>
        <v>0</v>
      </c>
    </row>
    <row r="244" spans="1:65" s="2" customFormat="1" ht="72" customHeight="1">
      <c r="A244" s="33"/>
      <c r="B244" s="34"/>
      <c r="C244" s="213" t="s">
        <v>73</v>
      </c>
      <c r="D244" s="213" t="s">
        <v>155</v>
      </c>
      <c r="E244" s="214" t="s">
        <v>440</v>
      </c>
      <c r="F244" s="215" t="s">
        <v>441</v>
      </c>
      <c r="G244" s="216" t="s">
        <v>183</v>
      </c>
      <c r="H244" s="217">
        <v>6</v>
      </c>
      <c r="I244" s="218"/>
      <c r="J244" s="219">
        <f>ROUND(I244*H244,2)</f>
        <v>0</v>
      </c>
      <c r="K244" s="220"/>
      <c r="L244" s="38"/>
      <c r="M244" s="221" t="s">
        <v>1</v>
      </c>
      <c r="N244" s="222" t="s">
        <v>38</v>
      </c>
      <c r="O244" s="70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5" t="s">
        <v>93</v>
      </c>
      <c r="AT244" s="225" t="s">
        <v>155</v>
      </c>
      <c r="AU244" s="225" t="s">
        <v>78</v>
      </c>
      <c r="AY244" s="16" t="s">
        <v>154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6" t="s">
        <v>78</v>
      </c>
      <c r="BK244" s="226">
        <f>ROUND(I244*H244,2)</f>
        <v>0</v>
      </c>
      <c r="BL244" s="16" t="s">
        <v>93</v>
      </c>
      <c r="BM244" s="225" t="s">
        <v>442</v>
      </c>
    </row>
    <row r="245" spans="1:65" s="2" customFormat="1" ht="16.5" customHeight="1">
      <c r="A245" s="33"/>
      <c r="B245" s="34"/>
      <c r="C245" s="213" t="s">
        <v>73</v>
      </c>
      <c r="D245" s="213" t="s">
        <v>155</v>
      </c>
      <c r="E245" s="214" t="s">
        <v>443</v>
      </c>
      <c r="F245" s="215" t="s">
        <v>444</v>
      </c>
      <c r="G245" s="216" t="s">
        <v>167</v>
      </c>
      <c r="H245" s="217">
        <v>6</v>
      </c>
      <c r="I245" s="218"/>
      <c r="J245" s="219">
        <f>ROUND(I245*H245,2)</f>
        <v>0</v>
      </c>
      <c r="K245" s="220"/>
      <c r="L245" s="38"/>
      <c r="M245" s="221" t="s">
        <v>1</v>
      </c>
      <c r="N245" s="222" t="s">
        <v>38</v>
      </c>
      <c r="O245" s="70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93</v>
      </c>
      <c r="AT245" s="225" t="s">
        <v>155</v>
      </c>
      <c r="AU245" s="225" t="s">
        <v>78</v>
      </c>
      <c r="AY245" s="16" t="s">
        <v>154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6" t="s">
        <v>78</v>
      </c>
      <c r="BK245" s="226">
        <f>ROUND(I245*H245,2)</f>
        <v>0</v>
      </c>
      <c r="BL245" s="16" t="s">
        <v>93</v>
      </c>
      <c r="BM245" s="225" t="s">
        <v>445</v>
      </c>
    </row>
    <row r="246" spans="2:63" s="11" customFormat="1" ht="25.9" customHeight="1">
      <c r="B246" s="199"/>
      <c r="C246" s="200"/>
      <c r="D246" s="201" t="s">
        <v>72</v>
      </c>
      <c r="E246" s="202" t="s">
        <v>446</v>
      </c>
      <c r="F246" s="202" t="s">
        <v>447</v>
      </c>
      <c r="G246" s="200"/>
      <c r="H246" s="200"/>
      <c r="I246" s="203"/>
      <c r="J246" s="204">
        <f>BK246</f>
        <v>0</v>
      </c>
      <c r="K246" s="200"/>
      <c r="L246" s="205"/>
      <c r="M246" s="206"/>
      <c r="N246" s="207"/>
      <c r="O246" s="207"/>
      <c r="P246" s="208">
        <f>SUM(P247:P261)</f>
        <v>0</v>
      </c>
      <c r="Q246" s="207"/>
      <c r="R246" s="208">
        <f>SUM(R247:R261)</f>
        <v>0</v>
      </c>
      <c r="S246" s="207"/>
      <c r="T246" s="209">
        <f>SUM(T247:T261)</f>
        <v>0</v>
      </c>
      <c r="AR246" s="210" t="s">
        <v>78</v>
      </c>
      <c r="AT246" s="211" t="s">
        <v>72</v>
      </c>
      <c r="AU246" s="211" t="s">
        <v>73</v>
      </c>
      <c r="AY246" s="210" t="s">
        <v>154</v>
      </c>
      <c r="BK246" s="212">
        <f>SUM(BK247:BK261)</f>
        <v>0</v>
      </c>
    </row>
    <row r="247" spans="1:65" s="2" customFormat="1" ht="60" customHeight="1">
      <c r="A247" s="33"/>
      <c r="B247" s="34"/>
      <c r="C247" s="213" t="s">
        <v>73</v>
      </c>
      <c r="D247" s="213" t="s">
        <v>155</v>
      </c>
      <c r="E247" s="214" t="s">
        <v>448</v>
      </c>
      <c r="F247" s="215" t="s">
        <v>449</v>
      </c>
      <c r="G247" s="216" t="s">
        <v>183</v>
      </c>
      <c r="H247" s="217">
        <v>1</v>
      </c>
      <c r="I247" s="218"/>
      <c r="J247" s="219">
        <f aca="true" t="shared" si="65" ref="J247:J261">ROUND(I247*H247,2)</f>
        <v>0</v>
      </c>
      <c r="K247" s="220"/>
      <c r="L247" s="38"/>
      <c r="M247" s="221" t="s">
        <v>1</v>
      </c>
      <c r="N247" s="222" t="s">
        <v>38</v>
      </c>
      <c r="O247" s="70"/>
      <c r="P247" s="223">
        <f aca="true" t="shared" si="66" ref="P247:P261">O247*H247</f>
        <v>0</v>
      </c>
      <c r="Q247" s="223">
        <v>0</v>
      </c>
      <c r="R247" s="223">
        <f aca="true" t="shared" si="67" ref="R247:R261">Q247*H247</f>
        <v>0</v>
      </c>
      <c r="S247" s="223">
        <v>0</v>
      </c>
      <c r="T247" s="224">
        <f aca="true" t="shared" si="68" ref="T247:T261"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5" t="s">
        <v>93</v>
      </c>
      <c r="AT247" s="225" t="s">
        <v>155</v>
      </c>
      <c r="AU247" s="225" t="s">
        <v>78</v>
      </c>
      <c r="AY247" s="16" t="s">
        <v>154</v>
      </c>
      <c r="BE247" s="226">
        <f aca="true" t="shared" si="69" ref="BE247:BE261">IF(N247="základní",J247,0)</f>
        <v>0</v>
      </c>
      <c r="BF247" s="226">
        <f aca="true" t="shared" si="70" ref="BF247:BF261">IF(N247="snížená",J247,0)</f>
        <v>0</v>
      </c>
      <c r="BG247" s="226">
        <f aca="true" t="shared" si="71" ref="BG247:BG261">IF(N247="zákl. přenesená",J247,0)</f>
        <v>0</v>
      </c>
      <c r="BH247" s="226">
        <f aca="true" t="shared" si="72" ref="BH247:BH261">IF(N247="sníž. přenesená",J247,0)</f>
        <v>0</v>
      </c>
      <c r="BI247" s="226">
        <f aca="true" t="shared" si="73" ref="BI247:BI261">IF(N247="nulová",J247,0)</f>
        <v>0</v>
      </c>
      <c r="BJ247" s="16" t="s">
        <v>78</v>
      </c>
      <c r="BK247" s="226">
        <f aca="true" t="shared" si="74" ref="BK247:BK261">ROUND(I247*H247,2)</f>
        <v>0</v>
      </c>
      <c r="BL247" s="16" t="s">
        <v>93</v>
      </c>
      <c r="BM247" s="225" t="s">
        <v>450</v>
      </c>
    </row>
    <row r="248" spans="1:65" s="2" customFormat="1" ht="24" customHeight="1">
      <c r="A248" s="33"/>
      <c r="B248" s="34"/>
      <c r="C248" s="213" t="s">
        <v>73</v>
      </c>
      <c r="D248" s="213" t="s">
        <v>155</v>
      </c>
      <c r="E248" s="214" t="s">
        <v>451</v>
      </c>
      <c r="F248" s="215" t="s">
        <v>452</v>
      </c>
      <c r="G248" s="216" t="s">
        <v>183</v>
      </c>
      <c r="H248" s="217">
        <v>2</v>
      </c>
      <c r="I248" s="218"/>
      <c r="J248" s="219">
        <f t="shared" si="65"/>
        <v>0</v>
      </c>
      <c r="K248" s="220"/>
      <c r="L248" s="38"/>
      <c r="M248" s="221" t="s">
        <v>1</v>
      </c>
      <c r="N248" s="222" t="s">
        <v>38</v>
      </c>
      <c r="O248" s="70"/>
      <c r="P248" s="223">
        <f t="shared" si="66"/>
        <v>0</v>
      </c>
      <c r="Q248" s="223">
        <v>0</v>
      </c>
      <c r="R248" s="223">
        <f t="shared" si="67"/>
        <v>0</v>
      </c>
      <c r="S248" s="223">
        <v>0</v>
      </c>
      <c r="T248" s="224">
        <f t="shared" si="68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5" t="s">
        <v>93</v>
      </c>
      <c r="AT248" s="225" t="s">
        <v>155</v>
      </c>
      <c r="AU248" s="225" t="s">
        <v>78</v>
      </c>
      <c r="AY248" s="16" t="s">
        <v>154</v>
      </c>
      <c r="BE248" s="226">
        <f t="shared" si="69"/>
        <v>0</v>
      </c>
      <c r="BF248" s="226">
        <f t="shared" si="70"/>
        <v>0</v>
      </c>
      <c r="BG248" s="226">
        <f t="shared" si="71"/>
        <v>0</v>
      </c>
      <c r="BH248" s="226">
        <f t="shared" si="72"/>
        <v>0</v>
      </c>
      <c r="BI248" s="226">
        <f t="shared" si="73"/>
        <v>0</v>
      </c>
      <c r="BJ248" s="16" t="s">
        <v>78</v>
      </c>
      <c r="BK248" s="226">
        <f t="shared" si="74"/>
        <v>0</v>
      </c>
      <c r="BL248" s="16" t="s">
        <v>93</v>
      </c>
      <c r="BM248" s="225" t="s">
        <v>453</v>
      </c>
    </row>
    <row r="249" spans="1:65" s="2" customFormat="1" ht="16.5" customHeight="1">
      <c r="A249" s="33"/>
      <c r="B249" s="34"/>
      <c r="C249" s="213" t="s">
        <v>73</v>
      </c>
      <c r="D249" s="213" t="s">
        <v>155</v>
      </c>
      <c r="E249" s="214" t="s">
        <v>454</v>
      </c>
      <c r="F249" s="215" t="s">
        <v>455</v>
      </c>
      <c r="G249" s="216" t="s">
        <v>183</v>
      </c>
      <c r="H249" s="217">
        <v>1</v>
      </c>
      <c r="I249" s="218"/>
      <c r="J249" s="219">
        <f t="shared" si="65"/>
        <v>0</v>
      </c>
      <c r="K249" s="220"/>
      <c r="L249" s="38"/>
      <c r="M249" s="221" t="s">
        <v>1</v>
      </c>
      <c r="N249" s="222" t="s">
        <v>38</v>
      </c>
      <c r="O249" s="70"/>
      <c r="P249" s="223">
        <f t="shared" si="66"/>
        <v>0</v>
      </c>
      <c r="Q249" s="223">
        <v>0</v>
      </c>
      <c r="R249" s="223">
        <f t="shared" si="67"/>
        <v>0</v>
      </c>
      <c r="S249" s="223">
        <v>0</v>
      </c>
      <c r="T249" s="224">
        <f t="shared" si="6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93</v>
      </c>
      <c r="AT249" s="225" t="s">
        <v>155</v>
      </c>
      <c r="AU249" s="225" t="s">
        <v>78</v>
      </c>
      <c r="AY249" s="16" t="s">
        <v>154</v>
      </c>
      <c r="BE249" s="226">
        <f t="shared" si="69"/>
        <v>0</v>
      </c>
      <c r="BF249" s="226">
        <f t="shared" si="70"/>
        <v>0</v>
      </c>
      <c r="BG249" s="226">
        <f t="shared" si="71"/>
        <v>0</v>
      </c>
      <c r="BH249" s="226">
        <f t="shared" si="72"/>
        <v>0</v>
      </c>
      <c r="BI249" s="226">
        <f t="shared" si="73"/>
        <v>0</v>
      </c>
      <c r="BJ249" s="16" t="s">
        <v>78</v>
      </c>
      <c r="BK249" s="226">
        <f t="shared" si="74"/>
        <v>0</v>
      </c>
      <c r="BL249" s="16" t="s">
        <v>93</v>
      </c>
      <c r="BM249" s="225" t="s">
        <v>456</v>
      </c>
    </row>
    <row r="250" spans="1:65" s="2" customFormat="1" ht="24" customHeight="1">
      <c r="A250" s="33"/>
      <c r="B250" s="34"/>
      <c r="C250" s="213" t="s">
        <v>73</v>
      </c>
      <c r="D250" s="213" t="s">
        <v>155</v>
      </c>
      <c r="E250" s="214" t="s">
        <v>457</v>
      </c>
      <c r="F250" s="215" t="s">
        <v>458</v>
      </c>
      <c r="G250" s="216" t="s">
        <v>183</v>
      </c>
      <c r="H250" s="217">
        <v>1</v>
      </c>
      <c r="I250" s="218"/>
      <c r="J250" s="219">
        <f t="shared" si="65"/>
        <v>0</v>
      </c>
      <c r="K250" s="220"/>
      <c r="L250" s="38"/>
      <c r="M250" s="221" t="s">
        <v>1</v>
      </c>
      <c r="N250" s="222" t="s">
        <v>38</v>
      </c>
      <c r="O250" s="70"/>
      <c r="P250" s="223">
        <f t="shared" si="66"/>
        <v>0</v>
      </c>
      <c r="Q250" s="223">
        <v>0</v>
      </c>
      <c r="R250" s="223">
        <f t="shared" si="67"/>
        <v>0</v>
      </c>
      <c r="S250" s="223">
        <v>0</v>
      </c>
      <c r="T250" s="224">
        <f t="shared" si="6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5" t="s">
        <v>93</v>
      </c>
      <c r="AT250" s="225" t="s">
        <v>155</v>
      </c>
      <c r="AU250" s="225" t="s">
        <v>78</v>
      </c>
      <c r="AY250" s="16" t="s">
        <v>154</v>
      </c>
      <c r="BE250" s="226">
        <f t="shared" si="69"/>
        <v>0</v>
      </c>
      <c r="BF250" s="226">
        <f t="shared" si="70"/>
        <v>0</v>
      </c>
      <c r="BG250" s="226">
        <f t="shared" si="71"/>
        <v>0</v>
      </c>
      <c r="BH250" s="226">
        <f t="shared" si="72"/>
        <v>0</v>
      </c>
      <c r="BI250" s="226">
        <f t="shared" si="73"/>
        <v>0</v>
      </c>
      <c r="BJ250" s="16" t="s">
        <v>78</v>
      </c>
      <c r="BK250" s="226">
        <f t="shared" si="74"/>
        <v>0</v>
      </c>
      <c r="BL250" s="16" t="s">
        <v>93</v>
      </c>
      <c r="BM250" s="225" t="s">
        <v>459</v>
      </c>
    </row>
    <row r="251" spans="1:65" s="2" customFormat="1" ht="24" customHeight="1">
      <c r="A251" s="33"/>
      <c r="B251" s="34"/>
      <c r="C251" s="213" t="s">
        <v>73</v>
      </c>
      <c r="D251" s="213" t="s">
        <v>155</v>
      </c>
      <c r="E251" s="214" t="s">
        <v>257</v>
      </c>
      <c r="F251" s="215" t="s">
        <v>258</v>
      </c>
      <c r="G251" s="216" t="s">
        <v>183</v>
      </c>
      <c r="H251" s="217">
        <v>5</v>
      </c>
      <c r="I251" s="218"/>
      <c r="J251" s="219">
        <f t="shared" si="65"/>
        <v>0</v>
      </c>
      <c r="K251" s="220"/>
      <c r="L251" s="38"/>
      <c r="M251" s="221" t="s">
        <v>1</v>
      </c>
      <c r="N251" s="222" t="s">
        <v>38</v>
      </c>
      <c r="O251" s="70"/>
      <c r="P251" s="223">
        <f t="shared" si="66"/>
        <v>0</v>
      </c>
      <c r="Q251" s="223">
        <v>0</v>
      </c>
      <c r="R251" s="223">
        <f t="shared" si="67"/>
        <v>0</v>
      </c>
      <c r="S251" s="223">
        <v>0</v>
      </c>
      <c r="T251" s="224">
        <f t="shared" si="68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25" t="s">
        <v>93</v>
      </c>
      <c r="AT251" s="225" t="s">
        <v>155</v>
      </c>
      <c r="AU251" s="225" t="s">
        <v>78</v>
      </c>
      <c r="AY251" s="16" t="s">
        <v>154</v>
      </c>
      <c r="BE251" s="226">
        <f t="shared" si="69"/>
        <v>0</v>
      </c>
      <c r="BF251" s="226">
        <f t="shared" si="70"/>
        <v>0</v>
      </c>
      <c r="BG251" s="226">
        <f t="shared" si="71"/>
        <v>0</v>
      </c>
      <c r="BH251" s="226">
        <f t="shared" si="72"/>
        <v>0</v>
      </c>
      <c r="BI251" s="226">
        <f t="shared" si="73"/>
        <v>0</v>
      </c>
      <c r="BJ251" s="16" t="s">
        <v>78</v>
      </c>
      <c r="BK251" s="226">
        <f t="shared" si="74"/>
        <v>0</v>
      </c>
      <c r="BL251" s="16" t="s">
        <v>93</v>
      </c>
      <c r="BM251" s="225" t="s">
        <v>460</v>
      </c>
    </row>
    <row r="252" spans="1:65" s="2" customFormat="1" ht="24" customHeight="1">
      <c r="A252" s="33"/>
      <c r="B252" s="34"/>
      <c r="C252" s="213" t="s">
        <v>73</v>
      </c>
      <c r="D252" s="213" t="s">
        <v>155</v>
      </c>
      <c r="E252" s="214" t="s">
        <v>254</v>
      </c>
      <c r="F252" s="215" t="s">
        <v>255</v>
      </c>
      <c r="G252" s="216" t="s">
        <v>183</v>
      </c>
      <c r="H252" s="217">
        <v>4</v>
      </c>
      <c r="I252" s="218"/>
      <c r="J252" s="219">
        <f t="shared" si="65"/>
        <v>0</v>
      </c>
      <c r="K252" s="220"/>
      <c r="L252" s="38"/>
      <c r="M252" s="221" t="s">
        <v>1</v>
      </c>
      <c r="N252" s="222" t="s">
        <v>38</v>
      </c>
      <c r="O252" s="70"/>
      <c r="P252" s="223">
        <f t="shared" si="66"/>
        <v>0</v>
      </c>
      <c r="Q252" s="223">
        <v>0</v>
      </c>
      <c r="R252" s="223">
        <f t="shared" si="67"/>
        <v>0</v>
      </c>
      <c r="S252" s="223">
        <v>0</v>
      </c>
      <c r="T252" s="224">
        <f t="shared" si="68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225" t="s">
        <v>93</v>
      </c>
      <c r="AT252" s="225" t="s">
        <v>155</v>
      </c>
      <c r="AU252" s="225" t="s">
        <v>78</v>
      </c>
      <c r="AY252" s="16" t="s">
        <v>154</v>
      </c>
      <c r="BE252" s="226">
        <f t="shared" si="69"/>
        <v>0</v>
      </c>
      <c r="BF252" s="226">
        <f t="shared" si="70"/>
        <v>0</v>
      </c>
      <c r="BG252" s="226">
        <f t="shared" si="71"/>
        <v>0</v>
      </c>
      <c r="BH252" s="226">
        <f t="shared" si="72"/>
        <v>0</v>
      </c>
      <c r="BI252" s="226">
        <f t="shared" si="73"/>
        <v>0</v>
      </c>
      <c r="BJ252" s="16" t="s">
        <v>78</v>
      </c>
      <c r="BK252" s="226">
        <f t="shared" si="74"/>
        <v>0</v>
      </c>
      <c r="BL252" s="16" t="s">
        <v>93</v>
      </c>
      <c r="BM252" s="225" t="s">
        <v>461</v>
      </c>
    </row>
    <row r="253" spans="1:65" s="2" customFormat="1" ht="24" customHeight="1">
      <c r="A253" s="33"/>
      <c r="B253" s="34"/>
      <c r="C253" s="213" t="s">
        <v>73</v>
      </c>
      <c r="D253" s="213" t="s">
        <v>155</v>
      </c>
      <c r="E253" s="214" t="s">
        <v>462</v>
      </c>
      <c r="F253" s="215" t="s">
        <v>463</v>
      </c>
      <c r="G253" s="216" t="s">
        <v>183</v>
      </c>
      <c r="H253" s="217">
        <v>4</v>
      </c>
      <c r="I253" s="218"/>
      <c r="J253" s="219">
        <f t="shared" si="65"/>
        <v>0</v>
      </c>
      <c r="K253" s="220"/>
      <c r="L253" s="38"/>
      <c r="M253" s="221" t="s">
        <v>1</v>
      </c>
      <c r="N253" s="222" t="s">
        <v>38</v>
      </c>
      <c r="O253" s="70"/>
      <c r="P253" s="223">
        <f t="shared" si="66"/>
        <v>0</v>
      </c>
      <c r="Q253" s="223">
        <v>0</v>
      </c>
      <c r="R253" s="223">
        <f t="shared" si="67"/>
        <v>0</v>
      </c>
      <c r="S253" s="223">
        <v>0</v>
      </c>
      <c r="T253" s="224">
        <f t="shared" si="68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93</v>
      </c>
      <c r="AT253" s="225" t="s">
        <v>155</v>
      </c>
      <c r="AU253" s="225" t="s">
        <v>78</v>
      </c>
      <c r="AY253" s="16" t="s">
        <v>154</v>
      </c>
      <c r="BE253" s="226">
        <f t="shared" si="69"/>
        <v>0</v>
      </c>
      <c r="BF253" s="226">
        <f t="shared" si="70"/>
        <v>0</v>
      </c>
      <c r="BG253" s="226">
        <f t="shared" si="71"/>
        <v>0</v>
      </c>
      <c r="BH253" s="226">
        <f t="shared" si="72"/>
        <v>0</v>
      </c>
      <c r="BI253" s="226">
        <f t="shared" si="73"/>
        <v>0</v>
      </c>
      <c r="BJ253" s="16" t="s">
        <v>78</v>
      </c>
      <c r="BK253" s="226">
        <f t="shared" si="74"/>
        <v>0</v>
      </c>
      <c r="BL253" s="16" t="s">
        <v>93</v>
      </c>
      <c r="BM253" s="225" t="s">
        <v>464</v>
      </c>
    </row>
    <row r="254" spans="1:65" s="2" customFormat="1" ht="16.5" customHeight="1">
      <c r="A254" s="33"/>
      <c r="B254" s="34"/>
      <c r="C254" s="213" t="s">
        <v>73</v>
      </c>
      <c r="D254" s="213" t="s">
        <v>155</v>
      </c>
      <c r="E254" s="214" t="s">
        <v>465</v>
      </c>
      <c r="F254" s="215" t="s">
        <v>466</v>
      </c>
      <c r="G254" s="216" t="s">
        <v>161</v>
      </c>
      <c r="H254" s="217">
        <v>10</v>
      </c>
      <c r="I254" s="218"/>
      <c r="J254" s="219">
        <f t="shared" si="65"/>
        <v>0</v>
      </c>
      <c r="K254" s="220"/>
      <c r="L254" s="38"/>
      <c r="M254" s="221" t="s">
        <v>1</v>
      </c>
      <c r="N254" s="222" t="s">
        <v>38</v>
      </c>
      <c r="O254" s="70"/>
      <c r="P254" s="223">
        <f t="shared" si="66"/>
        <v>0</v>
      </c>
      <c r="Q254" s="223">
        <v>0</v>
      </c>
      <c r="R254" s="223">
        <f t="shared" si="67"/>
        <v>0</v>
      </c>
      <c r="S254" s="223">
        <v>0</v>
      </c>
      <c r="T254" s="224">
        <f t="shared" si="68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225" t="s">
        <v>93</v>
      </c>
      <c r="AT254" s="225" t="s">
        <v>155</v>
      </c>
      <c r="AU254" s="225" t="s">
        <v>78</v>
      </c>
      <c r="AY254" s="16" t="s">
        <v>154</v>
      </c>
      <c r="BE254" s="226">
        <f t="shared" si="69"/>
        <v>0</v>
      </c>
      <c r="BF254" s="226">
        <f t="shared" si="70"/>
        <v>0</v>
      </c>
      <c r="BG254" s="226">
        <f t="shared" si="71"/>
        <v>0</v>
      </c>
      <c r="BH254" s="226">
        <f t="shared" si="72"/>
        <v>0</v>
      </c>
      <c r="BI254" s="226">
        <f t="shared" si="73"/>
        <v>0</v>
      </c>
      <c r="BJ254" s="16" t="s">
        <v>78</v>
      </c>
      <c r="BK254" s="226">
        <f t="shared" si="74"/>
        <v>0</v>
      </c>
      <c r="BL254" s="16" t="s">
        <v>93</v>
      </c>
      <c r="BM254" s="225" t="s">
        <v>467</v>
      </c>
    </row>
    <row r="255" spans="1:65" s="2" customFormat="1" ht="16.5" customHeight="1">
      <c r="A255" s="33"/>
      <c r="B255" s="34"/>
      <c r="C255" s="213" t="s">
        <v>73</v>
      </c>
      <c r="D255" s="213" t="s">
        <v>155</v>
      </c>
      <c r="E255" s="214" t="s">
        <v>468</v>
      </c>
      <c r="F255" s="215" t="s">
        <v>286</v>
      </c>
      <c r="G255" s="216" t="s">
        <v>161</v>
      </c>
      <c r="H255" s="217">
        <v>25</v>
      </c>
      <c r="I255" s="218"/>
      <c r="J255" s="219">
        <f t="shared" si="65"/>
        <v>0</v>
      </c>
      <c r="K255" s="220"/>
      <c r="L255" s="38"/>
      <c r="M255" s="221" t="s">
        <v>1</v>
      </c>
      <c r="N255" s="222" t="s">
        <v>38</v>
      </c>
      <c r="O255" s="70"/>
      <c r="P255" s="223">
        <f t="shared" si="66"/>
        <v>0</v>
      </c>
      <c r="Q255" s="223">
        <v>0</v>
      </c>
      <c r="R255" s="223">
        <f t="shared" si="67"/>
        <v>0</v>
      </c>
      <c r="S255" s="223">
        <v>0</v>
      </c>
      <c r="T255" s="224">
        <f t="shared" si="68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225" t="s">
        <v>93</v>
      </c>
      <c r="AT255" s="225" t="s">
        <v>155</v>
      </c>
      <c r="AU255" s="225" t="s">
        <v>78</v>
      </c>
      <c r="AY255" s="16" t="s">
        <v>154</v>
      </c>
      <c r="BE255" s="226">
        <f t="shared" si="69"/>
        <v>0</v>
      </c>
      <c r="BF255" s="226">
        <f t="shared" si="70"/>
        <v>0</v>
      </c>
      <c r="BG255" s="226">
        <f t="shared" si="71"/>
        <v>0</v>
      </c>
      <c r="BH255" s="226">
        <f t="shared" si="72"/>
        <v>0</v>
      </c>
      <c r="BI255" s="226">
        <f t="shared" si="73"/>
        <v>0</v>
      </c>
      <c r="BJ255" s="16" t="s">
        <v>78</v>
      </c>
      <c r="BK255" s="226">
        <f t="shared" si="74"/>
        <v>0</v>
      </c>
      <c r="BL255" s="16" t="s">
        <v>93</v>
      </c>
      <c r="BM255" s="225" t="s">
        <v>469</v>
      </c>
    </row>
    <row r="256" spans="1:65" s="2" customFormat="1" ht="16.5" customHeight="1">
      <c r="A256" s="33"/>
      <c r="B256" s="34"/>
      <c r="C256" s="213" t="s">
        <v>73</v>
      </c>
      <c r="D256" s="213" t="s">
        <v>155</v>
      </c>
      <c r="E256" s="214" t="s">
        <v>470</v>
      </c>
      <c r="F256" s="215" t="s">
        <v>471</v>
      </c>
      <c r="G256" s="216" t="s">
        <v>161</v>
      </c>
      <c r="H256" s="217">
        <v>15</v>
      </c>
      <c r="I256" s="218"/>
      <c r="J256" s="219">
        <f t="shared" si="65"/>
        <v>0</v>
      </c>
      <c r="K256" s="220"/>
      <c r="L256" s="38"/>
      <c r="M256" s="221" t="s">
        <v>1</v>
      </c>
      <c r="N256" s="222" t="s">
        <v>38</v>
      </c>
      <c r="O256" s="70"/>
      <c r="P256" s="223">
        <f t="shared" si="66"/>
        <v>0</v>
      </c>
      <c r="Q256" s="223">
        <v>0</v>
      </c>
      <c r="R256" s="223">
        <f t="shared" si="67"/>
        <v>0</v>
      </c>
      <c r="S256" s="223">
        <v>0</v>
      </c>
      <c r="T256" s="224">
        <f t="shared" si="68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25" t="s">
        <v>93</v>
      </c>
      <c r="AT256" s="225" t="s">
        <v>155</v>
      </c>
      <c r="AU256" s="225" t="s">
        <v>78</v>
      </c>
      <c r="AY256" s="16" t="s">
        <v>154</v>
      </c>
      <c r="BE256" s="226">
        <f t="shared" si="69"/>
        <v>0</v>
      </c>
      <c r="BF256" s="226">
        <f t="shared" si="70"/>
        <v>0</v>
      </c>
      <c r="BG256" s="226">
        <f t="shared" si="71"/>
        <v>0</v>
      </c>
      <c r="BH256" s="226">
        <f t="shared" si="72"/>
        <v>0</v>
      </c>
      <c r="BI256" s="226">
        <f t="shared" si="73"/>
        <v>0</v>
      </c>
      <c r="BJ256" s="16" t="s">
        <v>78</v>
      </c>
      <c r="BK256" s="226">
        <f t="shared" si="74"/>
        <v>0</v>
      </c>
      <c r="BL256" s="16" t="s">
        <v>93</v>
      </c>
      <c r="BM256" s="225" t="s">
        <v>472</v>
      </c>
    </row>
    <row r="257" spans="1:65" s="2" customFormat="1" ht="24" customHeight="1">
      <c r="A257" s="33"/>
      <c r="B257" s="34"/>
      <c r="C257" s="213" t="s">
        <v>73</v>
      </c>
      <c r="D257" s="213" t="s">
        <v>155</v>
      </c>
      <c r="E257" s="214" t="s">
        <v>473</v>
      </c>
      <c r="F257" s="215" t="s">
        <v>304</v>
      </c>
      <c r="G257" s="216" t="s">
        <v>161</v>
      </c>
      <c r="H257" s="217">
        <v>12</v>
      </c>
      <c r="I257" s="218"/>
      <c r="J257" s="219">
        <f t="shared" si="65"/>
        <v>0</v>
      </c>
      <c r="K257" s="220"/>
      <c r="L257" s="38"/>
      <c r="M257" s="221" t="s">
        <v>1</v>
      </c>
      <c r="N257" s="222" t="s">
        <v>38</v>
      </c>
      <c r="O257" s="70"/>
      <c r="P257" s="223">
        <f t="shared" si="66"/>
        <v>0</v>
      </c>
      <c r="Q257" s="223">
        <v>0</v>
      </c>
      <c r="R257" s="223">
        <f t="shared" si="67"/>
        <v>0</v>
      </c>
      <c r="S257" s="223">
        <v>0</v>
      </c>
      <c r="T257" s="224">
        <f t="shared" si="68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25" t="s">
        <v>93</v>
      </c>
      <c r="AT257" s="225" t="s">
        <v>155</v>
      </c>
      <c r="AU257" s="225" t="s">
        <v>78</v>
      </c>
      <c r="AY257" s="16" t="s">
        <v>154</v>
      </c>
      <c r="BE257" s="226">
        <f t="shared" si="69"/>
        <v>0</v>
      </c>
      <c r="BF257" s="226">
        <f t="shared" si="70"/>
        <v>0</v>
      </c>
      <c r="BG257" s="226">
        <f t="shared" si="71"/>
        <v>0</v>
      </c>
      <c r="BH257" s="226">
        <f t="shared" si="72"/>
        <v>0</v>
      </c>
      <c r="BI257" s="226">
        <f t="shared" si="73"/>
        <v>0</v>
      </c>
      <c r="BJ257" s="16" t="s">
        <v>78</v>
      </c>
      <c r="BK257" s="226">
        <f t="shared" si="74"/>
        <v>0</v>
      </c>
      <c r="BL257" s="16" t="s">
        <v>93</v>
      </c>
      <c r="BM257" s="225" t="s">
        <v>474</v>
      </c>
    </row>
    <row r="258" spans="1:65" s="2" customFormat="1" ht="24" customHeight="1">
      <c r="A258" s="33"/>
      <c r="B258" s="34"/>
      <c r="C258" s="213" t="s">
        <v>73</v>
      </c>
      <c r="D258" s="213" t="s">
        <v>155</v>
      </c>
      <c r="E258" s="214" t="s">
        <v>475</v>
      </c>
      <c r="F258" s="215" t="s">
        <v>307</v>
      </c>
      <c r="G258" s="216" t="s">
        <v>161</v>
      </c>
      <c r="H258" s="217">
        <v>15</v>
      </c>
      <c r="I258" s="218"/>
      <c r="J258" s="219">
        <f t="shared" si="65"/>
        <v>0</v>
      </c>
      <c r="K258" s="220"/>
      <c r="L258" s="38"/>
      <c r="M258" s="221" t="s">
        <v>1</v>
      </c>
      <c r="N258" s="222" t="s">
        <v>38</v>
      </c>
      <c r="O258" s="70"/>
      <c r="P258" s="223">
        <f t="shared" si="66"/>
        <v>0</v>
      </c>
      <c r="Q258" s="223">
        <v>0</v>
      </c>
      <c r="R258" s="223">
        <f t="shared" si="67"/>
        <v>0</v>
      </c>
      <c r="S258" s="223">
        <v>0</v>
      </c>
      <c r="T258" s="224">
        <f t="shared" si="68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5" t="s">
        <v>93</v>
      </c>
      <c r="AT258" s="225" t="s">
        <v>155</v>
      </c>
      <c r="AU258" s="225" t="s">
        <v>78</v>
      </c>
      <c r="AY258" s="16" t="s">
        <v>154</v>
      </c>
      <c r="BE258" s="226">
        <f t="shared" si="69"/>
        <v>0</v>
      </c>
      <c r="BF258" s="226">
        <f t="shared" si="70"/>
        <v>0</v>
      </c>
      <c r="BG258" s="226">
        <f t="shared" si="71"/>
        <v>0</v>
      </c>
      <c r="BH258" s="226">
        <f t="shared" si="72"/>
        <v>0</v>
      </c>
      <c r="BI258" s="226">
        <f t="shared" si="73"/>
        <v>0</v>
      </c>
      <c r="BJ258" s="16" t="s">
        <v>78</v>
      </c>
      <c r="BK258" s="226">
        <f t="shared" si="74"/>
        <v>0</v>
      </c>
      <c r="BL258" s="16" t="s">
        <v>93</v>
      </c>
      <c r="BM258" s="225" t="s">
        <v>476</v>
      </c>
    </row>
    <row r="259" spans="1:65" s="2" customFormat="1" ht="36" customHeight="1">
      <c r="A259" s="33"/>
      <c r="B259" s="34"/>
      <c r="C259" s="213" t="s">
        <v>73</v>
      </c>
      <c r="D259" s="213" t="s">
        <v>155</v>
      </c>
      <c r="E259" s="214" t="s">
        <v>477</v>
      </c>
      <c r="F259" s="215" t="s">
        <v>313</v>
      </c>
      <c r="G259" s="216" t="s">
        <v>193</v>
      </c>
      <c r="H259" s="217">
        <v>17.6</v>
      </c>
      <c r="I259" s="218"/>
      <c r="J259" s="219">
        <f t="shared" si="65"/>
        <v>0</v>
      </c>
      <c r="K259" s="220"/>
      <c r="L259" s="38"/>
      <c r="M259" s="221" t="s">
        <v>1</v>
      </c>
      <c r="N259" s="222" t="s">
        <v>38</v>
      </c>
      <c r="O259" s="70"/>
      <c r="P259" s="223">
        <f t="shared" si="66"/>
        <v>0</v>
      </c>
      <c r="Q259" s="223">
        <v>0</v>
      </c>
      <c r="R259" s="223">
        <f t="shared" si="67"/>
        <v>0</v>
      </c>
      <c r="S259" s="223">
        <v>0</v>
      </c>
      <c r="T259" s="224">
        <f t="shared" si="68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25" t="s">
        <v>93</v>
      </c>
      <c r="AT259" s="225" t="s">
        <v>155</v>
      </c>
      <c r="AU259" s="225" t="s">
        <v>78</v>
      </c>
      <c r="AY259" s="16" t="s">
        <v>154</v>
      </c>
      <c r="BE259" s="226">
        <f t="shared" si="69"/>
        <v>0</v>
      </c>
      <c r="BF259" s="226">
        <f t="shared" si="70"/>
        <v>0</v>
      </c>
      <c r="BG259" s="226">
        <f t="shared" si="71"/>
        <v>0</v>
      </c>
      <c r="BH259" s="226">
        <f t="shared" si="72"/>
        <v>0</v>
      </c>
      <c r="BI259" s="226">
        <f t="shared" si="73"/>
        <v>0</v>
      </c>
      <c r="BJ259" s="16" t="s">
        <v>78</v>
      </c>
      <c r="BK259" s="226">
        <f t="shared" si="74"/>
        <v>0</v>
      </c>
      <c r="BL259" s="16" t="s">
        <v>93</v>
      </c>
      <c r="BM259" s="225" t="s">
        <v>478</v>
      </c>
    </row>
    <row r="260" spans="1:65" s="2" customFormat="1" ht="36" customHeight="1">
      <c r="A260" s="33"/>
      <c r="B260" s="34"/>
      <c r="C260" s="213" t="s">
        <v>73</v>
      </c>
      <c r="D260" s="213" t="s">
        <v>155</v>
      </c>
      <c r="E260" s="214" t="s">
        <v>201</v>
      </c>
      <c r="F260" s="215" t="s">
        <v>202</v>
      </c>
      <c r="G260" s="216" t="s">
        <v>193</v>
      </c>
      <c r="H260" s="217">
        <v>1.5</v>
      </c>
      <c r="I260" s="218"/>
      <c r="J260" s="219">
        <f t="shared" si="65"/>
        <v>0</v>
      </c>
      <c r="K260" s="220"/>
      <c r="L260" s="38"/>
      <c r="M260" s="221" t="s">
        <v>1</v>
      </c>
      <c r="N260" s="222" t="s">
        <v>38</v>
      </c>
      <c r="O260" s="70"/>
      <c r="P260" s="223">
        <f t="shared" si="66"/>
        <v>0</v>
      </c>
      <c r="Q260" s="223">
        <v>0</v>
      </c>
      <c r="R260" s="223">
        <f t="shared" si="67"/>
        <v>0</v>
      </c>
      <c r="S260" s="223">
        <v>0</v>
      </c>
      <c r="T260" s="224">
        <f t="shared" si="68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25" t="s">
        <v>93</v>
      </c>
      <c r="AT260" s="225" t="s">
        <v>155</v>
      </c>
      <c r="AU260" s="225" t="s">
        <v>78</v>
      </c>
      <c r="AY260" s="16" t="s">
        <v>154</v>
      </c>
      <c r="BE260" s="226">
        <f t="shared" si="69"/>
        <v>0</v>
      </c>
      <c r="BF260" s="226">
        <f t="shared" si="70"/>
        <v>0</v>
      </c>
      <c r="BG260" s="226">
        <f t="shared" si="71"/>
        <v>0</v>
      </c>
      <c r="BH260" s="226">
        <f t="shared" si="72"/>
        <v>0</v>
      </c>
      <c r="BI260" s="226">
        <f t="shared" si="73"/>
        <v>0</v>
      </c>
      <c r="BJ260" s="16" t="s">
        <v>78</v>
      </c>
      <c r="BK260" s="226">
        <f t="shared" si="74"/>
        <v>0</v>
      </c>
      <c r="BL260" s="16" t="s">
        <v>93</v>
      </c>
      <c r="BM260" s="225" t="s">
        <v>479</v>
      </c>
    </row>
    <row r="261" spans="1:65" s="2" customFormat="1" ht="24" customHeight="1">
      <c r="A261" s="33"/>
      <c r="B261" s="34"/>
      <c r="C261" s="213" t="s">
        <v>73</v>
      </c>
      <c r="D261" s="213" t="s">
        <v>155</v>
      </c>
      <c r="E261" s="214" t="s">
        <v>376</v>
      </c>
      <c r="F261" s="215" t="s">
        <v>208</v>
      </c>
      <c r="G261" s="216" t="s">
        <v>167</v>
      </c>
      <c r="H261" s="217">
        <v>20</v>
      </c>
      <c r="I261" s="218"/>
      <c r="J261" s="219">
        <f t="shared" si="65"/>
        <v>0</v>
      </c>
      <c r="K261" s="220"/>
      <c r="L261" s="38"/>
      <c r="M261" s="221" t="s">
        <v>1</v>
      </c>
      <c r="N261" s="222" t="s">
        <v>38</v>
      </c>
      <c r="O261" s="70"/>
      <c r="P261" s="223">
        <f t="shared" si="66"/>
        <v>0</v>
      </c>
      <c r="Q261" s="223">
        <v>0</v>
      </c>
      <c r="R261" s="223">
        <f t="shared" si="67"/>
        <v>0</v>
      </c>
      <c r="S261" s="223">
        <v>0</v>
      </c>
      <c r="T261" s="224">
        <f t="shared" si="68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25" t="s">
        <v>93</v>
      </c>
      <c r="AT261" s="225" t="s">
        <v>155</v>
      </c>
      <c r="AU261" s="225" t="s">
        <v>78</v>
      </c>
      <c r="AY261" s="16" t="s">
        <v>154</v>
      </c>
      <c r="BE261" s="226">
        <f t="shared" si="69"/>
        <v>0</v>
      </c>
      <c r="BF261" s="226">
        <f t="shared" si="70"/>
        <v>0</v>
      </c>
      <c r="BG261" s="226">
        <f t="shared" si="71"/>
        <v>0</v>
      </c>
      <c r="BH261" s="226">
        <f t="shared" si="72"/>
        <v>0</v>
      </c>
      <c r="BI261" s="226">
        <f t="shared" si="73"/>
        <v>0</v>
      </c>
      <c r="BJ261" s="16" t="s">
        <v>78</v>
      </c>
      <c r="BK261" s="226">
        <f t="shared" si="74"/>
        <v>0</v>
      </c>
      <c r="BL261" s="16" t="s">
        <v>93</v>
      </c>
      <c r="BM261" s="225" t="s">
        <v>480</v>
      </c>
    </row>
    <row r="262" spans="2:63" s="11" customFormat="1" ht="25.9" customHeight="1">
      <c r="B262" s="199"/>
      <c r="C262" s="200"/>
      <c r="D262" s="201" t="s">
        <v>72</v>
      </c>
      <c r="E262" s="202" t="s">
        <v>481</v>
      </c>
      <c r="F262" s="202" t="s">
        <v>482</v>
      </c>
      <c r="G262" s="200"/>
      <c r="H262" s="200"/>
      <c r="I262" s="203"/>
      <c r="J262" s="204">
        <f>BK262</f>
        <v>0</v>
      </c>
      <c r="K262" s="200"/>
      <c r="L262" s="205"/>
      <c r="M262" s="206"/>
      <c r="N262" s="207"/>
      <c r="O262" s="207"/>
      <c r="P262" s="208">
        <f>SUM(P263:P272)</f>
        <v>0</v>
      </c>
      <c r="Q262" s="207"/>
      <c r="R262" s="208">
        <f>SUM(R263:R272)</f>
        <v>0</v>
      </c>
      <c r="S262" s="207"/>
      <c r="T262" s="209">
        <f>SUM(T263:T272)</f>
        <v>0</v>
      </c>
      <c r="AR262" s="210" t="s">
        <v>78</v>
      </c>
      <c r="AT262" s="211" t="s">
        <v>72</v>
      </c>
      <c r="AU262" s="211" t="s">
        <v>73</v>
      </c>
      <c r="AY262" s="210" t="s">
        <v>154</v>
      </c>
      <c r="BK262" s="212">
        <f>SUM(BK263:BK272)</f>
        <v>0</v>
      </c>
    </row>
    <row r="263" spans="1:65" s="2" customFormat="1" ht="60" customHeight="1">
      <c r="A263" s="33"/>
      <c r="B263" s="34"/>
      <c r="C263" s="213" t="s">
        <v>73</v>
      </c>
      <c r="D263" s="213" t="s">
        <v>155</v>
      </c>
      <c r="E263" s="214" t="s">
        <v>483</v>
      </c>
      <c r="F263" s="215" t="s">
        <v>484</v>
      </c>
      <c r="G263" s="216" t="s">
        <v>183</v>
      </c>
      <c r="H263" s="217">
        <v>1</v>
      </c>
      <c r="I263" s="218"/>
      <c r="J263" s="219">
        <f aca="true" t="shared" si="75" ref="J263:J272">ROUND(I263*H263,2)</f>
        <v>0</v>
      </c>
      <c r="K263" s="220"/>
      <c r="L263" s="38"/>
      <c r="M263" s="221" t="s">
        <v>1</v>
      </c>
      <c r="N263" s="222" t="s">
        <v>38</v>
      </c>
      <c r="O263" s="70"/>
      <c r="P263" s="223">
        <f aca="true" t="shared" si="76" ref="P263:P272">O263*H263</f>
        <v>0</v>
      </c>
      <c r="Q263" s="223">
        <v>0</v>
      </c>
      <c r="R263" s="223">
        <f aca="true" t="shared" si="77" ref="R263:R272">Q263*H263</f>
        <v>0</v>
      </c>
      <c r="S263" s="223">
        <v>0</v>
      </c>
      <c r="T263" s="224">
        <f aca="true" t="shared" si="78" ref="T263:T272"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25" t="s">
        <v>93</v>
      </c>
      <c r="AT263" s="225" t="s">
        <v>155</v>
      </c>
      <c r="AU263" s="225" t="s">
        <v>78</v>
      </c>
      <c r="AY263" s="16" t="s">
        <v>154</v>
      </c>
      <c r="BE263" s="226">
        <f aca="true" t="shared" si="79" ref="BE263:BE272">IF(N263="základní",J263,0)</f>
        <v>0</v>
      </c>
      <c r="BF263" s="226">
        <f aca="true" t="shared" si="80" ref="BF263:BF272">IF(N263="snížená",J263,0)</f>
        <v>0</v>
      </c>
      <c r="BG263" s="226">
        <f aca="true" t="shared" si="81" ref="BG263:BG272">IF(N263="zákl. přenesená",J263,0)</f>
        <v>0</v>
      </c>
      <c r="BH263" s="226">
        <f aca="true" t="shared" si="82" ref="BH263:BH272">IF(N263="sníž. přenesená",J263,0)</f>
        <v>0</v>
      </c>
      <c r="BI263" s="226">
        <f aca="true" t="shared" si="83" ref="BI263:BI272">IF(N263="nulová",J263,0)</f>
        <v>0</v>
      </c>
      <c r="BJ263" s="16" t="s">
        <v>78</v>
      </c>
      <c r="BK263" s="226">
        <f aca="true" t="shared" si="84" ref="BK263:BK272">ROUND(I263*H263,2)</f>
        <v>0</v>
      </c>
      <c r="BL263" s="16" t="s">
        <v>93</v>
      </c>
      <c r="BM263" s="225" t="s">
        <v>485</v>
      </c>
    </row>
    <row r="264" spans="1:65" s="2" customFormat="1" ht="16.5" customHeight="1">
      <c r="A264" s="33"/>
      <c r="B264" s="34"/>
      <c r="C264" s="213" t="s">
        <v>73</v>
      </c>
      <c r="D264" s="213" t="s">
        <v>155</v>
      </c>
      <c r="E264" s="214" t="s">
        <v>486</v>
      </c>
      <c r="F264" s="215" t="s">
        <v>487</v>
      </c>
      <c r="G264" s="216" t="s">
        <v>183</v>
      </c>
      <c r="H264" s="217">
        <v>1</v>
      </c>
      <c r="I264" s="218"/>
      <c r="J264" s="219">
        <f t="shared" si="75"/>
        <v>0</v>
      </c>
      <c r="K264" s="220"/>
      <c r="L264" s="38"/>
      <c r="M264" s="221" t="s">
        <v>1</v>
      </c>
      <c r="N264" s="222" t="s">
        <v>38</v>
      </c>
      <c r="O264" s="70"/>
      <c r="P264" s="223">
        <f t="shared" si="76"/>
        <v>0</v>
      </c>
      <c r="Q264" s="223">
        <v>0</v>
      </c>
      <c r="R264" s="223">
        <f t="shared" si="77"/>
        <v>0</v>
      </c>
      <c r="S264" s="223">
        <v>0</v>
      </c>
      <c r="T264" s="224">
        <f t="shared" si="78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25" t="s">
        <v>93</v>
      </c>
      <c r="AT264" s="225" t="s">
        <v>155</v>
      </c>
      <c r="AU264" s="225" t="s">
        <v>78</v>
      </c>
      <c r="AY264" s="16" t="s">
        <v>154</v>
      </c>
      <c r="BE264" s="226">
        <f t="shared" si="79"/>
        <v>0</v>
      </c>
      <c r="BF264" s="226">
        <f t="shared" si="80"/>
        <v>0</v>
      </c>
      <c r="BG264" s="226">
        <f t="shared" si="81"/>
        <v>0</v>
      </c>
      <c r="BH264" s="226">
        <f t="shared" si="82"/>
        <v>0</v>
      </c>
      <c r="BI264" s="226">
        <f t="shared" si="83"/>
        <v>0</v>
      </c>
      <c r="BJ264" s="16" t="s">
        <v>78</v>
      </c>
      <c r="BK264" s="226">
        <f t="shared" si="84"/>
        <v>0</v>
      </c>
      <c r="BL264" s="16" t="s">
        <v>93</v>
      </c>
      <c r="BM264" s="225" t="s">
        <v>488</v>
      </c>
    </row>
    <row r="265" spans="1:65" s="2" customFormat="1" ht="24" customHeight="1">
      <c r="A265" s="33"/>
      <c r="B265" s="34"/>
      <c r="C265" s="213" t="s">
        <v>73</v>
      </c>
      <c r="D265" s="213" t="s">
        <v>155</v>
      </c>
      <c r="E265" s="214" t="s">
        <v>489</v>
      </c>
      <c r="F265" s="215" t="s">
        <v>490</v>
      </c>
      <c r="G265" s="216" t="s">
        <v>183</v>
      </c>
      <c r="H265" s="217">
        <v>1</v>
      </c>
      <c r="I265" s="218"/>
      <c r="J265" s="219">
        <f t="shared" si="75"/>
        <v>0</v>
      </c>
      <c r="K265" s="220"/>
      <c r="L265" s="38"/>
      <c r="M265" s="221" t="s">
        <v>1</v>
      </c>
      <c r="N265" s="222" t="s">
        <v>38</v>
      </c>
      <c r="O265" s="70"/>
      <c r="P265" s="223">
        <f t="shared" si="76"/>
        <v>0</v>
      </c>
      <c r="Q265" s="223">
        <v>0</v>
      </c>
      <c r="R265" s="223">
        <f t="shared" si="77"/>
        <v>0</v>
      </c>
      <c r="S265" s="223">
        <v>0</v>
      </c>
      <c r="T265" s="224">
        <f t="shared" si="78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25" t="s">
        <v>93</v>
      </c>
      <c r="AT265" s="225" t="s">
        <v>155</v>
      </c>
      <c r="AU265" s="225" t="s">
        <v>78</v>
      </c>
      <c r="AY265" s="16" t="s">
        <v>154</v>
      </c>
      <c r="BE265" s="226">
        <f t="shared" si="79"/>
        <v>0</v>
      </c>
      <c r="BF265" s="226">
        <f t="shared" si="80"/>
        <v>0</v>
      </c>
      <c r="BG265" s="226">
        <f t="shared" si="81"/>
        <v>0</v>
      </c>
      <c r="BH265" s="226">
        <f t="shared" si="82"/>
        <v>0</v>
      </c>
      <c r="BI265" s="226">
        <f t="shared" si="83"/>
        <v>0</v>
      </c>
      <c r="BJ265" s="16" t="s">
        <v>78</v>
      </c>
      <c r="BK265" s="226">
        <f t="shared" si="84"/>
        <v>0</v>
      </c>
      <c r="BL265" s="16" t="s">
        <v>93</v>
      </c>
      <c r="BM265" s="225" t="s">
        <v>491</v>
      </c>
    </row>
    <row r="266" spans="1:65" s="2" customFormat="1" ht="24" customHeight="1">
      <c r="A266" s="33"/>
      <c r="B266" s="34"/>
      <c r="C266" s="213" t="s">
        <v>73</v>
      </c>
      <c r="D266" s="213" t="s">
        <v>155</v>
      </c>
      <c r="E266" s="214" t="s">
        <v>257</v>
      </c>
      <c r="F266" s="215" t="s">
        <v>258</v>
      </c>
      <c r="G266" s="216" t="s">
        <v>183</v>
      </c>
      <c r="H266" s="217">
        <v>3</v>
      </c>
      <c r="I266" s="218"/>
      <c r="J266" s="219">
        <f t="shared" si="75"/>
        <v>0</v>
      </c>
      <c r="K266" s="220"/>
      <c r="L266" s="38"/>
      <c r="M266" s="221" t="s">
        <v>1</v>
      </c>
      <c r="N266" s="222" t="s">
        <v>38</v>
      </c>
      <c r="O266" s="70"/>
      <c r="P266" s="223">
        <f t="shared" si="76"/>
        <v>0</v>
      </c>
      <c r="Q266" s="223">
        <v>0</v>
      </c>
      <c r="R266" s="223">
        <f t="shared" si="77"/>
        <v>0</v>
      </c>
      <c r="S266" s="223">
        <v>0</v>
      </c>
      <c r="T266" s="224">
        <f t="shared" si="78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25" t="s">
        <v>93</v>
      </c>
      <c r="AT266" s="225" t="s">
        <v>155</v>
      </c>
      <c r="AU266" s="225" t="s">
        <v>78</v>
      </c>
      <c r="AY266" s="16" t="s">
        <v>154</v>
      </c>
      <c r="BE266" s="226">
        <f t="shared" si="79"/>
        <v>0</v>
      </c>
      <c r="BF266" s="226">
        <f t="shared" si="80"/>
        <v>0</v>
      </c>
      <c r="BG266" s="226">
        <f t="shared" si="81"/>
        <v>0</v>
      </c>
      <c r="BH266" s="226">
        <f t="shared" si="82"/>
        <v>0</v>
      </c>
      <c r="BI266" s="226">
        <f t="shared" si="83"/>
        <v>0</v>
      </c>
      <c r="BJ266" s="16" t="s">
        <v>78</v>
      </c>
      <c r="BK266" s="226">
        <f t="shared" si="84"/>
        <v>0</v>
      </c>
      <c r="BL266" s="16" t="s">
        <v>93</v>
      </c>
      <c r="BM266" s="225" t="s">
        <v>492</v>
      </c>
    </row>
    <row r="267" spans="1:65" s="2" customFormat="1" ht="24" customHeight="1">
      <c r="A267" s="33"/>
      <c r="B267" s="34"/>
      <c r="C267" s="213" t="s">
        <v>73</v>
      </c>
      <c r="D267" s="213" t="s">
        <v>155</v>
      </c>
      <c r="E267" s="214" t="s">
        <v>462</v>
      </c>
      <c r="F267" s="215" t="s">
        <v>463</v>
      </c>
      <c r="G267" s="216" t="s">
        <v>183</v>
      </c>
      <c r="H267" s="217">
        <v>10</v>
      </c>
      <c r="I267" s="218"/>
      <c r="J267" s="219">
        <f t="shared" si="75"/>
        <v>0</v>
      </c>
      <c r="K267" s="220"/>
      <c r="L267" s="38"/>
      <c r="M267" s="221" t="s">
        <v>1</v>
      </c>
      <c r="N267" s="222" t="s">
        <v>38</v>
      </c>
      <c r="O267" s="70"/>
      <c r="P267" s="223">
        <f t="shared" si="76"/>
        <v>0</v>
      </c>
      <c r="Q267" s="223">
        <v>0</v>
      </c>
      <c r="R267" s="223">
        <f t="shared" si="77"/>
        <v>0</v>
      </c>
      <c r="S267" s="223">
        <v>0</v>
      </c>
      <c r="T267" s="224">
        <f t="shared" si="78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25" t="s">
        <v>93</v>
      </c>
      <c r="AT267" s="225" t="s">
        <v>155</v>
      </c>
      <c r="AU267" s="225" t="s">
        <v>78</v>
      </c>
      <c r="AY267" s="16" t="s">
        <v>154</v>
      </c>
      <c r="BE267" s="226">
        <f t="shared" si="79"/>
        <v>0</v>
      </c>
      <c r="BF267" s="226">
        <f t="shared" si="80"/>
        <v>0</v>
      </c>
      <c r="BG267" s="226">
        <f t="shared" si="81"/>
        <v>0</v>
      </c>
      <c r="BH267" s="226">
        <f t="shared" si="82"/>
        <v>0</v>
      </c>
      <c r="BI267" s="226">
        <f t="shared" si="83"/>
        <v>0</v>
      </c>
      <c r="BJ267" s="16" t="s">
        <v>78</v>
      </c>
      <c r="BK267" s="226">
        <f t="shared" si="84"/>
        <v>0</v>
      </c>
      <c r="BL267" s="16" t="s">
        <v>93</v>
      </c>
      <c r="BM267" s="225" t="s">
        <v>493</v>
      </c>
    </row>
    <row r="268" spans="1:65" s="2" customFormat="1" ht="16.5" customHeight="1">
      <c r="A268" s="33"/>
      <c r="B268" s="34"/>
      <c r="C268" s="213" t="s">
        <v>73</v>
      </c>
      <c r="D268" s="213" t="s">
        <v>155</v>
      </c>
      <c r="E268" s="214" t="s">
        <v>494</v>
      </c>
      <c r="F268" s="215" t="s">
        <v>495</v>
      </c>
      <c r="G268" s="216" t="s">
        <v>161</v>
      </c>
      <c r="H268" s="217">
        <v>10</v>
      </c>
      <c r="I268" s="218"/>
      <c r="J268" s="219">
        <f t="shared" si="75"/>
        <v>0</v>
      </c>
      <c r="K268" s="220"/>
      <c r="L268" s="38"/>
      <c r="M268" s="221" t="s">
        <v>1</v>
      </c>
      <c r="N268" s="222" t="s">
        <v>38</v>
      </c>
      <c r="O268" s="70"/>
      <c r="P268" s="223">
        <f t="shared" si="76"/>
        <v>0</v>
      </c>
      <c r="Q268" s="223">
        <v>0</v>
      </c>
      <c r="R268" s="223">
        <f t="shared" si="77"/>
        <v>0</v>
      </c>
      <c r="S268" s="223">
        <v>0</v>
      </c>
      <c r="T268" s="224">
        <f t="shared" si="78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25" t="s">
        <v>93</v>
      </c>
      <c r="AT268" s="225" t="s">
        <v>155</v>
      </c>
      <c r="AU268" s="225" t="s">
        <v>78</v>
      </c>
      <c r="AY268" s="16" t="s">
        <v>154</v>
      </c>
      <c r="BE268" s="226">
        <f t="shared" si="79"/>
        <v>0</v>
      </c>
      <c r="BF268" s="226">
        <f t="shared" si="80"/>
        <v>0</v>
      </c>
      <c r="BG268" s="226">
        <f t="shared" si="81"/>
        <v>0</v>
      </c>
      <c r="BH268" s="226">
        <f t="shared" si="82"/>
        <v>0</v>
      </c>
      <c r="BI268" s="226">
        <f t="shared" si="83"/>
        <v>0</v>
      </c>
      <c r="BJ268" s="16" t="s">
        <v>78</v>
      </c>
      <c r="BK268" s="226">
        <f t="shared" si="84"/>
        <v>0</v>
      </c>
      <c r="BL268" s="16" t="s">
        <v>93</v>
      </c>
      <c r="BM268" s="225" t="s">
        <v>496</v>
      </c>
    </row>
    <row r="269" spans="1:65" s="2" customFormat="1" ht="24" customHeight="1">
      <c r="A269" s="33"/>
      <c r="B269" s="34"/>
      <c r="C269" s="213" t="s">
        <v>73</v>
      </c>
      <c r="D269" s="213" t="s">
        <v>155</v>
      </c>
      <c r="E269" s="214" t="s">
        <v>475</v>
      </c>
      <c r="F269" s="215" t="s">
        <v>307</v>
      </c>
      <c r="G269" s="216" t="s">
        <v>161</v>
      </c>
      <c r="H269" s="217">
        <v>6</v>
      </c>
      <c r="I269" s="218"/>
      <c r="J269" s="219">
        <f t="shared" si="75"/>
        <v>0</v>
      </c>
      <c r="K269" s="220"/>
      <c r="L269" s="38"/>
      <c r="M269" s="221" t="s">
        <v>1</v>
      </c>
      <c r="N269" s="222" t="s">
        <v>38</v>
      </c>
      <c r="O269" s="70"/>
      <c r="P269" s="223">
        <f t="shared" si="76"/>
        <v>0</v>
      </c>
      <c r="Q269" s="223">
        <v>0</v>
      </c>
      <c r="R269" s="223">
        <f t="shared" si="77"/>
        <v>0</v>
      </c>
      <c r="S269" s="223">
        <v>0</v>
      </c>
      <c r="T269" s="224">
        <f t="shared" si="78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25" t="s">
        <v>93</v>
      </c>
      <c r="AT269" s="225" t="s">
        <v>155</v>
      </c>
      <c r="AU269" s="225" t="s">
        <v>78</v>
      </c>
      <c r="AY269" s="16" t="s">
        <v>154</v>
      </c>
      <c r="BE269" s="226">
        <f t="shared" si="79"/>
        <v>0</v>
      </c>
      <c r="BF269" s="226">
        <f t="shared" si="80"/>
        <v>0</v>
      </c>
      <c r="BG269" s="226">
        <f t="shared" si="81"/>
        <v>0</v>
      </c>
      <c r="BH269" s="226">
        <f t="shared" si="82"/>
        <v>0</v>
      </c>
      <c r="BI269" s="226">
        <f t="shared" si="83"/>
        <v>0</v>
      </c>
      <c r="BJ269" s="16" t="s">
        <v>78</v>
      </c>
      <c r="BK269" s="226">
        <f t="shared" si="84"/>
        <v>0</v>
      </c>
      <c r="BL269" s="16" t="s">
        <v>93</v>
      </c>
      <c r="BM269" s="225" t="s">
        <v>497</v>
      </c>
    </row>
    <row r="270" spans="1:65" s="2" customFormat="1" ht="36" customHeight="1">
      <c r="A270" s="33"/>
      <c r="B270" s="34"/>
      <c r="C270" s="213" t="s">
        <v>73</v>
      </c>
      <c r="D270" s="213" t="s">
        <v>155</v>
      </c>
      <c r="E270" s="214" t="s">
        <v>477</v>
      </c>
      <c r="F270" s="215" t="s">
        <v>313</v>
      </c>
      <c r="G270" s="216" t="s">
        <v>193</v>
      </c>
      <c r="H270" s="217">
        <v>4.8</v>
      </c>
      <c r="I270" s="218"/>
      <c r="J270" s="219">
        <f t="shared" si="75"/>
        <v>0</v>
      </c>
      <c r="K270" s="220"/>
      <c r="L270" s="38"/>
      <c r="M270" s="221" t="s">
        <v>1</v>
      </c>
      <c r="N270" s="222" t="s">
        <v>38</v>
      </c>
      <c r="O270" s="70"/>
      <c r="P270" s="223">
        <f t="shared" si="76"/>
        <v>0</v>
      </c>
      <c r="Q270" s="223">
        <v>0</v>
      </c>
      <c r="R270" s="223">
        <f t="shared" si="77"/>
        <v>0</v>
      </c>
      <c r="S270" s="223">
        <v>0</v>
      </c>
      <c r="T270" s="224">
        <f t="shared" si="78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25" t="s">
        <v>93</v>
      </c>
      <c r="AT270" s="225" t="s">
        <v>155</v>
      </c>
      <c r="AU270" s="225" t="s">
        <v>78</v>
      </c>
      <c r="AY270" s="16" t="s">
        <v>154</v>
      </c>
      <c r="BE270" s="226">
        <f t="shared" si="79"/>
        <v>0</v>
      </c>
      <c r="BF270" s="226">
        <f t="shared" si="80"/>
        <v>0</v>
      </c>
      <c r="BG270" s="226">
        <f t="shared" si="81"/>
        <v>0</v>
      </c>
      <c r="BH270" s="226">
        <f t="shared" si="82"/>
        <v>0</v>
      </c>
      <c r="BI270" s="226">
        <f t="shared" si="83"/>
        <v>0</v>
      </c>
      <c r="BJ270" s="16" t="s">
        <v>78</v>
      </c>
      <c r="BK270" s="226">
        <f t="shared" si="84"/>
        <v>0</v>
      </c>
      <c r="BL270" s="16" t="s">
        <v>93</v>
      </c>
      <c r="BM270" s="225" t="s">
        <v>498</v>
      </c>
    </row>
    <row r="271" spans="1:65" s="2" customFormat="1" ht="36" customHeight="1">
      <c r="A271" s="33"/>
      <c r="B271" s="34"/>
      <c r="C271" s="213" t="s">
        <v>73</v>
      </c>
      <c r="D271" s="213" t="s">
        <v>155</v>
      </c>
      <c r="E271" s="214" t="s">
        <v>201</v>
      </c>
      <c r="F271" s="215" t="s">
        <v>202</v>
      </c>
      <c r="G271" s="216" t="s">
        <v>193</v>
      </c>
      <c r="H271" s="217">
        <v>1</v>
      </c>
      <c r="I271" s="218"/>
      <c r="J271" s="219">
        <f t="shared" si="75"/>
        <v>0</v>
      </c>
      <c r="K271" s="220"/>
      <c r="L271" s="38"/>
      <c r="M271" s="221" t="s">
        <v>1</v>
      </c>
      <c r="N271" s="222" t="s">
        <v>38</v>
      </c>
      <c r="O271" s="70"/>
      <c r="P271" s="223">
        <f t="shared" si="76"/>
        <v>0</v>
      </c>
      <c r="Q271" s="223">
        <v>0</v>
      </c>
      <c r="R271" s="223">
        <f t="shared" si="77"/>
        <v>0</v>
      </c>
      <c r="S271" s="223">
        <v>0</v>
      </c>
      <c r="T271" s="224">
        <f t="shared" si="78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225" t="s">
        <v>93</v>
      </c>
      <c r="AT271" s="225" t="s">
        <v>155</v>
      </c>
      <c r="AU271" s="225" t="s">
        <v>78</v>
      </c>
      <c r="AY271" s="16" t="s">
        <v>154</v>
      </c>
      <c r="BE271" s="226">
        <f t="shared" si="79"/>
        <v>0</v>
      </c>
      <c r="BF271" s="226">
        <f t="shared" si="80"/>
        <v>0</v>
      </c>
      <c r="BG271" s="226">
        <f t="shared" si="81"/>
        <v>0</v>
      </c>
      <c r="BH271" s="226">
        <f t="shared" si="82"/>
        <v>0</v>
      </c>
      <c r="BI271" s="226">
        <f t="shared" si="83"/>
        <v>0</v>
      </c>
      <c r="BJ271" s="16" t="s">
        <v>78</v>
      </c>
      <c r="BK271" s="226">
        <f t="shared" si="84"/>
        <v>0</v>
      </c>
      <c r="BL271" s="16" t="s">
        <v>93</v>
      </c>
      <c r="BM271" s="225" t="s">
        <v>499</v>
      </c>
    </row>
    <row r="272" spans="1:65" s="2" customFormat="1" ht="24" customHeight="1">
      <c r="A272" s="33"/>
      <c r="B272" s="34"/>
      <c r="C272" s="213" t="s">
        <v>73</v>
      </c>
      <c r="D272" s="213" t="s">
        <v>155</v>
      </c>
      <c r="E272" s="214" t="s">
        <v>376</v>
      </c>
      <c r="F272" s="215" t="s">
        <v>208</v>
      </c>
      <c r="G272" s="216" t="s">
        <v>167</v>
      </c>
      <c r="H272" s="217">
        <v>8</v>
      </c>
      <c r="I272" s="218"/>
      <c r="J272" s="219">
        <f t="shared" si="75"/>
        <v>0</v>
      </c>
      <c r="K272" s="220"/>
      <c r="L272" s="38"/>
      <c r="M272" s="221" t="s">
        <v>1</v>
      </c>
      <c r="N272" s="222" t="s">
        <v>38</v>
      </c>
      <c r="O272" s="70"/>
      <c r="P272" s="223">
        <f t="shared" si="76"/>
        <v>0</v>
      </c>
      <c r="Q272" s="223">
        <v>0</v>
      </c>
      <c r="R272" s="223">
        <f t="shared" si="77"/>
        <v>0</v>
      </c>
      <c r="S272" s="223">
        <v>0</v>
      </c>
      <c r="T272" s="224">
        <f t="shared" si="78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25" t="s">
        <v>93</v>
      </c>
      <c r="AT272" s="225" t="s">
        <v>155</v>
      </c>
      <c r="AU272" s="225" t="s">
        <v>78</v>
      </c>
      <c r="AY272" s="16" t="s">
        <v>154</v>
      </c>
      <c r="BE272" s="226">
        <f t="shared" si="79"/>
        <v>0</v>
      </c>
      <c r="BF272" s="226">
        <f t="shared" si="80"/>
        <v>0</v>
      </c>
      <c r="BG272" s="226">
        <f t="shared" si="81"/>
        <v>0</v>
      </c>
      <c r="BH272" s="226">
        <f t="shared" si="82"/>
        <v>0</v>
      </c>
      <c r="BI272" s="226">
        <f t="shared" si="83"/>
        <v>0</v>
      </c>
      <c r="BJ272" s="16" t="s">
        <v>78</v>
      </c>
      <c r="BK272" s="226">
        <f t="shared" si="84"/>
        <v>0</v>
      </c>
      <c r="BL272" s="16" t="s">
        <v>93</v>
      </c>
      <c r="BM272" s="225" t="s">
        <v>500</v>
      </c>
    </row>
    <row r="273" spans="2:63" s="11" customFormat="1" ht="25.9" customHeight="1">
      <c r="B273" s="199"/>
      <c r="C273" s="200"/>
      <c r="D273" s="201" t="s">
        <v>72</v>
      </c>
      <c r="E273" s="202" t="s">
        <v>501</v>
      </c>
      <c r="F273" s="202" t="s">
        <v>502</v>
      </c>
      <c r="G273" s="200"/>
      <c r="H273" s="200"/>
      <c r="I273" s="203"/>
      <c r="J273" s="204">
        <f>BK273</f>
        <v>0</v>
      </c>
      <c r="K273" s="200"/>
      <c r="L273" s="205"/>
      <c r="M273" s="206"/>
      <c r="N273" s="207"/>
      <c r="O273" s="207"/>
      <c r="P273" s="208">
        <f>SUM(P274:P286)</f>
        <v>0</v>
      </c>
      <c r="Q273" s="207"/>
      <c r="R273" s="208">
        <f>SUM(R274:R286)</f>
        <v>0</v>
      </c>
      <c r="S273" s="207"/>
      <c r="T273" s="209">
        <f>SUM(T274:T286)</f>
        <v>0</v>
      </c>
      <c r="AR273" s="210" t="s">
        <v>78</v>
      </c>
      <c r="AT273" s="211" t="s">
        <v>72</v>
      </c>
      <c r="AU273" s="211" t="s">
        <v>73</v>
      </c>
      <c r="AY273" s="210" t="s">
        <v>154</v>
      </c>
      <c r="BK273" s="212">
        <f>SUM(BK274:BK286)</f>
        <v>0</v>
      </c>
    </row>
    <row r="274" spans="1:65" s="2" customFormat="1" ht="16.5" customHeight="1">
      <c r="A274" s="33"/>
      <c r="B274" s="34"/>
      <c r="C274" s="213" t="s">
        <v>73</v>
      </c>
      <c r="D274" s="213" t="s">
        <v>155</v>
      </c>
      <c r="E274" s="214" t="s">
        <v>503</v>
      </c>
      <c r="F274" s="215" t="s">
        <v>504</v>
      </c>
      <c r="G274" s="216" t="s">
        <v>158</v>
      </c>
      <c r="H274" s="217">
        <v>1</v>
      </c>
      <c r="I274" s="218"/>
      <c r="J274" s="219">
        <f aca="true" t="shared" si="85" ref="J274:J286">ROUND(I274*H274,2)</f>
        <v>0</v>
      </c>
      <c r="K274" s="220"/>
      <c r="L274" s="38"/>
      <c r="M274" s="221" t="s">
        <v>1</v>
      </c>
      <c r="N274" s="222" t="s">
        <v>38</v>
      </c>
      <c r="O274" s="70"/>
      <c r="P274" s="223">
        <f aca="true" t="shared" si="86" ref="P274:P286">O274*H274</f>
        <v>0</v>
      </c>
      <c r="Q274" s="223">
        <v>0</v>
      </c>
      <c r="R274" s="223">
        <f aca="true" t="shared" si="87" ref="R274:R286">Q274*H274</f>
        <v>0</v>
      </c>
      <c r="S274" s="223">
        <v>0</v>
      </c>
      <c r="T274" s="224">
        <f aca="true" t="shared" si="88" ref="T274:T286"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25" t="s">
        <v>93</v>
      </c>
      <c r="AT274" s="225" t="s">
        <v>155</v>
      </c>
      <c r="AU274" s="225" t="s">
        <v>78</v>
      </c>
      <c r="AY274" s="16" t="s">
        <v>154</v>
      </c>
      <c r="BE274" s="226">
        <f aca="true" t="shared" si="89" ref="BE274:BE286">IF(N274="základní",J274,0)</f>
        <v>0</v>
      </c>
      <c r="BF274" s="226">
        <f aca="true" t="shared" si="90" ref="BF274:BF286">IF(N274="snížená",J274,0)</f>
        <v>0</v>
      </c>
      <c r="BG274" s="226">
        <f aca="true" t="shared" si="91" ref="BG274:BG286">IF(N274="zákl. přenesená",J274,0)</f>
        <v>0</v>
      </c>
      <c r="BH274" s="226">
        <f aca="true" t="shared" si="92" ref="BH274:BH286">IF(N274="sníž. přenesená",J274,0)</f>
        <v>0</v>
      </c>
      <c r="BI274" s="226">
        <f aca="true" t="shared" si="93" ref="BI274:BI286">IF(N274="nulová",J274,0)</f>
        <v>0</v>
      </c>
      <c r="BJ274" s="16" t="s">
        <v>78</v>
      </c>
      <c r="BK274" s="226">
        <f aca="true" t="shared" si="94" ref="BK274:BK286">ROUND(I274*H274,2)</f>
        <v>0</v>
      </c>
      <c r="BL274" s="16" t="s">
        <v>93</v>
      </c>
      <c r="BM274" s="225" t="s">
        <v>505</v>
      </c>
    </row>
    <row r="275" spans="1:65" s="2" customFormat="1" ht="16.5" customHeight="1">
      <c r="A275" s="33"/>
      <c r="B275" s="34"/>
      <c r="C275" s="213" t="s">
        <v>73</v>
      </c>
      <c r="D275" s="213" t="s">
        <v>155</v>
      </c>
      <c r="E275" s="214" t="s">
        <v>506</v>
      </c>
      <c r="F275" s="215" t="s">
        <v>507</v>
      </c>
      <c r="G275" s="216" t="s">
        <v>158</v>
      </c>
      <c r="H275" s="217">
        <v>1</v>
      </c>
      <c r="I275" s="218"/>
      <c r="J275" s="219">
        <f t="shared" si="85"/>
        <v>0</v>
      </c>
      <c r="K275" s="220"/>
      <c r="L275" s="38"/>
      <c r="M275" s="221" t="s">
        <v>1</v>
      </c>
      <c r="N275" s="222" t="s">
        <v>38</v>
      </c>
      <c r="O275" s="70"/>
      <c r="P275" s="223">
        <f t="shared" si="86"/>
        <v>0</v>
      </c>
      <c r="Q275" s="223">
        <v>0</v>
      </c>
      <c r="R275" s="223">
        <f t="shared" si="87"/>
        <v>0</v>
      </c>
      <c r="S275" s="223">
        <v>0</v>
      </c>
      <c r="T275" s="224">
        <f t="shared" si="88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25" t="s">
        <v>93</v>
      </c>
      <c r="AT275" s="225" t="s">
        <v>155</v>
      </c>
      <c r="AU275" s="225" t="s">
        <v>78</v>
      </c>
      <c r="AY275" s="16" t="s">
        <v>154</v>
      </c>
      <c r="BE275" s="226">
        <f t="shared" si="89"/>
        <v>0</v>
      </c>
      <c r="BF275" s="226">
        <f t="shared" si="90"/>
        <v>0</v>
      </c>
      <c r="BG275" s="226">
        <f t="shared" si="91"/>
        <v>0</v>
      </c>
      <c r="BH275" s="226">
        <f t="shared" si="92"/>
        <v>0</v>
      </c>
      <c r="BI275" s="226">
        <f t="shared" si="93"/>
        <v>0</v>
      </c>
      <c r="BJ275" s="16" t="s">
        <v>78</v>
      </c>
      <c r="BK275" s="226">
        <f t="shared" si="94"/>
        <v>0</v>
      </c>
      <c r="BL275" s="16" t="s">
        <v>93</v>
      </c>
      <c r="BM275" s="225" t="s">
        <v>508</v>
      </c>
    </row>
    <row r="276" spans="1:65" s="2" customFormat="1" ht="16.5" customHeight="1">
      <c r="A276" s="33"/>
      <c r="B276" s="34"/>
      <c r="C276" s="213" t="s">
        <v>73</v>
      </c>
      <c r="D276" s="213" t="s">
        <v>155</v>
      </c>
      <c r="E276" s="214" t="s">
        <v>509</v>
      </c>
      <c r="F276" s="215" t="s">
        <v>510</v>
      </c>
      <c r="G276" s="216" t="s">
        <v>158</v>
      </c>
      <c r="H276" s="217">
        <v>1</v>
      </c>
      <c r="I276" s="218"/>
      <c r="J276" s="219">
        <f t="shared" si="85"/>
        <v>0</v>
      </c>
      <c r="K276" s="220"/>
      <c r="L276" s="38"/>
      <c r="M276" s="221" t="s">
        <v>1</v>
      </c>
      <c r="N276" s="222" t="s">
        <v>38</v>
      </c>
      <c r="O276" s="70"/>
      <c r="P276" s="223">
        <f t="shared" si="86"/>
        <v>0</v>
      </c>
      <c r="Q276" s="223">
        <v>0</v>
      </c>
      <c r="R276" s="223">
        <f t="shared" si="87"/>
        <v>0</v>
      </c>
      <c r="S276" s="223">
        <v>0</v>
      </c>
      <c r="T276" s="224">
        <f t="shared" si="88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225" t="s">
        <v>93</v>
      </c>
      <c r="AT276" s="225" t="s">
        <v>155</v>
      </c>
      <c r="AU276" s="225" t="s">
        <v>78</v>
      </c>
      <c r="AY276" s="16" t="s">
        <v>154</v>
      </c>
      <c r="BE276" s="226">
        <f t="shared" si="89"/>
        <v>0</v>
      </c>
      <c r="BF276" s="226">
        <f t="shared" si="90"/>
        <v>0</v>
      </c>
      <c r="BG276" s="226">
        <f t="shared" si="91"/>
        <v>0</v>
      </c>
      <c r="BH276" s="226">
        <f t="shared" si="92"/>
        <v>0</v>
      </c>
      <c r="BI276" s="226">
        <f t="shared" si="93"/>
        <v>0</v>
      </c>
      <c r="BJ276" s="16" t="s">
        <v>78</v>
      </c>
      <c r="BK276" s="226">
        <f t="shared" si="94"/>
        <v>0</v>
      </c>
      <c r="BL276" s="16" t="s">
        <v>93</v>
      </c>
      <c r="BM276" s="225" t="s">
        <v>511</v>
      </c>
    </row>
    <row r="277" spans="1:65" s="2" customFormat="1" ht="16.5" customHeight="1">
      <c r="A277" s="33"/>
      <c r="B277" s="34"/>
      <c r="C277" s="213" t="s">
        <v>73</v>
      </c>
      <c r="D277" s="213" t="s">
        <v>155</v>
      </c>
      <c r="E277" s="214" t="s">
        <v>512</v>
      </c>
      <c r="F277" s="215" t="s">
        <v>513</v>
      </c>
      <c r="G277" s="216" t="s">
        <v>158</v>
      </c>
      <c r="H277" s="217">
        <v>1</v>
      </c>
      <c r="I277" s="218"/>
      <c r="J277" s="219">
        <f t="shared" si="85"/>
        <v>0</v>
      </c>
      <c r="K277" s="220"/>
      <c r="L277" s="38"/>
      <c r="M277" s="221" t="s">
        <v>1</v>
      </c>
      <c r="N277" s="222" t="s">
        <v>38</v>
      </c>
      <c r="O277" s="70"/>
      <c r="P277" s="223">
        <f t="shared" si="86"/>
        <v>0</v>
      </c>
      <c r="Q277" s="223">
        <v>0</v>
      </c>
      <c r="R277" s="223">
        <f t="shared" si="87"/>
        <v>0</v>
      </c>
      <c r="S277" s="223">
        <v>0</v>
      </c>
      <c r="T277" s="224">
        <f t="shared" si="88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25" t="s">
        <v>93</v>
      </c>
      <c r="AT277" s="225" t="s">
        <v>155</v>
      </c>
      <c r="AU277" s="225" t="s">
        <v>78</v>
      </c>
      <c r="AY277" s="16" t="s">
        <v>154</v>
      </c>
      <c r="BE277" s="226">
        <f t="shared" si="89"/>
        <v>0</v>
      </c>
      <c r="BF277" s="226">
        <f t="shared" si="90"/>
        <v>0</v>
      </c>
      <c r="BG277" s="226">
        <f t="shared" si="91"/>
        <v>0</v>
      </c>
      <c r="BH277" s="226">
        <f t="shared" si="92"/>
        <v>0</v>
      </c>
      <c r="BI277" s="226">
        <f t="shared" si="93"/>
        <v>0</v>
      </c>
      <c r="BJ277" s="16" t="s">
        <v>78</v>
      </c>
      <c r="BK277" s="226">
        <f t="shared" si="94"/>
        <v>0</v>
      </c>
      <c r="BL277" s="16" t="s">
        <v>93</v>
      </c>
      <c r="BM277" s="225" t="s">
        <v>514</v>
      </c>
    </row>
    <row r="278" spans="1:65" s="2" customFormat="1" ht="16.5" customHeight="1">
      <c r="A278" s="33"/>
      <c r="B278" s="34"/>
      <c r="C278" s="213" t="s">
        <v>73</v>
      </c>
      <c r="D278" s="213" t="s">
        <v>155</v>
      </c>
      <c r="E278" s="214" t="s">
        <v>515</v>
      </c>
      <c r="F278" s="215" t="s">
        <v>516</v>
      </c>
      <c r="G278" s="216" t="s">
        <v>158</v>
      </c>
      <c r="H278" s="217">
        <v>1</v>
      </c>
      <c r="I278" s="218"/>
      <c r="J278" s="219">
        <f t="shared" si="85"/>
        <v>0</v>
      </c>
      <c r="K278" s="220"/>
      <c r="L278" s="38"/>
      <c r="M278" s="221" t="s">
        <v>1</v>
      </c>
      <c r="N278" s="222" t="s">
        <v>38</v>
      </c>
      <c r="O278" s="70"/>
      <c r="P278" s="223">
        <f t="shared" si="86"/>
        <v>0</v>
      </c>
      <c r="Q278" s="223">
        <v>0</v>
      </c>
      <c r="R278" s="223">
        <f t="shared" si="87"/>
        <v>0</v>
      </c>
      <c r="S278" s="223">
        <v>0</v>
      </c>
      <c r="T278" s="224">
        <f t="shared" si="88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225" t="s">
        <v>93</v>
      </c>
      <c r="AT278" s="225" t="s">
        <v>155</v>
      </c>
      <c r="AU278" s="225" t="s">
        <v>78</v>
      </c>
      <c r="AY278" s="16" t="s">
        <v>154</v>
      </c>
      <c r="BE278" s="226">
        <f t="shared" si="89"/>
        <v>0</v>
      </c>
      <c r="BF278" s="226">
        <f t="shared" si="90"/>
        <v>0</v>
      </c>
      <c r="BG278" s="226">
        <f t="shared" si="91"/>
        <v>0</v>
      </c>
      <c r="BH278" s="226">
        <f t="shared" si="92"/>
        <v>0</v>
      </c>
      <c r="BI278" s="226">
        <f t="shared" si="93"/>
        <v>0</v>
      </c>
      <c r="BJ278" s="16" t="s">
        <v>78</v>
      </c>
      <c r="BK278" s="226">
        <f t="shared" si="94"/>
        <v>0</v>
      </c>
      <c r="BL278" s="16" t="s">
        <v>93</v>
      </c>
      <c r="BM278" s="225" t="s">
        <v>517</v>
      </c>
    </row>
    <row r="279" spans="1:65" s="2" customFormat="1" ht="24" customHeight="1">
      <c r="A279" s="33"/>
      <c r="B279" s="34"/>
      <c r="C279" s="213" t="s">
        <v>73</v>
      </c>
      <c r="D279" s="213" t="s">
        <v>155</v>
      </c>
      <c r="E279" s="214" t="s">
        <v>518</v>
      </c>
      <c r="F279" s="215" t="s">
        <v>519</v>
      </c>
      <c r="G279" s="216" t="s">
        <v>158</v>
      </c>
      <c r="H279" s="217">
        <v>1</v>
      </c>
      <c r="I279" s="218"/>
      <c r="J279" s="219">
        <f t="shared" si="85"/>
        <v>0</v>
      </c>
      <c r="K279" s="220"/>
      <c r="L279" s="38"/>
      <c r="M279" s="221" t="s">
        <v>1</v>
      </c>
      <c r="N279" s="222" t="s">
        <v>38</v>
      </c>
      <c r="O279" s="70"/>
      <c r="P279" s="223">
        <f t="shared" si="86"/>
        <v>0</v>
      </c>
      <c r="Q279" s="223">
        <v>0</v>
      </c>
      <c r="R279" s="223">
        <f t="shared" si="87"/>
        <v>0</v>
      </c>
      <c r="S279" s="223">
        <v>0</v>
      </c>
      <c r="T279" s="224">
        <f t="shared" si="88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225" t="s">
        <v>93</v>
      </c>
      <c r="AT279" s="225" t="s">
        <v>155</v>
      </c>
      <c r="AU279" s="225" t="s">
        <v>78</v>
      </c>
      <c r="AY279" s="16" t="s">
        <v>154</v>
      </c>
      <c r="BE279" s="226">
        <f t="shared" si="89"/>
        <v>0</v>
      </c>
      <c r="BF279" s="226">
        <f t="shared" si="90"/>
        <v>0</v>
      </c>
      <c r="BG279" s="226">
        <f t="shared" si="91"/>
        <v>0</v>
      </c>
      <c r="BH279" s="226">
        <f t="shared" si="92"/>
        <v>0</v>
      </c>
      <c r="BI279" s="226">
        <f t="shared" si="93"/>
        <v>0</v>
      </c>
      <c r="BJ279" s="16" t="s">
        <v>78</v>
      </c>
      <c r="BK279" s="226">
        <f t="shared" si="94"/>
        <v>0</v>
      </c>
      <c r="BL279" s="16" t="s">
        <v>93</v>
      </c>
      <c r="BM279" s="225" t="s">
        <v>520</v>
      </c>
    </row>
    <row r="280" spans="1:65" s="2" customFormat="1" ht="16.5" customHeight="1">
      <c r="A280" s="33"/>
      <c r="B280" s="34"/>
      <c r="C280" s="213" t="s">
        <v>73</v>
      </c>
      <c r="D280" s="213" t="s">
        <v>155</v>
      </c>
      <c r="E280" s="214" t="s">
        <v>521</v>
      </c>
      <c r="F280" s="215" t="s">
        <v>522</v>
      </c>
      <c r="G280" s="216" t="s">
        <v>158</v>
      </c>
      <c r="H280" s="217">
        <v>1</v>
      </c>
      <c r="I280" s="218"/>
      <c r="J280" s="219">
        <f t="shared" si="85"/>
        <v>0</v>
      </c>
      <c r="K280" s="220"/>
      <c r="L280" s="38"/>
      <c r="M280" s="221" t="s">
        <v>1</v>
      </c>
      <c r="N280" s="222" t="s">
        <v>38</v>
      </c>
      <c r="O280" s="70"/>
      <c r="P280" s="223">
        <f t="shared" si="86"/>
        <v>0</v>
      </c>
      <c r="Q280" s="223">
        <v>0</v>
      </c>
      <c r="R280" s="223">
        <f t="shared" si="87"/>
        <v>0</v>
      </c>
      <c r="S280" s="223">
        <v>0</v>
      </c>
      <c r="T280" s="224">
        <f t="shared" si="88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25" t="s">
        <v>93</v>
      </c>
      <c r="AT280" s="225" t="s">
        <v>155</v>
      </c>
      <c r="AU280" s="225" t="s">
        <v>78</v>
      </c>
      <c r="AY280" s="16" t="s">
        <v>154</v>
      </c>
      <c r="BE280" s="226">
        <f t="shared" si="89"/>
        <v>0</v>
      </c>
      <c r="BF280" s="226">
        <f t="shared" si="90"/>
        <v>0</v>
      </c>
      <c r="BG280" s="226">
        <f t="shared" si="91"/>
        <v>0</v>
      </c>
      <c r="BH280" s="226">
        <f t="shared" si="92"/>
        <v>0</v>
      </c>
      <c r="BI280" s="226">
        <f t="shared" si="93"/>
        <v>0</v>
      </c>
      <c r="BJ280" s="16" t="s">
        <v>78</v>
      </c>
      <c r="BK280" s="226">
        <f t="shared" si="94"/>
        <v>0</v>
      </c>
      <c r="BL280" s="16" t="s">
        <v>93</v>
      </c>
      <c r="BM280" s="225" t="s">
        <v>523</v>
      </c>
    </row>
    <row r="281" spans="1:65" s="2" customFormat="1" ht="16.5" customHeight="1">
      <c r="A281" s="33"/>
      <c r="B281" s="34"/>
      <c r="C281" s="213" t="s">
        <v>73</v>
      </c>
      <c r="D281" s="213" t="s">
        <v>155</v>
      </c>
      <c r="E281" s="214" t="s">
        <v>524</v>
      </c>
      <c r="F281" s="215" t="s">
        <v>525</v>
      </c>
      <c r="G281" s="216" t="s">
        <v>158</v>
      </c>
      <c r="H281" s="217">
        <v>1</v>
      </c>
      <c r="I281" s="218"/>
      <c r="J281" s="219">
        <f t="shared" si="85"/>
        <v>0</v>
      </c>
      <c r="K281" s="220"/>
      <c r="L281" s="38"/>
      <c r="M281" s="221" t="s">
        <v>1</v>
      </c>
      <c r="N281" s="222" t="s">
        <v>38</v>
      </c>
      <c r="O281" s="70"/>
      <c r="P281" s="223">
        <f t="shared" si="86"/>
        <v>0</v>
      </c>
      <c r="Q281" s="223">
        <v>0</v>
      </c>
      <c r="R281" s="223">
        <f t="shared" si="87"/>
        <v>0</v>
      </c>
      <c r="S281" s="223">
        <v>0</v>
      </c>
      <c r="T281" s="224">
        <f t="shared" si="88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225" t="s">
        <v>93</v>
      </c>
      <c r="AT281" s="225" t="s">
        <v>155</v>
      </c>
      <c r="AU281" s="225" t="s">
        <v>78</v>
      </c>
      <c r="AY281" s="16" t="s">
        <v>154</v>
      </c>
      <c r="BE281" s="226">
        <f t="shared" si="89"/>
        <v>0</v>
      </c>
      <c r="BF281" s="226">
        <f t="shared" si="90"/>
        <v>0</v>
      </c>
      <c r="BG281" s="226">
        <f t="shared" si="91"/>
        <v>0</v>
      </c>
      <c r="BH281" s="226">
        <f t="shared" si="92"/>
        <v>0</v>
      </c>
      <c r="BI281" s="226">
        <f t="shared" si="93"/>
        <v>0</v>
      </c>
      <c r="BJ281" s="16" t="s">
        <v>78</v>
      </c>
      <c r="BK281" s="226">
        <f t="shared" si="94"/>
        <v>0</v>
      </c>
      <c r="BL281" s="16" t="s">
        <v>93</v>
      </c>
      <c r="BM281" s="225" t="s">
        <v>526</v>
      </c>
    </row>
    <row r="282" spans="1:65" s="2" customFormat="1" ht="16.5" customHeight="1">
      <c r="A282" s="33"/>
      <c r="B282" s="34"/>
      <c r="C282" s="213" t="s">
        <v>73</v>
      </c>
      <c r="D282" s="213" t="s">
        <v>155</v>
      </c>
      <c r="E282" s="214" t="s">
        <v>527</v>
      </c>
      <c r="F282" s="215" t="s">
        <v>528</v>
      </c>
      <c r="G282" s="216" t="s">
        <v>158</v>
      </c>
      <c r="H282" s="217">
        <v>1</v>
      </c>
      <c r="I282" s="218"/>
      <c r="J282" s="219">
        <f t="shared" si="85"/>
        <v>0</v>
      </c>
      <c r="K282" s="220"/>
      <c r="L282" s="38"/>
      <c r="M282" s="221" t="s">
        <v>1</v>
      </c>
      <c r="N282" s="222" t="s">
        <v>38</v>
      </c>
      <c r="O282" s="70"/>
      <c r="P282" s="223">
        <f t="shared" si="86"/>
        <v>0</v>
      </c>
      <c r="Q282" s="223">
        <v>0</v>
      </c>
      <c r="R282" s="223">
        <f t="shared" si="87"/>
        <v>0</v>
      </c>
      <c r="S282" s="223">
        <v>0</v>
      </c>
      <c r="T282" s="224">
        <f t="shared" si="88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225" t="s">
        <v>93</v>
      </c>
      <c r="AT282" s="225" t="s">
        <v>155</v>
      </c>
      <c r="AU282" s="225" t="s">
        <v>78</v>
      </c>
      <c r="AY282" s="16" t="s">
        <v>154</v>
      </c>
      <c r="BE282" s="226">
        <f t="shared" si="89"/>
        <v>0</v>
      </c>
      <c r="BF282" s="226">
        <f t="shared" si="90"/>
        <v>0</v>
      </c>
      <c r="BG282" s="226">
        <f t="shared" si="91"/>
        <v>0</v>
      </c>
      <c r="BH282" s="226">
        <f t="shared" si="92"/>
        <v>0</v>
      </c>
      <c r="BI282" s="226">
        <f t="shared" si="93"/>
        <v>0</v>
      </c>
      <c r="BJ282" s="16" t="s">
        <v>78</v>
      </c>
      <c r="BK282" s="226">
        <f t="shared" si="94"/>
        <v>0</v>
      </c>
      <c r="BL282" s="16" t="s">
        <v>93</v>
      </c>
      <c r="BM282" s="225" t="s">
        <v>529</v>
      </c>
    </row>
    <row r="283" spans="1:65" s="2" customFormat="1" ht="16.5" customHeight="1">
      <c r="A283" s="33"/>
      <c r="B283" s="34"/>
      <c r="C283" s="213" t="s">
        <v>73</v>
      </c>
      <c r="D283" s="213" t="s">
        <v>155</v>
      </c>
      <c r="E283" s="214" t="s">
        <v>530</v>
      </c>
      <c r="F283" s="215" t="s">
        <v>531</v>
      </c>
      <c r="G283" s="216" t="s">
        <v>158</v>
      </c>
      <c r="H283" s="217">
        <v>1</v>
      </c>
      <c r="I283" s="218"/>
      <c r="J283" s="219">
        <f t="shared" si="85"/>
        <v>0</v>
      </c>
      <c r="K283" s="220"/>
      <c r="L283" s="38"/>
      <c r="M283" s="221" t="s">
        <v>1</v>
      </c>
      <c r="N283" s="222" t="s">
        <v>38</v>
      </c>
      <c r="O283" s="70"/>
      <c r="P283" s="223">
        <f t="shared" si="86"/>
        <v>0</v>
      </c>
      <c r="Q283" s="223">
        <v>0</v>
      </c>
      <c r="R283" s="223">
        <f t="shared" si="87"/>
        <v>0</v>
      </c>
      <c r="S283" s="223">
        <v>0</v>
      </c>
      <c r="T283" s="224">
        <f t="shared" si="88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225" t="s">
        <v>93</v>
      </c>
      <c r="AT283" s="225" t="s">
        <v>155</v>
      </c>
      <c r="AU283" s="225" t="s">
        <v>78</v>
      </c>
      <c r="AY283" s="16" t="s">
        <v>154</v>
      </c>
      <c r="BE283" s="226">
        <f t="shared" si="89"/>
        <v>0</v>
      </c>
      <c r="BF283" s="226">
        <f t="shared" si="90"/>
        <v>0</v>
      </c>
      <c r="BG283" s="226">
        <f t="shared" si="91"/>
        <v>0</v>
      </c>
      <c r="BH283" s="226">
        <f t="shared" si="92"/>
        <v>0</v>
      </c>
      <c r="BI283" s="226">
        <f t="shared" si="93"/>
        <v>0</v>
      </c>
      <c r="BJ283" s="16" t="s">
        <v>78</v>
      </c>
      <c r="BK283" s="226">
        <f t="shared" si="94"/>
        <v>0</v>
      </c>
      <c r="BL283" s="16" t="s">
        <v>93</v>
      </c>
      <c r="BM283" s="225" t="s">
        <v>532</v>
      </c>
    </row>
    <row r="284" spans="1:65" s="2" customFormat="1" ht="16.5" customHeight="1">
      <c r="A284" s="33"/>
      <c r="B284" s="34"/>
      <c r="C284" s="213" t="s">
        <v>73</v>
      </c>
      <c r="D284" s="213" t="s">
        <v>155</v>
      </c>
      <c r="E284" s="214" t="s">
        <v>533</v>
      </c>
      <c r="F284" s="215" t="s">
        <v>534</v>
      </c>
      <c r="G284" s="216" t="s">
        <v>158</v>
      </c>
      <c r="H284" s="217">
        <v>1</v>
      </c>
      <c r="I284" s="218"/>
      <c r="J284" s="219">
        <f t="shared" si="85"/>
        <v>0</v>
      </c>
      <c r="K284" s="220"/>
      <c r="L284" s="38"/>
      <c r="M284" s="221" t="s">
        <v>1</v>
      </c>
      <c r="N284" s="222" t="s">
        <v>38</v>
      </c>
      <c r="O284" s="70"/>
      <c r="P284" s="223">
        <f t="shared" si="86"/>
        <v>0</v>
      </c>
      <c r="Q284" s="223">
        <v>0</v>
      </c>
      <c r="R284" s="223">
        <f t="shared" si="87"/>
        <v>0</v>
      </c>
      <c r="S284" s="223">
        <v>0</v>
      </c>
      <c r="T284" s="224">
        <f t="shared" si="88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25" t="s">
        <v>93</v>
      </c>
      <c r="AT284" s="225" t="s">
        <v>155</v>
      </c>
      <c r="AU284" s="225" t="s">
        <v>78</v>
      </c>
      <c r="AY284" s="16" t="s">
        <v>154</v>
      </c>
      <c r="BE284" s="226">
        <f t="shared" si="89"/>
        <v>0</v>
      </c>
      <c r="BF284" s="226">
        <f t="shared" si="90"/>
        <v>0</v>
      </c>
      <c r="BG284" s="226">
        <f t="shared" si="91"/>
        <v>0</v>
      </c>
      <c r="BH284" s="226">
        <f t="shared" si="92"/>
        <v>0</v>
      </c>
      <c r="BI284" s="226">
        <f t="shared" si="93"/>
        <v>0</v>
      </c>
      <c r="BJ284" s="16" t="s">
        <v>78</v>
      </c>
      <c r="BK284" s="226">
        <f t="shared" si="94"/>
        <v>0</v>
      </c>
      <c r="BL284" s="16" t="s">
        <v>93</v>
      </c>
      <c r="BM284" s="225" t="s">
        <v>535</v>
      </c>
    </row>
    <row r="285" spans="1:65" s="2" customFormat="1" ht="16.5" customHeight="1">
      <c r="A285" s="33"/>
      <c r="B285" s="34"/>
      <c r="C285" s="213" t="s">
        <v>73</v>
      </c>
      <c r="D285" s="213" t="s">
        <v>155</v>
      </c>
      <c r="E285" s="214" t="s">
        <v>536</v>
      </c>
      <c r="F285" s="215" t="s">
        <v>537</v>
      </c>
      <c r="G285" s="216" t="s">
        <v>158</v>
      </c>
      <c r="H285" s="217">
        <v>1</v>
      </c>
      <c r="I285" s="218"/>
      <c r="J285" s="219">
        <f t="shared" si="85"/>
        <v>0</v>
      </c>
      <c r="K285" s="220"/>
      <c r="L285" s="38"/>
      <c r="M285" s="221" t="s">
        <v>1</v>
      </c>
      <c r="N285" s="222" t="s">
        <v>38</v>
      </c>
      <c r="O285" s="70"/>
      <c r="P285" s="223">
        <f t="shared" si="86"/>
        <v>0</v>
      </c>
      <c r="Q285" s="223">
        <v>0</v>
      </c>
      <c r="R285" s="223">
        <f t="shared" si="87"/>
        <v>0</v>
      </c>
      <c r="S285" s="223">
        <v>0</v>
      </c>
      <c r="T285" s="224">
        <f t="shared" si="88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225" t="s">
        <v>93</v>
      </c>
      <c r="AT285" s="225" t="s">
        <v>155</v>
      </c>
      <c r="AU285" s="225" t="s">
        <v>78</v>
      </c>
      <c r="AY285" s="16" t="s">
        <v>154</v>
      </c>
      <c r="BE285" s="226">
        <f t="shared" si="89"/>
        <v>0</v>
      </c>
      <c r="BF285" s="226">
        <f t="shared" si="90"/>
        <v>0</v>
      </c>
      <c r="BG285" s="226">
        <f t="shared" si="91"/>
        <v>0</v>
      </c>
      <c r="BH285" s="226">
        <f t="shared" si="92"/>
        <v>0</v>
      </c>
      <c r="BI285" s="226">
        <f t="shared" si="93"/>
        <v>0</v>
      </c>
      <c r="BJ285" s="16" t="s">
        <v>78</v>
      </c>
      <c r="BK285" s="226">
        <f t="shared" si="94"/>
        <v>0</v>
      </c>
      <c r="BL285" s="16" t="s">
        <v>93</v>
      </c>
      <c r="BM285" s="225" t="s">
        <v>538</v>
      </c>
    </row>
    <row r="286" spans="1:65" s="2" customFormat="1" ht="36" customHeight="1">
      <c r="A286" s="33"/>
      <c r="B286" s="34"/>
      <c r="C286" s="213" t="s">
        <v>73</v>
      </c>
      <c r="D286" s="213" t="s">
        <v>155</v>
      </c>
      <c r="E286" s="214" t="s">
        <v>539</v>
      </c>
      <c r="F286" s="215" t="s">
        <v>540</v>
      </c>
      <c r="G286" s="216" t="s">
        <v>1</v>
      </c>
      <c r="H286" s="217">
        <v>0</v>
      </c>
      <c r="I286" s="218"/>
      <c r="J286" s="219">
        <f t="shared" si="85"/>
        <v>0</v>
      </c>
      <c r="K286" s="220"/>
      <c r="L286" s="38"/>
      <c r="M286" s="227" t="s">
        <v>1</v>
      </c>
      <c r="N286" s="228" t="s">
        <v>38</v>
      </c>
      <c r="O286" s="229"/>
      <c r="P286" s="230">
        <f t="shared" si="86"/>
        <v>0</v>
      </c>
      <c r="Q286" s="230">
        <v>0</v>
      </c>
      <c r="R286" s="230">
        <f t="shared" si="87"/>
        <v>0</v>
      </c>
      <c r="S286" s="230">
        <v>0</v>
      </c>
      <c r="T286" s="231">
        <f t="shared" si="88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225" t="s">
        <v>93</v>
      </c>
      <c r="AT286" s="225" t="s">
        <v>155</v>
      </c>
      <c r="AU286" s="225" t="s">
        <v>78</v>
      </c>
      <c r="AY286" s="16" t="s">
        <v>154</v>
      </c>
      <c r="BE286" s="226">
        <f t="shared" si="89"/>
        <v>0</v>
      </c>
      <c r="BF286" s="226">
        <f t="shared" si="90"/>
        <v>0</v>
      </c>
      <c r="BG286" s="226">
        <f t="shared" si="91"/>
        <v>0</v>
      </c>
      <c r="BH286" s="226">
        <f t="shared" si="92"/>
        <v>0</v>
      </c>
      <c r="BI286" s="226">
        <f t="shared" si="93"/>
        <v>0</v>
      </c>
      <c r="BJ286" s="16" t="s">
        <v>78</v>
      </c>
      <c r="BK286" s="226">
        <f t="shared" si="94"/>
        <v>0</v>
      </c>
      <c r="BL286" s="16" t="s">
        <v>93</v>
      </c>
      <c r="BM286" s="225" t="s">
        <v>541</v>
      </c>
    </row>
    <row r="287" spans="1:31" s="2" customFormat="1" ht="6.95" customHeight="1">
      <c r="A287" s="33"/>
      <c r="B287" s="53"/>
      <c r="C287" s="54"/>
      <c r="D287" s="54"/>
      <c r="E287" s="54"/>
      <c r="F287" s="54"/>
      <c r="G287" s="54"/>
      <c r="H287" s="54"/>
      <c r="I287" s="159"/>
      <c r="J287" s="54"/>
      <c r="K287" s="54"/>
      <c r="L287" s="38"/>
      <c r="M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</sheetData>
  <sheetProtection algorithmName="SHA-512" hashValue="feLYxbiXB3VdsFi/OaXNURjjraPAx2XVnUzO7pAr3S4OEuGURi4bczuqYufwk2F4cjOGemDnvC4NxRhQUZqHEw==" saltValue="Veu7OmXvL2CmiR9anB47bj9Prj6s5UeM1p3DfuKhOj3uFi1kmuMkMtIofYPFubY7DYheErbUWXQWIpNPF4khDw==" spinCount="100000" sheet="1" objects="1" scenarios="1" formatColumns="0" formatRows="0" autoFilter="0"/>
  <autoFilter ref="C135:K286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3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87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542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544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J108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ROUND((SUM(BE108:BE115)+SUM(BE137:BE242)),2)</f>
        <v>0</v>
      </c>
      <c r="G37" s="33"/>
      <c r="H37" s="33"/>
      <c r="I37" s="138">
        <v>0.21</v>
      </c>
      <c r="J37" s="137">
        <f>ROUND(((SUM(BE108:BE115)+SUM(BE137:BE242))*I37),2)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ROUND((SUM(BF108:BF115)+SUM(BF137:BF242)),2)</f>
        <v>0</v>
      </c>
      <c r="G38" s="33"/>
      <c r="H38" s="33"/>
      <c r="I38" s="138">
        <v>0.15</v>
      </c>
      <c r="J38" s="137">
        <f>ROUND(((SUM(BF108:BF115)+SUM(BF137:BF242))*I38),2)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ROUND((SUM(BG108:BG115)+SUM(BG137:BG242)),2)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ROUND((SUM(BH108:BH115)+SUM(BH137:BH242)),2)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ROUND((SUM(BI108:BI115)+SUM(BI137:BI242)),2)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542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1 - ELE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J137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545</v>
      </c>
      <c r="E99" s="171"/>
      <c r="F99" s="171"/>
      <c r="G99" s="171"/>
      <c r="H99" s="171"/>
      <c r="I99" s="172"/>
      <c r="J99" s="173">
        <f>J138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546</v>
      </c>
      <c r="E100" s="171"/>
      <c r="F100" s="171"/>
      <c r="G100" s="171"/>
      <c r="H100" s="171"/>
      <c r="I100" s="172"/>
      <c r="J100" s="173">
        <f>J168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547</v>
      </c>
      <c r="E101" s="171"/>
      <c r="F101" s="171"/>
      <c r="G101" s="171"/>
      <c r="H101" s="171"/>
      <c r="I101" s="172"/>
      <c r="J101" s="173">
        <f>J189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546</v>
      </c>
      <c r="E102" s="171"/>
      <c r="F102" s="171"/>
      <c r="G102" s="171"/>
      <c r="H102" s="171"/>
      <c r="I102" s="172"/>
      <c r="J102" s="173">
        <f>J220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548</v>
      </c>
      <c r="E103" s="171"/>
      <c r="F103" s="171"/>
      <c r="G103" s="171"/>
      <c r="H103" s="171"/>
      <c r="I103" s="172"/>
      <c r="J103" s="173">
        <f>J235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549</v>
      </c>
      <c r="E104" s="171"/>
      <c r="F104" s="171"/>
      <c r="G104" s="171"/>
      <c r="H104" s="171"/>
      <c r="I104" s="172"/>
      <c r="J104" s="173">
        <f>J237</f>
        <v>0</v>
      </c>
      <c r="K104" s="169"/>
      <c r="L104" s="174"/>
    </row>
    <row r="105" spans="2:12" s="9" customFormat="1" ht="24.95" customHeight="1">
      <c r="B105" s="168"/>
      <c r="C105" s="169"/>
      <c r="D105" s="170" t="s">
        <v>550</v>
      </c>
      <c r="E105" s="171"/>
      <c r="F105" s="171"/>
      <c r="G105" s="171"/>
      <c r="H105" s="171"/>
      <c r="I105" s="172"/>
      <c r="J105" s="173">
        <f>J239</f>
        <v>0</v>
      </c>
      <c r="K105" s="169"/>
      <c r="L105" s="174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67" t="s">
        <v>129</v>
      </c>
      <c r="D108" s="35"/>
      <c r="E108" s="35"/>
      <c r="F108" s="35"/>
      <c r="G108" s="35"/>
      <c r="H108" s="35"/>
      <c r="I108" s="121"/>
      <c r="J108" s="175">
        <f>ROUND(J109+J110+J111+J112+J113+J114,2)</f>
        <v>0</v>
      </c>
      <c r="K108" s="35"/>
      <c r="L108" s="50"/>
      <c r="N108" s="176" t="s">
        <v>37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38" t="s">
        <v>130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aca="true" t="shared" si="0" ref="BE109:BE114">IF(N109="základní",J109,0)</f>
        <v>0</v>
      </c>
      <c r="BF109" s="183">
        <f aca="true" t="shared" si="1" ref="BF109:BF114">IF(N109="snížená",J109,0)</f>
        <v>0</v>
      </c>
      <c r="BG109" s="183">
        <f aca="true" t="shared" si="2" ref="BG109:BG114">IF(N109="zákl. přenesená",J109,0)</f>
        <v>0</v>
      </c>
      <c r="BH109" s="183">
        <f aca="true" t="shared" si="3" ref="BH109:BH114">IF(N109="sníž. přenesená",J109,0)</f>
        <v>0</v>
      </c>
      <c r="BI109" s="183">
        <f aca="true" t="shared" si="4" ref="BI109:BI114">IF(N109="nulová",J109,0)</f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132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133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134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8" t="s">
        <v>135</v>
      </c>
      <c r="E113" s="339"/>
      <c r="F113" s="339"/>
      <c r="G113" s="35"/>
      <c r="H113" s="35"/>
      <c r="I113" s="121"/>
      <c r="J113" s="178"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131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177" t="s">
        <v>136</v>
      </c>
      <c r="E114" s="35"/>
      <c r="F114" s="35"/>
      <c r="G114" s="35"/>
      <c r="H114" s="35"/>
      <c r="I114" s="121"/>
      <c r="J114" s="178">
        <f>ROUND(J32*T114,2)</f>
        <v>0</v>
      </c>
      <c r="K114" s="35"/>
      <c r="L114" s="179"/>
      <c r="M114" s="180"/>
      <c r="N114" s="181" t="s">
        <v>38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137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78</v>
      </c>
      <c r="BK114" s="180"/>
      <c r="BL114" s="180"/>
      <c r="BM114" s="180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21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9.25" customHeight="1">
      <c r="A116" s="33"/>
      <c r="B116" s="34"/>
      <c r="C116" s="184" t="s">
        <v>138</v>
      </c>
      <c r="D116" s="164"/>
      <c r="E116" s="164"/>
      <c r="F116" s="164"/>
      <c r="G116" s="164"/>
      <c r="H116" s="164"/>
      <c r="I116" s="165"/>
      <c r="J116" s="185">
        <f>ROUND(J98+J108,2)</f>
        <v>0</v>
      </c>
      <c r="K116" s="16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159"/>
      <c r="J117" s="54"/>
      <c r="K117" s="5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5"/>
      <c r="C121" s="56"/>
      <c r="D121" s="56"/>
      <c r="E121" s="56"/>
      <c r="F121" s="56"/>
      <c r="G121" s="56"/>
      <c r="H121" s="56"/>
      <c r="I121" s="162"/>
      <c r="J121" s="56"/>
      <c r="K121" s="56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139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15</v>
      </c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340" t="str">
        <f>E7</f>
        <v>Nemocnice Havířov-magnetická rezonance</v>
      </c>
      <c r="F125" s="341"/>
      <c r="G125" s="341"/>
      <c r="H125" s="341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0"/>
      <c r="C126" s="28" t="s">
        <v>110</v>
      </c>
      <c r="D126" s="21"/>
      <c r="E126" s="21"/>
      <c r="F126" s="21"/>
      <c r="G126" s="21"/>
      <c r="H126" s="21"/>
      <c r="I126" s="114"/>
      <c r="J126" s="21"/>
      <c r="K126" s="21"/>
      <c r="L126" s="19"/>
    </row>
    <row r="127" spans="1:31" s="2" customFormat="1" ht="16.5" customHeight="1">
      <c r="A127" s="33"/>
      <c r="B127" s="34"/>
      <c r="C127" s="35"/>
      <c r="D127" s="35"/>
      <c r="E127" s="340" t="s">
        <v>542</v>
      </c>
      <c r="F127" s="342"/>
      <c r="G127" s="342"/>
      <c r="H127" s="342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543</v>
      </c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5"/>
      <c r="D129" s="35"/>
      <c r="E129" s="306" t="str">
        <f>E11</f>
        <v>1 - ELE</v>
      </c>
      <c r="F129" s="342"/>
      <c r="G129" s="342"/>
      <c r="H129" s="342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19</v>
      </c>
      <c r="D131" s="35"/>
      <c r="E131" s="35"/>
      <c r="F131" s="26" t="str">
        <f>F14</f>
        <v>Havířov</v>
      </c>
      <c r="G131" s="35"/>
      <c r="H131" s="35"/>
      <c r="I131" s="122" t="s">
        <v>21</v>
      </c>
      <c r="J131" s="65" t="str">
        <f>IF(J14="","",J14)</f>
        <v>29. 4. 2020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23</v>
      </c>
      <c r="D133" s="35"/>
      <c r="E133" s="35"/>
      <c r="F133" s="26" t="str">
        <f>E17</f>
        <v xml:space="preserve"> </v>
      </c>
      <c r="G133" s="35"/>
      <c r="H133" s="35"/>
      <c r="I133" s="122" t="s">
        <v>29</v>
      </c>
      <c r="J133" s="31" t="str">
        <f>E23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27</v>
      </c>
      <c r="D134" s="35"/>
      <c r="E134" s="35"/>
      <c r="F134" s="26" t="str">
        <f>IF(E20="","",E20)</f>
        <v>Vyplň údaj</v>
      </c>
      <c r="G134" s="35"/>
      <c r="H134" s="35"/>
      <c r="I134" s="122" t="s">
        <v>31</v>
      </c>
      <c r="J134" s="31" t="str">
        <f>E26</f>
        <v xml:space="preserve"> 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0" customFormat="1" ht="29.25" customHeight="1">
      <c r="A136" s="186"/>
      <c r="B136" s="187"/>
      <c r="C136" s="188" t="s">
        <v>140</v>
      </c>
      <c r="D136" s="189" t="s">
        <v>58</v>
      </c>
      <c r="E136" s="189" t="s">
        <v>54</v>
      </c>
      <c r="F136" s="189" t="s">
        <v>55</v>
      </c>
      <c r="G136" s="189" t="s">
        <v>141</v>
      </c>
      <c r="H136" s="189" t="s">
        <v>142</v>
      </c>
      <c r="I136" s="190" t="s">
        <v>143</v>
      </c>
      <c r="J136" s="191" t="s">
        <v>116</v>
      </c>
      <c r="K136" s="192" t="s">
        <v>144</v>
      </c>
      <c r="L136" s="193"/>
      <c r="M136" s="74" t="s">
        <v>1</v>
      </c>
      <c r="N136" s="75" t="s">
        <v>37</v>
      </c>
      <c r="O136" s="75" t="s">
        <v>145</v>
      </c>
      <c r="P136" s="75" t="s">
        <v>146</v>
      </c>
      <c r="Q136" s="75" t="s">
        <v>147</v>
      </c>
      <c r="R136" s="75" t="s">
        <v>148</v>
      </c>
      <c r="S136" s="75" t="s">
        <v>149</v>
      </c>
      <c r="T136" s="76" t="s">
        <v>150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9" customHeight="1">
      <c r="A137" s="33"/>
      <c r="B137" s="34"/>
      <c r="C137" s="81" t="s">
        <v>151</v>
      </c>
      <c r="D137" s="35"/>
      <c r="E137" s="35"/>
      <c r="F137" s="35"/>
      <c r="G137" s="35"/>
      <c r="H137" s="35"/>
      <c r="I137" s="121"/>
      <c r="J137" s="194">
        <f>BK137</f>
        <v>0</v>
      </c>
      <c r="K137" s="35"/>
      <c r="L137" s="38"/>
      <c r="M137" s="77"/>
      <c r="N137" s="195"/>
      <c r="O137" s="78"/>
      <c r="P137" s="196">
        <f>P138+P168+P189+P220+P235+P237+P239</f>
        <v>0</v>
      </c>
      <c r="Q137" s="78"/>
      <c r="R137" s="196">
        <f>R138+R168+R189+R220+R235+R237+R239</f>
        <v>0</v>
      </c>
      <c r="S137" s="78"/>
      <c r="T137" s="197">
        <f>T138+T168+T189+T220+T235+T237+T239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72</v>
      </c>
      <c r="AU137" s="16" t="s">
        <v>118</v>
      </c>
      <c r="BK137" s="198">
        <f>BK138+BK168+BK189+BK220+BK235+BK237+BK239</f>
        <v>0</v>
      </c>
    </row>
    <row r="138" spans="2:63" s="11" customFormat="1" ht="25.9" customHeight="1">
      <c r="B138" s="199"/>
      <c r="C138" s="200"/>
      <c r="D138" s="201" t="s">
        <v>72</v>
      </c>
      <c r="E138" s="202" t="s">
        <v>152</v>
      </c>
      <c r="F138" s="202" t="s">
        <v>551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SUM(P139:P167)</f>
        <v>0</v>
      </c>
      <c r="Q138" s="207"/>
      <c r="R138" s="208">
        <f>SUM(R139:R167)</f>
        <v>0</v>
      </c>
      <c r="S138" s="207"/>
      <c r="T138" s="209">
        <f>SUM(T139:T167)</f>
        <v>0</v>
      </c>
      <c r="AR138" s="210" t="s">
        <v>78</v>
      </c>
      <c r="AT138" s="211" t="s">
        <v>72</v>
      </c>
      <c r="AU138" s="211" t="s">
        <v>73</v>
      </c>
      <c r="AY138" s="210" t="s">
        <v>154</v>
      </c>
      <c r="BK138" s="212">
        <f>SUM(BK139:BK167)</f>
        <v>0</v>
      </c>
    </row>
    <row r="139" spans="1:65" s="2" customFormat="1" ht="16.5" customHeight="1">
      <c r="A139" s="33"/>
      <c r="B139" s="34"/>
      <c r="C139" s="213" t="s">
        <v>73</v>
      </c>
      <c r="D139" s="213" t="s">
        <v>155</v>
      </c>
      <c r="E139" s="214" t="s">
        <v>552</v>
      </c>
      <c r="F139" s="215" t="s">
        <v>553</v>
      </c>
      <c r="G139" s="216" t="s">
        <v>183</v>
      </c>
      <c r="H139" s="217">
        <v>136</v>
      </c>
      <c r="I139" s="218"/>
      <c r="J139" s="219">
        <f aca="true" t="shared" si="5" ref="J139:J167">ROUND(I139*H139,2)</f>
        <v>0</v>
      </c>
      <c r="K139" s="220"/>
      <c r="L139" s="38"/>
      <c r="M139" s="221" t="s">
        <v>1</v>
      </c>
      <c r="N139" s="222" t="s">
        <v>38</v>
      </c>
      <c r="O139" s="70"/>
      <c r="P139" s="223">
        <f aca="true" t="shared" si="6" ref="P139:P167">O139*H139</f>
        <v>0</v>
      </c>
      <c r="Q139" s="223">
        <v>0</v>
      </c>
      <c r="R139" s="223">
        <f aca="true" t="shared" si="7" ref="R139:R167">Q139*H139</f>
        <v>0</v>
      </c>
      <c r="S139" s="223">
        <v>0</v>
      </c>
      <c r="T139" s="224">
        <f aca="true" t="shared" si="8" ref="T139:T167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78</v>
      </c>
      <c r="AY139" s="16" t="s">
        <v>154</v>
      </c>
      <c r="BE139" s="226">
        <f aca="true" t="shared" si="9" ref="BE139:BE167">IF(N139="základní",J139,0)</f>
        <v>0</v>
      </c>
      <c r="BF139" s="226">
        <f aca="true" t="shared" si="10" ref="BF139:BF167">IF(N139="snížená",J139,0)</f>
        <v>0</v>
      </c>
      <c r="BG139" s="226">
        <f aca="true" t="shared" si="11" ref="BG139:BG167">IF(N139="zákl. přenesená",J139,0)</f>
        <v>0</v>
      </c>
      <c r="BH139" s="226">
        <f aca="true" t="shared" si="12" ref="BH139:BH167">IF(N139="sníž. přenesená",J139,0)</f>
        <v>0</v>
      </c>
      <c r="BI139" s="226">
        <f aca="true" t="shared" si="13" ref="BI139:BI167">IF(N139="nulová",J139,0)</f>
        <v>0</v>
      </c>
      <c r="BJ139" s="16" t="s">
        <v>78</v>
      </c>
      <c r="BK139" s="226">
        <f aca="true" t="shared" si="14" ref="BK139:BK167">ROUND(I139*H139,2)</f>
        <v>0</v>
      </c>
      <c r="BL139" s="16" t="s">
        <v>93</v>
      </c>
      <c r="BM139" s="225" t="s">
        <v>82</v>
      </c>
    </row>
    <row r="140" spans="1:65" s="2" customFormat="1" ht="16.5" customHeight="1">
      <c r="A140" s="33"/>
      <c r="B140" s="34"/>
      <c r="C140" s="213" t="s">
        <v>73</v>
      </c>
      <c r="D140" s="213" t="s">
        <v>155</v>
      </c>
      <c r="E140" s="214" t="s">
        <v>554</v>
      </c>
      <c r="F140" s="215" t="s">
        <v>555</v>
      </c>
      <c r="G140" s="216" t="s">
        <v>183</v>
      </c>
      <c r="H140" s="217">
        <v>54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38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78</v>
      </c>
      <c r="AY140" s="16" t="s">
        <v>154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78</v>
      </c>
      <c r="BK140" s="226">
        <f t="shared" si="14"/>
        <v>0</v>
      </c>
      <c r="BL140" s="16" t="s">
        <v>93</v>
      </c>
      <c r="BM140" s="225" t="s">
        <v>93</v>
      </c>
    </row>
    <row r="141" spans="1:65" s="2" customFormat="1" ht="16.5" customHeight="1">
      <c r="A141" s="33"/>
      <c r="B141" s="34"/>
      <c r="C141" s="213" t="s">
        <v>73</v>
      </c>
      <c r="D141" s="213" t="s">
        <v>155</v>
      </c>
      <c r="E141" s="214" t="s">
        <v>556</v>
      </c>
      <c r="F141" s="215" t="s">
        <v>557</v>
      </c>
      <c r="G141" s="216" t="s">
        <v>183</v>
      </c>
      <c r="H141" s="217">
        <v>450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38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78</v>
      </c>
      <c r="AY141" s="16" t="s">
        <v>154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78</v>
      </c>
      <c r="BK141" s="226">
        <f t="shared" si="14"/>
        <v>0</v>
      </c>
      <c r="BL141" s="16" t="s">
        <v>93</v>
      </c>
      <c r="BM141" s="225" t="s">
        <v>164</v>
      </c>
    </row>
    <row r="142" spans="1:65" s="2" customFormat="1" ht="16.5" customHeight="1">
      <c r="A142" s="33"/>
      <c r="B142" s="34"/>
      <c r="C142" s="213" t="s">
        <v>73</v>
      </c>
      <c r="D142" s="213" t="s">
        <v>155</v>
      </c>
      <c r="E142" s="214" t="s">
        <v>558</v>
      </c>
      <c r="F142" s="215" t="s">
        <v>559</v>
      </c>
      <c r="G142" s="216" t="s">
        <v>183</v>
      </c>
      <c r="H142" s="217">
        <v>9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38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78</v>
      </c>
      <c r="AY142" s="16" t="s">
        <v>154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78</v>
      </c>
      <c r="BK142" s="226">
        <f t="shared" si="14"/>
        <v>0</v>
      </c>
      <c r="BL142" s="16" t="s">
        <v>93</v>
      </c>
      <c r="BM142" s="225" t="s">
        <v>168</v>
      </c>
    </row>
    <row r="143" spans="1:65" s="2" customFormat="1" ht="16.5" customHeight="1">
      <c r="A143" s="33"/>
      <c r="B143" s="34"/>
      <c r="C143" s="213" t="s">
        <v>73</v>
      </c>
      <c r="D143" s="213" t="s">
        <v>155</v>
      </c>
      <c r="E143" s="214" t="s">
        <v>560</v>
      </c>
      <c r="F143" s="215" t="s">
        <v>561</v>
      </c>
      <c r="G143" s="216" t="s">
        <v>183</v>
      </c>
      <c r="H143" s="217">
        <v>6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38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78</v>
      </c>
      <c r="AY143" s="16" t="s">
        <v>154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78</v>
      </c>
      <c r="BK143" s="226">
        <f t="shared" si="14"/>
        <v>0</v>
      </c>
      <c r="BL143" s="16" t="s">
        <v>93</v>
      </c>
      <c r="BM143" s="225" t="s">
        <v>171</v>
      </c>
    </row>
    <row r="144" spans="1:65" s="2" customFormat="1" ht="16.5" customHeight="1">
      <c r="A144" s="33"/>
      <c r="B144" s="34"/>
      <c r="C144" s="213" t="s">
        <v>73</v>
      </c>
      <c r="D144" s="213" t="s">
        <v>155</v>
      </c>
      <c r="E144" s="214" t="s">
        <v>562</v>
      </c>
      <c r="F144" s="215" t="s">
        <v>563</v>
      </c>
      <c r="G144" s="216" t="s">
        <v>183</v>
      </c>
      <c r="H144" s="217">
        <v>2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38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78</v>
      </c>
      <c r="AY144" s="16" t="s">
        <v>154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78</v>
      </c>
      <c r="BK144" s="226">
        <f t="shared" si="14"/>
        <v>0</v>
      </c>
      <c r="BL144" s="16" t="s">
        <v>93</v>
      </c>
      <c r="BM144" s="225" t="s">
        <v>174</v>
      </c>
    </row>
    <row r="145" spans="1:65" s="2" customFormat="1" ht="16.5" customHeight="1">
      <c r="A145" s="33"/>
      <c r="B145" s="34"/>
      <c r="C145" s="213" t="s">
        <v>73</v>
      </c>
      <c r="D145" s="213" t="s">
        <v>155</v>
      </c>
      <c r="E145" s="214" t="s">
        <v>564</v>
      </c>
      <c r="F145" s="215" t="s">
        <v>565</v>
      </c>
      <c r="G145" s="216" t="s">
        <v>183</v>
      </c>
      <c r="H145" s="217">
        <v>6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38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78</v>
      </c>
      <c r="AY145" s="16" t="s">
        <v>154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78</v>
      </c>
      <c r="BK145" s="226">
        <f t="shared" si="14"/>
        <v>0</v>
      </c>
      <c r="BL145" s="16" t="s">
        <v>93</v>
      </c>
      <c r="BM145" s="225" t="s">
        <v>177</v>
      </c>
    </row>
    <row r="146" spans="1:65" s="2" customFormat="1" ht="16.5" customHeight="1">
      <c r="A146" s="33"/>
      <c r="B146" s="34"/>
      <c r="C146" s="213" t="s">
        <v>73</v>
      </c>
      <c r="D146" s="213" t="s">
        <v>155</v>
      </c>
      <c r="E146" s="214" t="s">
        <v>566</v>
      </c>
      <c r="F146" s="215" t="s">
        <v>567</v>
      </c>
      <c r="G146" s="216" t="s">
        <v>183</v>
      </c>
      <c r="H146" s="217">
        <v>93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38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78</v>
      </c>
      <c r="AY146" s="16" t="s">
        <v>154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78</v>
      </c>
      <c r="BK146" s="226">
        <f t="shared" si="14"/>
        <v>0</v>
      </c>
      <c r="BL146" s="16" t="s">
        <v>93</v>
      </c>
      <c r="BM146" s="225" t="s">
        <v>180</v>
      </c>
    </row>
    <row r="147" spans="1:65" s="2" customFormat="1" ht="16.5" customHeight="1">
      <c r="A147" s="33"/>
      <c r="B147" s="34"/>
      <c r="C147" s="213" t="s">
        <v>73</v>
      </c>
      <c r="D147" s="213" t="s">
        <v>155</v>
      </c>
      <c r="E147" s="214" t="s">
        <v>568</v>
      </c>
      <c r="F147" s="215" t="s">
        <v>569</v>
      </c>
      <c r="G147" s="216" t="s">
        <v>183</v>
      </c>
      <c r="H147" s="217">
        <v>20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38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78</v>
      </c>
      <c r="AY147" s="16" t="s">
        <v>154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78</v>
      </c>
      <c r="BK147" s="226">
        <f t="shared" si="14"/>
        <v>0</v>
      </c>
      <c r="BL147" s="16" t="s">
        <v>93</v>
      </c>
      <c r="BM147" s="225" t="s">
        <v>184</v>
      </c>
    </row>
    <row r="148" spans="1:65" s="2" customFormat="1" ht="16.5" customHeight="1">
      <c r="A148" s="33"/>
      <c r="B148" s="34"/>
      <c r="C148" s="213" t="s">
        <v>73</v>
      </c>
      <c r="D148" s="213" t="s">
        <v>155</v>
      </c>
      <c r="E148" s="214" t="s">
        <v>570</v>
      </c>
      <c r="F148" s="215" t="s">
        <v>571</v>
      </c>
      <c r="G148" s="216" t="s">
        <v>183</v>
      </c>
      <c r="H148" s="217">
        <v>10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38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93</v>
      </c>
      <c r="AT148" s="225" t="s">
        <v>155</v>
      </c>
      <c r="AU148" s="225" t="s">
        <v>78</v>
      </c>
      <c r="AY148" s="16" t="s">
        <v>154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78</v>
      </c>
      <c r="BK148" s="226">
        <f t="shared" si="14"/>
        <v>0</v>
      </c>
      <c r="BL148" s="16" t="s">
        <v>93</v>
      </c>
      <c r="BM148" s="225" t="s">
        <v>187</v>
      </c>
    </row>
    <row r="149" spans="1:65" s="2" customFormat="1" ht="16.5" customHeight="1">
      <c r="A149" s="33"/>
      <c r="B149" s="34"/>
      <c r="C149" s="213" t="s">
        <v>73</v>
      </c>
      <c r="D149" s="213" t="s">
        <v>155</v>
      </c>
      <c r="E149" s="214" t="s">
        <v>572</v>
      </c>
      <c r="F149" s="215" t="s">
        <v>573</v>
      </c>
      <c r="G149" s="216" t="s">
        <v>574</v>
      </c>
      <c r="H149" s="217">
        <v>230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38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78</v>
      </c>
      <c r="AY149" s="16" t="s">
        <v>154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78</v>
      </c>
      <c r="BK149" s="226">
        <f t="shared" si="14"/>
        <v>0</v>
      </c>
      <c r="BL149" s="16" t="s">
        <v>93</v>
      </c>
      <c r="BM149" s="225" t="s">
        <v>190</v>
      </c>
    </row>
    <row r="150" spans="1:65" s="2" customFormat="1" ht="16.5" customHeight="1">
      <c r="A150" s="33"/>
      <c r="B150" s="34"/>
      <c r="C150" s="213" t="s">
        <v>73</v>
      </c>
      <c r="D150" s="213" t="s">
        <v>155</v>
      </c>
      <c r="E150" s="214" t="s">
        <v>575</v>
      </c>
      <c r="F150" s="215" t="s">
        <v>576</v>
      </c>
      <c r="G150" s="216" t="s">
        <v>574</v>
      </c>
      <c r="H150" s="217">
        <v>768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38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78</v>
      </c>
      <c r="AY150" s="16" t="s">
        <v>154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78</v>
      </c>
      <c r="BK150" s="226">
        <f t="shared" si="14"/>
        <v>0</v>
      </c>
      <c r="BL150" s="16" t="s">
        <v>93</v>
      </c>
      <c r="BM150" s="225" t="s">
        <v>194</v>
      </c>
    </row>
    <row r="151" spans="1:65" s="2" customFormat="1" ht="16.5" customHeight="1">
      <c r="A151" s="33"/>
      <c r="B151" s="34"/>
      <c r="C151" s="213" t="s">
        <v>73</v>
      </c>
      <c r="D151" s="213" t="s">
        <v>155</v>
      </c>
      <c r="E151" s="214" t="s">
        <v>577</v>
      </c>
      <c r="F151" s="215" t="s">
        <v>578</v>
      </c>
      <c r="G151" s="216" t="s">
        <v>574</v>
      </c>
      <c r="H151" s="217">
        <v>20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78</v>
      </c>
      <c r="AY151" s="16" t="s">
        <v>154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78</v>
      </c>
      <c r="BK151" s="226">
        <f t="shared" si="14"/>
        <v>0</v>
      </c>
      <c r="BL151" s="16" t="s">
        <v>93</v>
      </c>
      <c r="BM151" s="225" t="s">
        <v>197</v>
      </c>
    </row>
    <row r="152" spans="1:65" s="2" customFormat="1" ht="16.5" customHeight="1">
      <c r="A152" s="33"/>
      <c r="B152" s="34"/>
      <c r="C152" s="213" t="s">
        <v>73</v>
      </c>
      <c r="D152" s="213" t="s">
        <v>155</v>
      </c>
      <c r="E152" s="214" t="s">
        <v>579</v>
      </c>
      <c r="F152" s="215" t="s">
        <v>580</v>
      </c>
      <c r="G152" s="216" t="s">
        <v>574</v>
      </c>
      <c r="H152" s="217">
        <v>2064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38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78</v>
      </c>
      <c r="AY152" s="16" t="s">
        <v>154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78</v>
      </c>
      <c r="BK152" s="226">
        <f t="shared" si="14"/>
        <v>0</v>
      </c>
      <c r="BL152" s="16" t="s">
        <v>93</v>
      </c>
      <c r="BM152" s="225" t="s">
        <v>200</v>
      </c>
    </row>
    <row r="153" spans="1:65" s="2" customFormat="1" ht="16.5" customHeight="1">
      <c r="A153" s="33"/>
      <c r="B153" s="34"/>
      <c r="C153" s="213" t="s">
        <v>73</v>
      </c>
      <c r="D153" s="213" t="s">
        <v>155</v>
      </c>
      <c r="E153" s="214" t="s">
        <v>581</v>
      </c>
      <c r="F153" s="215" t="s">
        <v>582</v>
      </c>
      <c r="G153" s="216" t="s">
        <v>574</v>
      </c>
      <c r="H153" s="217">
        <v>400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78</v>
      </c>
      <c r="AY153" s="16" t="s">
        <v>154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78</v>
      </c>
      <c r="BK153" s="226">
        <f t="shared" si="14"/>
        <v>0</v>
      </c>
      <c r="BL153" s="16" t="s">
        <v>93</v>
      </c>
      <c r="BM153" s="225" t="s">
        <v>203</v>
      </c>
    </row>
    <row r="154" spans="1:65" s="2" customFormat="1" ht="16.5" customHeight="1">
      <c r="A154" s="33"/>
      <c r="B154" s="34"/>
      <c r="C154" s="213" t="s">
        <v>73</v>
      </c>
      <c r="D154" s="213" t="s">
        <v>155</v>
      </c>
      <c r="E154" s="214" t="s">
        <v>583</v>
      </c>
      <c r="F154" s="215" t="s">
        <v>584</v>
      </c>
      <c r="G154" s="216" t="s">
        <v>574</v>
      </c>
      <c r="H154" s="217">
        <v>100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38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93</v>
      </c>
      <c r="AT154" s="225" t="s">
        <v>155</v>
      </c>
      <c r="AU154" s="225" t="s">
        <v>78</v>
      </c>
      <c r="AY154" s="16" t="s">
        <v>154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78</v>
      </c>
      <c r="BK154" s="226">
        <f t="shared" si="14"/>
        <v>0</v>
      </c>
      <c r="BL154" s="16" t="s">
        <v>93</v>
      </c>
      <c r="BM154" s="225" t="s">
        <v>206</v>
      </c>
    </row>
    <row r="155" spans="1:65" s="2" customFormat="1" ht="16.5" customHeight="1">
      <c r="A155" s="33"/>
      <c r="B155" s="34"/>
      <c r="C155" s="213" t="s">
        <v>73</v>
      </c>
      <c r="D155" s="213" t="s">
        <v>155</v>
      </c>
      <c r="E155" s="214" t="s">
        <v>585</v>
      </c>
      <c r="F155" s="215" t="s">
        <v>586</v>
      </c>
      <c r="G155" s="216" t="s">
        <v>574</v>
      </c>
      <c r="H155" s="217">
        <v>80</v>
      </c>
      <c r="I155" s="218"/>
      <c r="J155" s="219">
        <f t="shared" si="5"/>
        <v>0</v>
      </c>
      <c r="K155" s="220"/>
      <c r="L155" s="38"/>
      <c r="M155" s="221" t="s">
        <v>1</v>
      </c>
      <c r="N155" s="222" t="s">
        <v>38</v>
      </c>
      <c r="O155" s="70"/>
      <c r="P155" s="223">
        <f t="shared" si="6"/>
        <v>0</v>
      </c>
      <c r="Q155" s="223">
        <v>0</v>
      </c>
      <c r="R155" s="223">
        <f t="shared" si="7"/>
        <v>0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93</v>
      </c>
      <c r="AT155" s="225" t="s">
        <v>155</v>
      </c>
      <c r="AU155" s="225" t="s">
        <v>78</v>
      </c>
      <c r="AY155" s="16" t="s">
        <v>154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78</v>
      </c>
      <c r="BK155" s="226">
        <f t="shared" si="14"/>
        <v>0</v>
      </c>
      <c r="BL155" s="16" t="s">
        <v>93</v>
      </c>
      <c r="BM155" s="225" t="s">
        <v>209</v>
      </c>
    </row>
    <row r="156" spans="1:65" s="2" customFormat="1" ht="16.5" customHeight="1">
      <c r="A156" s="33"/>
      <c r="B156" s="34"/>
      <c r="C156" s="213" t="s">
        <v>73</v>
      </c>
      <c r="D156" s="213" t="s">
        <v>155</v>
      </c>
      <c r="E156" s="214" t="s">
        <v>587</v>
      </c>
      <c r="F156" s="215" t="s">
        <v>588</v>
      </c>
      <c r="G156" s="216" t="s">
        <v>574</v>
      </c>
      <c r="H156" s="217">
        <v>60</v>
      </c>
      <c r="I156" s="218"/>
      <c r="J156" s="219">
        <f t="shared" si="5"/>
        <v>0</v>
      </c>
      <c r="K156" s="220"/>
      <c r="L156" s="38"/>
      <c r="M156" s="221" t="s">
        <v>1</v>
      </c>
      <c r="N156" s="222" t="s">
        <v>38</v>
      </c>
      <c r="O156" s="70"/>
      <c r="P156" s="223">
        <f t="shared" si="6"/>
        <v>0</v>
      </c>
      <c r="Q156" s="223">
        <v>0</v>
      </c>
      <c r="R156" s="223">
        <f t="shared" si="7"/>
        <v>0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93</v>
      </c>
      <c r="AT156" s="225" t="s">
        <v>155</v>
      </c>
      <c r="AU156" s="225" t="s">
        <v>78</v>
      </c>
      <c r="AY156" s="16" t="s">
        <v>154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78</v>
      </c>
      <c r="BK156" s="226">
        <f t="shared" si="14"/>
        <v>0</v>
      </c>
      <c r="BL156" s="16" t="s">
        <v>93</v>
      </c>
      <c r="BM156" s="225" t="s">
        <v>214</v>
      </c>
    </row>
    <row r="157" spans="1:65" s="2" customFormat="1" ht="16.5" customHeight="1">
      <c r="A157" s="33"/>
      <c r="B157" s="34"/>
      <c r="C157" s="213" t="s">
        <v>73</v>
      </c>
      <c r="D157" s="213" t="s">
        <v>155</v>
      </c>
      <c r="E157" s="214" t="s">
        <v>589</v>
      </c>
      <c r="F157" s="215" t="s">
        <v>590</v>
      </c>
      <c r="G157" s="216" t="s">
        <v>574</v>
      </c>
      <c r="H157" s="217">
        <v>400</v>
      </c>
      <c r="I157" s="218"/>
      <c r="J157" s="219">
        <f t="shared" si="5"/>
        <v>0</v>
      </c>
      <c r="K157" s="220"/>
      <c r="L157" s="38"/>
      <c r="M157" s="221" t="s">
        <v>1</v>
      </c>
      <c r="N157" s="222" t="s">
        <v>38</v>
      </c>
      <c r="O157" s="70"/>
      <c r="P157" s="223">
        <f t="shared" si="6"/>
        <v>0</v>
      </c>
      <c r="Q157" s="223">
        <v>0</v>
      </c>
      <c r="R157" s="223">
        <f t="shared" si="7"/>
        <v>0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93</v>
      </c>
      <c r="AT157" s="225" t="s">
        <v>155</v>
      </c>
      <c r="AU157" s="225" t="s">
        <v>78</v>
      </c>
      <c r="AY157" s="16" t="s">
        <v>154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78</v>
      </c>
      <c r="BK157" s="226">
        <f t="shared" si="14"/>
        <v>0</v>
      </c>
      <c r="BL157" s="16" t="s">
        <v>93</v>
      </c>
      <c r="BM157" s="225" t="s">
        <v>217</v>
      </c>
    </row>
    <row r="158" spans="1:65" s="2" customFormat="1" ht="16.5" customHeight="1">
      <c r="A158" s="33"/>
      <c r="B158" s="34"/>
      <c r="C158" s="213" t="s">
        <v>73</v>
      </c>
      <c r="D158" s="213" t="s">
        <v>155</v>
      </c>
      <c r="E158" s="214" t="s">
        <v>591</v>
      </c>
      <c r="F158" s="215" t="s">
        <v>592</v>
      </c>
      <c r="G158" s="216" t="s">
        <v>574</v>
      </c>
      <c r="H158" s="217">
        <v>80</v>
      </c>
      <c r="I158" s="218"/>
      <c r="J158" s="219">
        <f t="shared" si="5"/>
        <v>0</v>
      </c>
      <c r="K158" s="220"/>
      <c r="L158" s="38"/>
      <c r="M158" s="221" t="s">
        <v>1</v>
      </c>
      <c r="N158" s="222" t="s">
        <v>38</v>
      </c>
      <c r="O158" s="70"/>
      <c r="P158" s="223">
        <f t="shared" si="6"/>
        <v>0</v>
      </c>
      <c r="Q158" s="223">
        <v>0</v>
      </c>
      <c r="R158" s="223">
        <f t="shared" si="7"/>
        <v>0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78</v>
      </c>
      <c r="AY158" s="16" t="s">
        <v>154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78</v>
      </c>
      <c r="BK158" s="226">
        <f t="shared" si="14"/>
        <v>0</v>
      </c>
      <c r="BL158" s="16" t="s">
        <v>93</v>
      </c>
      <c r="BM158" s="225" t="s">
        <v>220</v>
      </c>
    </row>
    <row r="159" spans="1:65" s="2" customFormat="1" ht="16.5" customHeight="1">
      <c r="A159" s="33"/>
      <c r="B159" s="34"/>
      <c r="C159" s="213" t="s">
        <v>73</v>
      </c>
      <c r="D159" s="213" t="s">
        <v>155</v>
      </c>
      <c r="E159" s="214" t="s">
        <v>593</v>
      </c>
      <c r="F159" s="215" t="s">
        <v>594</v>
      </c>
      <c r="G159" s="216" t="s">
        <v>574</v>
      </c>
      <c r="H159" s="217">
        <v>10</v>
      </c>
      <c r="I159" s="218"/>
      <c r="J159" s="219">
        <f t="shared" si="5"/>
        <v>0</v>
      </c>
      <c r="K159" s="220"/>
      <c r="L159" s="38"/>
      <c r="M159" s="221" t="s">
        <v>1</v>
      </c>
      <c r="N159" s="222" t="s">
        <v>38</v>
      </c>
      <c r="O159" s="70"/>
      <c r="P159" s="223">
        <f t="shared" si="6"/>
        <v>0</v>
      </c>
      <c r="Q159" s="223">
        <v>0</v>
      </c>
      <c r="R159" s="223">
        <f t="shared" si="7"/>
        <v>0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93</v>
      </c>
      <c r="AT159" s="225" t="s">
        <v>155</v>
      </c>
      <c r="AU159" s="225" t="s">
        <v>78</v>
      </c>
      <c r="AY159" s="16" t="s">
        <v>154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78</v>
      </c>
      <c r="BK159" s="226">
        <f t="shared" si="14"/>
        <v>0</v>
      </c>
      <c r="BL159" s="16" t="s">
        <v>93</v>
      </c>
      <c r="BM159" s="225" t="s">
        <v>223</v>
      </c>
    </row>
    <row r="160" spans="1:65" s="2" customFormat="1" ht="16.5" customHeight="1">
      <c r="A160" s="33"/>
      <c r="B160" s="34"/>
      <c r="C160" s="213" t="s">
        <v>73</v>
      </c>
      <c r="D160" s="213" t="s">
        <v>155</v>
      </c>
      <c r="E160" s="214" t="s">
        <v>595</v>
      </c>
      <c r="F160" s="215" t="s">
        <v>596</v>
      </c>
      <c r="G160" s="216" t="s">
        <v>574</v>
      </c>
      <c r="H160" s="217">
        <v>60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38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93</v>
      </c>
      <c r="AT160" s="225" t="s">
        <v>155</v>
      </c>
      <c r="AU160" s="225" t="s">
        <v>78</v>
      </c>
      <c r="AY160" s="16" t="s">
        <v>154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78</v>
      </c>
      <c r="BK160" s="226">
        <f t="shared" si="14"/>
        <v>0</v>
      </c>
      <c r="BL160" s="16" t="s">
        <v>93</v>
      </c>
      <c r="BM160" s="225" t="s">
        <v>226</v>
      </c>
    </row>
    <row r="161" spans="1:65" s="2" customFormat="1" ht="16.5" customHeight="1">
      <c r="A161" s="33"/>
      <c r="B161" s="34"/>
      <c r="C161" s="213" t="s">
        <v>73</v>
      </c>
      <c r="D161" s="213" t="s">
        <v>155</v>
      </c>
      <c r="E161" s="214" t="s">
        <v>597</v>
      </c>
      <c r="F161" s="215" t="s">
        <v>598</v>
      </c>
      <c r="G161" s="216" t="s">
        <v>574</v>
      </c>
      <c r="H161" s="217">
        <v>100</v>
      </c>
      <c r="I161" s="218"/>
      <c r="J161" s="219">
        <f t="shared" si="5"/>
        <v>0</v>
      </c>
      <c r="K161" s="220"/>
      <c r="L161" s="38"/>
      <c r="M161" s="221" t="s">
        <v>1</v>
      </c>
      <c r="N161" s="222" t="s">
        <v>38</v>
      </c>
      <c r="O161" s="70"/>
      <c r="P161" s="223">
        <f t="shared" si="6"/>
        <v>0</v>
      </c>
      <c r="Q161" s="223">
        <v>0</v>
      </c>
      <c r="R161" s="223">
        <f t="shared" si="7"/>
        <v>0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78</v>
      </c>
      <c r="AY161" s="16" t="s">
        <v>154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78</v>
      </c>
      <c r="BK161" s="226">
        <f t="shared" si="14"/>
        <v>0</v>
      </c>
      <c r="BL161" s="16" t="s">
        <v>93</v>
      </c>
      <c r="BM161" s="225" t="s">
        <v>229</v>
      </c>
    </row>
    <row r="162" spans="1:65" s="2" customFormat="1" ht="16.5" customHeight="1">
      <c r="A162" s="33"/>
      <c r="B162" s="34"/>
      <c r="C162" s="213" t="s">
        <v>73</v>
      </c>
      <c r="D162" s="213" t="s">
        <v>155</v>
      </c>
      <c r="E162" s="214" t="s">
        <v>599</v>
      </c>
      <c r="F162" s="215" t="s">
        <v>600</v>
      </c>
      <c r="G162" s="216" t="s">
        <v>574</v>
      </c>
      <c r="H162" s="217">
        <v>54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38</v>
      </c>
      <c r="O162" s="70"/>
      <c r="P162" s="223">
        <f t="shared" si="6"/>
        <v>0</v>
      </c>
      <c r="Q162" s="223">
        <v>0</v>
      </c>
      <c r="R162" s="223">
        <f t="shared" si="7"/>
        <v>0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93</v>
      </c>
      <c r="AT162" s="225" t="s">
        <v>155</v>
      </c>
      <c r="AU162" s="225" t="s">
        <v>78</v>
      </c>
      <c r="AY162" s="16" t="s">
        <v>154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78</v>
      </c>
      <c r="BK162" s="226">
        <f t="shared" si="14"/>
        <v>0</v>
      </c>
      <c r="BL162" s="16" t="s">
        <v>93</v>
      </c>
      <c r="BM162" s="225" t="s">
        <v>232</v>
      </c>
    </row>
    <row r="163" spans="1:65" s="2" customFormat="1" ht="24" customHeight="1">
      <c r="A163" s="33"/>
      <c r="B163" s="34"/>
      <c r="C163" s="213" t="s">
        <v>73</v>
      </c>
      <c r="D163" s="213" t="s">
        <v>155</v>
      </c>
      <c r="E163" s="214" t="s">
        <v>601</v>
      </c>
      <c r="F163" s="215" t="s">
        <v>602</v>
      </c>
      <c r="G163" s="216" t="s">
        <v>183</v>
      </c>
      <c r="H163" s="217">
        <v>12</v>
      </c>
      <c r="I163" s="218"/>
      <c r="J163" s="219">
        <f t="shared" si="5"/>
        <v>0</v>
      </c>
      <c r="K163" s="220"/>
      <c r="L163" s="38"/>
      <c r="M163" s="221" t="s">
        <v>1</v>
      </c>
      <c r="N163" s="222" t="s">
        <v>38</v>
      </c>
      <c r="O163" s="70"/>
      <c r="P163" s="223">
        <f t="shared" si="6"/>
        <v>0</v>
      </c>
      <c r="Q163" s="223">
        <v>0</v>
      </c>
      <c r="R163" s="223">
        <f t="shared" si="7"/>
        <v>0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78</v>
      </c>
      <c r="AY163" s="16" t="s">
        <v>154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78</v>
      </c>
      <c r="BK163" s="226">
        <f t="shared" si="14"/>
        <v>0</v>
      </c>
      <c r="BL163" s="16" t="s">
        <v>93</v>
      </c>
      <c r="BM163" s="225" t="s">
        <v>235</v>
      </c>
    </row>
    <row r="164" spans="1:65" s="2" customFormat="1" ht="24" customHeight="1">
      <c r="A164" s="33"/>
      <c r="B164" s="34"/>
      <c r="C164" s="213" t="s">
        <v>73</v>
      </c>
      <c r="D164" s="213" t="s">
        <v>155</v>
      </c>
      <c r="E164" s="214" t="s">
        <v>603</v>
      </c>
      <c r="F164" s="215" t="s">
        <v>604</v>
      </c>
      <c r="G164" s="216" t="s">
        <v>183</v>
      </c>
      <c r="H164" s="217">
        <v>2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38</v>
      </c>
      <c r="O164" s="70"/>
      <c r="P164" s="223">
        <f t="shared" si="6"/>
        <v>0</v>
      </c>
      <c r="Q164" s="223">
        <v>0</v>
      </c>
      <c r="R164" s="223">
        <f t="shared" si="7"/>
        <v>0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93</v>
      </c>
      <c r="AT164" s="225" t="s">
        <v>155</v>
      </c>
      <c r="AU164" s="225" t="s">
        <v>78</v>
      </c>
      <c r="AY164" s="16" t="s">
        <v>154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78</v>
      </c>
      <c r="BK164" s="226">
        <f t="shared" si="14"/>
        <v>0</v>
      </c>
      <c r="BL164" s="16" t="s">
        <v>93</v>
      </c>
      <c r="BM164" s="225" t="s">
        <v>238</v>
      </c>
    </row>
    <row r="165" spans="1:65" s="2" customFormat="1" ht="36" customHeight="1">
      <c r="A165" s="33"/>
      <c r="B165" s="34"/>
      <c r="C165" s="213" t="s">
        <v>73</v>
      </c>
      <c r="D165" s="213" t="s">
        <v>155</v>
      </c>
      <c r="E165" s="214" t="s">
        <v>605</v>
      </c>
      <c r="F165" s="215" t="s">
        <v>606</v>
      </c>
      <c r="G165" s="216" t="s">
        <v>183</v>
      </c>
      <c r="H165" s="217">
        <v>50</v>
      </c>
      <c r="I165" s="218"/>
      <c r="J165" s="219">
        <f t="shared" si="5"/>
        <v>0</v>
      </c>
      <c r="K165" s="220"/>
      <c r="L165" s="38"/>
      <c r="M165" s="221" t="s">
        <v>1</v>
      </c>
      <c r="N165" s="222" t="s">
        <v>38</v>
      </c>
      <c r="O165" s="70"/>
      <c r="P165" s="223">
        <f t="shared" si="6"/>
        <v>0</v>
      </c>
      <c r="Q165" s="223">
        <v>0</v>
      </c>
      <c r="R165" s="223">
        <f t="shared" si="7"/>
        <v>0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93</v>
      </c>
      <c r="AT165" s="225" t="s">
        <v>155</v>
      </c>
      <c r="AU165" s="225" t="s">
        <v>78</v>
      </c>
      <c r="AY165" s="16" t="s">
        <v>154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78</v>
      </c>
      <c r="BK165" s="226">
        <f t="shared" si="14"/>
        <v>0</v>
      </c>
      <c r="BL165" s="16" t="s">
        <v>93</v>
      </c>
      <c r="BM165" s="225" t="s">
        <v>241</v>
      </c>
    </row>
    <row r="166" spans="1:65" s="2" customFormat="1" ht="16.5" customHeight="1">
      <c r="A166" s="33"/>
      <c r="B166" s="34"/>
      <c r="C166" s="213" t="s">
        <v>73</v>
      </c>
      <c r="D166" s="213" t="s">
        <v>155</v>
      </c>
      <c r="E166" s="214" t="s">
        <v>607</v>
      </c>
      <c r="F166" s="215" t="s">
        <v>608</v>
      </c>
      <c r="G166" s="216" t="s">
        <v>183</v>
      </c>
      <c r="H166" s="217">
        <v>9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38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78</v>
      </c>
      <c r="AY166" s="16" t="s">
        <v>154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78</v>
      </c>
      <c r="BK166" s="226">
        <f t="shared" si="14"/>
        <v>0</v>
      </c>
      <c r="BL166" s="16" t="s">
        <v>93</v>
      </c>
      <c r="BM166" s="225" t="s">
        <v>244</v>
      </c>
    </row>
    <row r="167" spans="1:65" s="2" customFormat="1" ht="16.5" customHeight="1">
      <c r="A167" s="33"/>
      <c r="B167" s="34"/>
      <c r="C167" s="213" t="s">
        <v>73</v>
      </c>
      <c r="D167" s="213" t="s">
        <v>155</v>
      </c>
      <c r="E167" s="214" t="s">
        <v>609</v>
      </c>
      <c r="F167" s="215" t="s">
        <v>610</v>
      </c>
      <c r="G167" s="216" t="s">
        <v>183</v>
      </c>
      <c r="H167" s="217">
        <v>12</v>
      </c>
      <c r="I167" s="218"/>
      <c r="J167" s="219">
        <f t="shared" si="5"/>
        <v>0</v>
      </c>
      <c r="K167" s="220"/>
      <c r="L167" s="38"/>
      <c r="M167" s="221" t="s">
        <v>1</v>
      </c>
      <c r="N167" s="222" t="s">
        <v>38</v>
      </c>
      <c r="O167" s="70"/>
      <c r="P167" s="223">
        <f t="shared" si="6"/>
        <v>0</v>
      </c>
      <c r="Q167" s="223">
        <v>0</v>
      </c>
      <c r="R167" s="223">
        <f t="shared" si="7"/>
        <v>0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93</v>
      </c>
      <c r="AT167" s="225" t="s">
        <v>155</v>
      </c>
      <c r="AU167" s="225" t="s">
        <v>78</v>
      </c>
      <c r="AY167" s="16" t="s">
        <v>154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78</v>
      </c>
      <c r="BK167" s="226">
        <f t="shared" si="14"/>
        <v>0</v>
      </c>
      <c r="BL167" s="16" t="s">
        <v>93</v>
      </c>
      <c r="BM167" s="225" t="s">
        <v>247</v>
      </c>
    </row>
    <row r="168" spans="2:63" s="11" customFormat="1" ht="25.9" customHeight="1">
      <c r="B168" s="199"/>
      <c r="C168" s="200"/>
      <c r="D168" s="201" t="s">
        <v>72</v>
      </c>
      <c r="E168" s="202" t="s">
        <v>210</v>
      </c>
      <c r="F168" s="202" t="s">
        <v>611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SUM(P169:P188)</f>
        <v>0</v>
      </c>
      <c r="Q168" s="207"/>
      <c r="R168" s="208">
        <f>SUM(R169:R188)</f>
        <v>0</v>
      </c>
      <c r="S168" s="207"/>
      <c r="T168" s="209">
        <f>SUM(T169:T188)</f>
        <v>0</v>
      </c>
      <c r="AR168" s="210" t="s">
        <v>78</v>
      </c>
      <c r="AT168" s="211" t="s">
        <v>72</v>
      </c>
      <c r="AU168" s="211" t="s">
        <v>73</v>
      </c>
      <c r="AY168" s="210" t="s">
        <v>154</v>
      </c>
      <c r="BK168" s="212">
        <f>SUM(BK169:BK188)</f>
        <v>0</v>
      </c>
    </row>
    <row r="169" spans="1:65" s="2" customFormat="1" ht="16.5" customHeight="1">
      <c r="A169" s="33"/>
      <c r="B169" s="34"/>
      <c r="C169" s="213" t="s">
        <v>73</v>
      </c>
      <c r="D169" s="213" t="s">
        <v>155</v>
      </c>
      <c r="E169" s="214" t="s">
        <v>612</v>
      </c>
      <c r="F169" s="215" t="s">
        <v>553</v>
      </c>
      <c r="G169" s="216" t="s">
        <v>183</v>
      </c>
      <c r="H169" s="217">
        <v>22</v>
      </c>
      <c r="I169" s="218"/>
      <c r="J169" s="219">
        <f aca="true" t="shared" si="15" ref="J169:J188">ROUND(I169*H169,2)</f>
        <v>0</v>
      </c>
      <c r="K169" s="220"/>
      <c r="L169" s="38"/>
      <c r="M169" s="221" t="s">
        <v>1</v>
      </c>
      <c r="N169" s="222" t="s">
        <v>38</v>
      </c>
      <c r="O169" s="70"/>
      <c r="P169" s="223">
        <f aca="true" t="shared" si="16" ref="P169:P188">O169*H169</f>
        <v>0</v>
      </c>
      <c r="Q169" s="223">
        <v>0</v>
      </c>
      <c r="R169" s="223">
        <f aca="true" t="shared" si="17" ref="R169:R188">Q169*H169</f>
        <v>0</v>
      </c>
      <c r="S169" s="223">
        <v>0</v>
      </c>
      <c r="T169" s="224">
        <f aca="true" t="shared" si="18" ref="T169:T188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93</v>
      </c>
      <c r="AT169" s="225" t="s">
        <v>155</v>
      </c>
      <c r="AU169" s="225" t="s">
        <v>78</v>
      </c>
      <c r="AY169" s="16" t="s">
        <v>154</v>
      </c>
      <c r="BE169" s="226">
        <f aca="true" t="shared" si="19" ref="BE169:BE188">IF(N169="základní",J169,0)</f>
        <v>0</v>
      </c>
      <c r="BF169" s="226">
        <f aca="true" t="shared" si="20" ref="BF169:BF188">IF(N169="snížená",J169,0)</f>
        <v>0</v>
      </c>
      <c r="BG169" s="226">
        <f aca="true" t="shared" si="21" ref="BG169:BG188">IF(N169="zákl. přenesená",J169,0)</f>
        <v>0</v>
      </c>
      <c r="BH169" s="226">
        <f aca="true" t="shared" si="22" ref="BH169:BH188">IF(N169="sníž. přenesená",J169,0)</f>
        <v>0</v>
      </c>
      <c r="BI169" s="226">
        <f aca="true" t="shared" si="23" ref="BI169:BI188">IF(N169="nulová",J169,0)</f>
        <v>0</v>
      </c>
      <c r="BJ169" s="16" t="s">
        <v>78</v>
      </c>
      <c r="BK169" s="226">
        <f aca="true" t="shared" si="24" ref="BK169:BK188">ROUND(I169*H169,2)</f>
        <v>0</v>
      </c>
      <c r="BL169" s="16" t="s">
        <v>93</v>
      </c>
      <c r="BM169" s="225" t="s">
        <v>250</v>
      </c>
    </row>
    <row r="170" spans="1:65" s="2" customFormat="1" ht="16.5" customHeight="1">
      <c r="A170" s="33"/>
      <c r="B170" s="34"/>
      <c r="C170" s="213" t="s">
        <v>73</v>
      </c>
      <c r="D170" s="213" t="s">
        <v>155</v>
      </c>
      <c r="E170" s="214" t="s">
        <v>613</v>
      </c>
      <c r="F170" s="215" t="s">
        <v>614</v>
      </c>
      <c r="G170" s="216" t="s">
        <v>183</v>
      </c>
      <c r="H170" s="217">
        <v>20</v>
      </c>
      <c r="I170" s="218"/>
      <c r="J170" s="219">
        <f t="shared" si="15"/>
        <v>0</v>
      </c>
      <c r="K170" s="220"/>
      <c r="L170" s="38"/>
      <c r="M170" s="221" t="s">
        <v>1</v>
      </c>
      <c r="N170" s="222" t="s">
        <v>38</v>
      </c>
      <c r="O170" s="70"/>
      <c r="P170" s="223">
        <f t="shared" si="16"/>
        <v>0</v>
      </c>
      <c r="Q170" s="223">
        <v>0</v>
      </c>
      <c r="R170" s="223">
        <f t="shared" si="17"/>
        <v>0</v>
      </c>
      <c r="S170" s="223">
        <v>0</v>
      </c>
      <c r="T170" s="224">
        <f t="shared" si="1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93</v>
      </c>
      <c r="AT170" s="225" t="s">
        <v>155</v>
      </c>
      <c r="AU170" s="225" t="s">
        <v>78</v>
      </c>
      <c r="AY170" s="16" t="s">
        <v>154</v>
      </c>
      <c r="BE170" s="226">
        <f t="shared" si="19"/>
        <v>0</v>
      </c>
      <c r="BF170" s="226">
        <f t="shared" si="20"/>
        <v>0</v>
      </c>
      <c r="BG170" s="226">
        <f t="shared" si="21"/>
        <v>0</v>
      </c>
      <c r="BH170" s="226">
        <f t="shared" si="22"/>
        <v>0</v>
      </c>
      <c r="BI170" s="226">
        <f t="shared" si="23"/>
        <v>0</v>
      </c>
      <c r="BJ170" s="16" t="s">
        <v>78</v>
      </c>
      <c r="BK170" s="226">
        <f t="shared" si="24"/>
        <v>0</v>
      </c>
      <c r="BL170" s="16" t="s">
        <v>93</v>
      </c>
      <c r="BM170" s="225" t="s">
        <v>253</v>
      </c>
    </row>
    <row r="171" spans="1:65" s="2" customFormat="1" ht="16.5" customHeight="1">
      <c r="A171" s="33"/>
      <c r="B171" s="34"/>
      <c r="C171" s="213" t="s">
        <v>73</v>
      </c>
      <c r="D171" s="213" t="s">
        <v>155</v>
      </c>
      <c r="E171" s="214" t="s">
        <v>615</v>
      </c>
      <c r="F171" s="215" t="s">
        <v>616</v>
      </c>
      <c r="G171" s="216" t="s">
        <v>183</v>
      </c>
      <c r="H171" s="217">
        <v>2</v>
      </c>
      <c r="I171" s="218"/>
      <c r="J171" s="219">
        <f t="shared" si="15"/>
        <v>0</v>
      </c>
      <c r="K171" s="220"/>
      <c r="L171" s="38"/>
      <c r="M171" s="221" t="s">
        <v>1</v>
      </c>
      <c r="N171" s="222" t="s">
        <v>38</v>
      </c>
      <c r="O171" s="70"/>
      <c r="P171" s="223">
        <f t="shared" si="16"/>
        <v>0</v>
      </c>
      <c r="Q171" s="223">
        <v>0</v>
      </c>
      <c r="R171" s="223">
        <f t="shared" si="17"/>
        <v>0</v>
      </c>
      <c r="S171" s="223">
        <v>0</v>
      </c>
      <c r="T171" s="224">
        <f t="shared" si="1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93</v>
      </c>
      <c r="AT171" s="225" t="s">
        <v>155</v>
      </c>
      <c r="AU171" s="225" t="s">
        <v>78</v>
      </c>
      <c r="AY171" s="16" t="s">
        <v>154</v>
      </c>
      <c r="BE171" s="226">
        <f t="shared" si="19"/>
        <v>0</v>
      </c>
      <c r="BF171" s="226">
        <f t="shared" si="20"/>
        <v>0</v>
      </c>
      <c r="BG171" s="226">
        <f t="shared" si="21"/>
        <v>0</v>
      </c>
      <c r="BH171" s="226">
        <f t="shared" si="22"/>
        <v>0</v>
      </c>
      <c r="BI171" s="226">
        <f t="shared" si="23"/>
        <v>0</v>
      </c>
      <c r="BJ171" s="16" t="s">
        <v>78</v>
      </c>
      <c r="BK171" s="226">
        <f t="shared" si="24"/>
        <v>0</v>
      </c>
      <c r="BL171" s="16" t="s">
        <v>93</v>
      </c>
      <c r="BM171" s="225" t="s">
        <v>256</v>
      </c>
    </row>
    <row r="172" spans="1:65" s="2" customFormat="1" ht="16.5" customHeight="1">
      <c r="A172" s="33"/>
      <c r="B172" s="34"/>
      <c r="C172" s="213" t="s">
        <v>73</v>
      </c>
      <c r="D172" s="213" t="s">
        <v>155</v>
      </c>
      <c r="E172" s="214" t="s">
        <v>617</v>
      </c>
      <c r="F172" s="215" t="s">
        <v>618</v>
      </c>
      <c r="G172" s="216" t="s">
        <v>574</v>
      </c>
      <c r="H172" s="217">
        <v>1520</v>
      </c>
      <c r="I172" s="218"/>
      <c r="J172" s="219">
        <f t="shared" si="15"/>
        <v>0</v>
      </c>
      <c r="K172" s="220"/>
      <c r="L172" s="38"/>
      <c r="M172" s="221" t="s">
        <v>1</v>
      </c>
      <c r="N172" s="222" t="s">
        <v>38</v>
      </c>
      <c r="O172" s="70"/>
      <c r="P172" s="223">
        <f t="shared" si="16"/>
        <v>0</v>
      </c>
      <c r="Q172" s="223">
        <v>0</v>
      </c>
      <c r="R172" s="223">
        <f t="shared" si="17"/>
        <v>0</v>
      </c>
      <c r="S172" s="223">
        <v>0</v>
      </c>
      <c r="T172" s="224">
        <f t="shared" si="18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93</v>
      </c>
      <c r="AT172" s="225" t="s">
        <v>155</v>
      </c>
      <c r="AU172" s="225" t="s">
        <v>78</v>
      </c>
      <c r="AY172" s="16" t="s">
        <v>154</v>
      </c>
      <c r="BE172" s="226">
        <f t="shared" si="19"/>
        <v>0</v>
      </c>
      <c r="BF172" s="226">
        <f t="shared" si="20"/>
        <v>0</v>
      </c>
      <c r="BG172" s="226">
        <f t="shared" si="21"/>
        <v>0</v>
      </c>
      <c r="BH172" s="226">
        <f t="shared" si="22"/>
        <v>0</v>
      </c>
      <c r="BI172" s="226">
        <f t="shared" si="23"/>
        <v>0</v>
      </c>
      <c r="BJ172" s="16" t="s">
        <v>78</v>
      </c>
      <c r="BK172" s="226">
        <f t="shared" si="24"/>
        <v>0</v>
      </c>
      <c r="BL172" s="16" t="s">
        <v>93</v>
      </c>
      <c r="BM172" s="225" t="s">
        <v>259</v>
      </c>
    </row>
    <row r="173" spans="1:65" s="2" customFormat="1" ht="16.5" customHeight="1">
      <c r="A173" s="33"/>
      <c r="B173" s="34"/>
      <c r="C173" s="213" t="s">
        <v>73</v>
      </c>
      <c r="D173" s="213" t="s">
        <v>155</v>
      </c>
      <c r="E173" s="214" t="s">
        <v>619</v>
      </c>
      <c r="F173" s="215" t="s">
        <v>620</v>
      </c>
      <c r="G173" s="216" t="s">
        <v>574</v>
      </c>
      <c r="H173" s="217">
        <v>80</v>
      </c>
      <c r="I173" s="218"/>
      <c r="J173" s="219">
        <f t="shared" si="15"/>
        <v>0</v>
      </c>
      <c r="K173" s="220"/>
      <c r="L173" s="38"/>
      <c r="M173" s="221" t="s">
        <v>1</v>
      </c>
      <c r="N173" s="222" t="s">
        <v>38</v>
      </c>
      <c r="O173" s="70"/>
      <c r="P173" s="223">
        <f t="shared" si="16"/>
        <v>0</v>
      </c>
      <c r="Q173" s="223">
        <v>0</v>
      </c>
      <c r="R173" s="223">
        <f t="shared" si="17"/>
        <v>0</v>
      </c>
      <c r="S173" s="223">
        <v>0</v>
      </c>
      <c r="T173" s="224">
        <f t="shared" si="18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93</v>
      </c>
      <c r="AT173" s="225" t="s">
        <v>155</v>
      </c>
      <c r="AU173" s="225" t="s">
        <v>78</v>
      </c>
      <c r="AY173" s="16" t="s">
        <v>154</v>
      </c>
      <c r="BE173" s="226">
        <f t="shared" si="19"/>
        <v>0</v>
      </c>
      <c r="BF173" s="226">
        <f t="shared" si="20"/>
        <v>0</v>
      </c>
      <c r="BG173" s="226">
        <f t="shared" si="21"/>
        <v>0</v>
      </c>
      <c r="BH173" s="226">
        <f t="shared" si="22"/>
        <v>0</v>
      </c>
      <c r="BI173" s="226">
        <f t="shared" si="23"/>
        <v>0</v>
      </c>
      <c r="BJ173" s="16" t="s">
        <v>78</v>
      </c>
      <c r="BK173" s="226">
        <f t="shared" si="24"/>
        <v>0</v>
      </c>
      <c r="BL173" s="16" t="s">
        <v>93</v>
      </c>
      <c r="BM173" s="225" t="s">
        <v>262</v>
      </c>
    </row>
    <row r="174" spans="1:65" s="2" customFormat="1" ht="16.5" customHeight="1">
      <c r="A174" s="33"/>
      <c r="B174" s="34"/>
      <c r="C174" s="213" t="s">
        <v>73</v>
      </c>
      <c r="D174" s="213" t="s">
        <v>155</v>
      </c>
      <c r="E174" s="214" t="s">
        <v>621</v>
      </c>
      <c r="F174" s="215" t="s">
        <v>622</v>
      </c>
      <c r="G174" s="216" t="s">
        <v>183</v>
      </c>
      <c r="H174" s="217">
        <v>1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38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93</v>
      </c>
      <c r="AT174" s="225" t="s">
        <v>155</v>
      </c>
      <c r="AU174" s="225" t="s">
        <v>78</v>
      </c>
      <c r="AY174" s="16" t="s">
        <v>154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78</v>
      </c>
      <c r="BK174" s="226">
        <f t="shared" si="24"/>
        <v>0</v>
      </c>
      <c r="BL174" s="16" t="s">
        <v>93</v>
      </c>
      <c r="BM174" s="225" t="s">
        <v>265</v>
      </c>
    </row>
    <row r="175" spans="1:65" s="2" customFormat="1" ht="24" customHeight="1">
      <c r="A175" s="33"/>
      <c r="B175" s="34"/>
      <c r="C175" s="213" t="s">
        <v>73</v>
      </c>
      <c r="D175" s="213" t="s">
        <v>155</v>
      </c>
      <c r="E175" s="214" t="s">
        <v>623</v>
      </c>
      <c r="F175" s="215" t="s">
        <v>624</v>
      </c>
      <c r="G175" s="216" t="s">
        <v>183</v>
      </c>
      <c r="H175" s="217">
        <v>1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38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93</v>
      </c>
      <c r="AT175" s="225" t="s">
        <v>155</v>
      </c>
      <c r="AU175" s="225" t="s">
        <v>78</v>
      </c>
      <c r="AY175" s="16" t="s">
        <v>154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78</v>
      </c>
      <c r="BK175" s="226">
        <f t="shared" si="24"/>
        <v>0</v>
      </c>
      <c r="BL175" s="16" t="s">
        <v>93</v>
      </c>
      <c r="BM175" s="225" t="s">
        <v>267</v>
      </c>
    </row>
    <row r="176" spans="1:65" s="2" customFormat="1" ht="16.5" customHeight="1">
      <c r="A176" s="33"/>
      <c r="B176" s="34"/>
      <c r="C176" s="213" t="s">
        <v>73</v>
      </c>
      <c r="D176" s="213" t="s">
        <v>155</v>
      </c>
      <c r="E176" s="214" t="s">
        <v>625</v>
      </c>
      <c r="F176" s="215" t="s">
        <v>626</v>
      </c>
      <c r="G176" s="216" t="s">
        <v>183</v>
      </c>
      <c r="H176" s="217">
        <v>2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38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93</v>
      </c>
      <c r="AT176" s="225" t="s">
        <v>155</v>
      </c>
      <c r="AU176" s="225" t="s">
        <v>78</v>
      </c>
      <c r="AY176" s="16" t="s">
        <v>154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78</v>
      </c>
      <c r="BK176" s="226">
        <f t="shared" si="24"/>
        <v>0</v>
      </c>
      <c r="BL176" s="16" t="s">
        <v>93</v>
      </c>
      <c r="BM176" s="225" t="s">
        <v>269</v>
      </c>
    </row>
    <row r="177" spans="1:65" s="2" customFormat="1" ht="16.5" customHeight="1">
      <c r="A177" s="33"/>
      <c r="B177" s="34"/>
      <c r="C177" s="213" t="s">
        <v>73</v>
      </c>
      <c r="D177" s="213" t="s">
        <v>155</v>
      </c>
      <c r="E177" s="214" t="s">
        <v>627</v>
      </c>
      <c r="F177" s="215" t="s">
        <v>628</v>
      </c>
      <c r="G177" s="216" t="s">
        <v>183</v>
      </c>
      <c r="H177" s="217">
        <v>1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38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93</v>
      </c>
      <c r="AT177" s="225" t="s">
        <v>155</v>
      </c>
      <c r="AU177" s="225" t="s">
        <v>78</v>
      </c>
      <c r="AY177" s="16" t="s">
        <v>154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78</v>
      </c>
      <c r="BK177" s="226">
        <f t="shared" si="24"/>
        <v>0</v>
      </c>
      <c r="BL177" s="16" t="s">
        <v>93</v>
      </c>
      <c r="BM177" s="225" t="s">
        <v>272</v>
      </c>
    </row>
    <row r="178" spans="1:65" s="2" customFormat="1" ht="16.5" customHeight="1">
      <c r="A178" s="33"/>
      <c r="B178" s="34"/>
      <c r="C178" s="213" t="s">
        <v>73</v>
      </c>
      <c r="D178" s="213" t="s">
        <v>155</v>
      </c>
      <c r="E178" s="214" t="s">
        <v>629</v>
      </c>
      <c r="F178" s="215" t="s">
        <v>630</v>
      </c>
      <c r="G178" s="216" t="s">
        <v>183</v>
      </c>
      <c r="H178" s="217">
        <v>1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38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93</v>
      </c>
      <c r="AT178" s="225" t="s">
        <v>155</v>
      </c>
      <c r="AU178" s="225" t="s">
        <v>78</v>
      </c>
      <c r="AY178" s="16" t="s">
        <v>154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78</v>
      </c>
      <c r="BK178" s="226">
        <f t="shared" si="24"/>
        <v>0</v>
      </c>
      <c r="BL178" s="16" t="s">
        <v>93</v>
      </c>
      <c r="BM178" s="225" t="s">
        <v>275</v>
      </c>
    </row>
    <row r="179" spans="1:65" s="2" customFormat="1" ht="16.5" customHeight="1">
      <c r="A179" s="33"/>
      <c r="B179" s="34"/>
      <c r="C179" s="213" t="s">
        <v>73</v>
      </c>
      <c r="D179" s="213" t="s">
        <v>155</v>
      </c>
      <c r="E179" s="214" t="s">
        <v>631</v>
      </c>
      <c r="F179" s="215" t="s">
        <v>632</v>
      </c>
      <c r="G179" s="216" t="s">
        <v>183</v>
      </c>
      <c r="H179" s="217">
        <v>4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38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93</v>
      </c>
      <c r="AT179" s="225" t="s">
        <v>155</v>
      </c>
      <c r="AU179" s="225" t="s">
        <v>78</v>
      </c>
      <c r="AY179" s="16" t="s">
        <v>154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78</v>
      </c>
      <c r="BK179" s="226">
        <f t="shared" si="24"/>
        <v>0</v>
      </c>
      <c r="BL179" s="16" t="s">
        <v>93</v>
      </c>
      <c r="BM179" s="225" t="s">
        <v>278</v>
      </c>
    </row>
    <row r="180" spans="1:65" s="2" customFormat="1" ht="16.5" customHeight="1">
      <c r="A180" s="33"/>
      <c r="B180" s="34"/>
      <c r="C180" s="213" t="s">
        <v>73</v>
      </c>
      <c r="D180" s="213" t="s">
        <v>155</v>
      </c>
      <c r="E180" s="214" t="s">
        <v>633</v>
      </c>
      <c r="F180" s="215" t="s">
        <v>634</v>
      </c>
      <c r="G180" s="216" t="s">
        <v>183</v>
      </c>
      <c r="H180" s="217">
        <v>1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38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93</v>
      </c>
      <c r="AT180" s="225" t="s">
        <v>155</v>
      </c>
      <c r="AU180" s="225" t="s">
        <v>78</v>
      </c>
      <c r="AY180" s="16" t="s">
        <v>154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78</v>
      </c>
      <c r="BK180" s="226">
        <f t="shared" si="24"/>
        <v>0</v>
      </c>
      <c r="BL180" s="16" t="s">
        <v>93</v>
      </c>
      <c r="BM180" s="225" t="s">
        <v>281</v>
      </c>
    </row>
    <row r="181" spans="1:65" s="2" customFormat="1" ht="16.5" customHeight="1">
      <c r="A181" s="33"/>
      <c r="B181" s="34"/>
      <c r="C181" s="213" t="s">
        <v>73</v>
      </c>
      <c r="D181" s="213" t="s">
        <v>155</v>
      </c>
      <c r="E181" s="214" t="s">
        <v>635</v>
      </c>
      <c r="F181" s="215" t="s">
        <v>636</v>
      </c>
      <c r="G181" s="216" t="s">
        <v>183</v>
      </c>
      <c r="H181" s="217">
        <v>16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38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93</v>
      </c>
      <c r="AT181" s="225" t="s">
        <v>155</v>
      </c>
      <c r="AU181" s="225" t="s">
        <v>78</v>
      </c>
      <c r="AY181" s="16" t="s">
        <v>154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78</v>
      </c>
      <c r="BK181" s="226">
        <f t="shared" si="24"/>
        <v>0</v>
      </c>
      <c r="BL181" s="16" t="s">
        <v>93</v>
      </c>
      <c r="BM181" s="225" t="s">
        <v>284</v>
      </c>
    </row>
    <row r="182" spans="1:65" s="2" customFormat="1" ht="16.5" customHeight="1">
      <c r="A182" s="33"/>
      <c r="B182" s="34"/>
      <c r="C182" s="213" t="s">
        <v>73</v>
      </c>
      <c r="D182" s="213" t="s">
        <v>155</v>
      </c>
      <c r="E182" s="214" t="s">
        <v>637</v>
      </c>
      <c r="F182" s="215" t="s">
        <v>638</v>
      </c>
      <c r="G182" s="216" t="s">
        <v>183</v>
      </c>
      <c r="H182" s="217">
        <v>1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38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93</v>
      </c>
      <c r="AT182" s="225" t="s">
        <v>155</v>
      </c>
      <c r="AU182" s="225" t="s">
        <v>78</v>
      </c>
      <c r="AY182" s="16" t="s">
        <v>154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78</v>
      </c>
      <c r="BK182" s="226">
        <f t="shared" si="24"/>
        <v>0</v>
      </c>
      <c r="BL182" s="16" t="s">
        <v>93</v>
      </c>
      <c r="BM182" s="225" t="s">
        <v>287</v>
      </c>
    </row>
    <row r="183" spans="1:65" s="2" customFormat="1" ht="24" customHeight="1">
      <c r="A183" s="33"/>
      <c r="B183" s="34"/>
      <c r="C183" s="213" t="s">
        <v>73</v>
      </c>
      <c r="D183" s="213" t="s">
        <v>155</v>
      </c>
      <c r="E183" s="214" t="s">
        <v>639</v>
      </c>
      <c r="F183" s="215" t="s">
        <v>640</v>
      </c>
      <c r="G183" s="216" t="s">
        <v>641</v>
      </c>
      <c r="H183" s="217">
        <v>1</v>
      </c>
      <c r="I183" s="218"/>
      <c r="J183" s="219">
        <f t="shared" si="15"/>
        <v>0</v>
      </c>
      <c r="K183" s="220"/>
      <c r="L183" s="38"/>
      <c r="M183" s="221" t="s">
        <v>1</v>
      </c>
      <c r="N183" s="222" t="s">
        <v>38</v>
      </c>
      <c r="O183" s="70"/>
      <c r="P183" s="223">
        <f t="shared" si="16"/>
        <v>0</v>
      </c>
      <c r="Q183" s="223">
        <v>0</v>
      </c>
      <c r="R183" s="223">
        <f t="shared" si="17"/>
        <v>0</v>
      </c>
      <c r="S183" s="223">
        <v>0</v>
      </c>
      <c r="T183" s="224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93</v>
      </c>
      <c r="AT183" s="225" t="s">
        <v>155</v>
      </c>
      <c r="AU183" s="225" t="s">
        <v>78</v>
      </c>
      <c r="AY183" s="16" t="s">
        <v>154</v>
      </c>
      <c r="BE183" s="226">
        <f t="shared" si="19"/>
        <v>0</v>
      </c>
      <c r="BF183" s="226">
        <f t="shared" si="20"/>
        <v>0</v>
      </c>
      <c r="BG183" s="226">
        <f t="shared" si="21"/>
        <v>0</v>
      </c>
      <c r="BH183" s="226">
        <f t="shared" si="22"/>
        <v>0</v>
      </c>
      <c r="BI183" s="226">
        <f t="shared" si="23"/>
        <v>0</v>
      </c>
      <c r="BJ183" s="16" t="s">
        <v>78</v>
      </c>
      <c r="BK183" s="226">
        <f t="shared" si="24"/>
        <v>0</v>
      </c>
      <c r="BL183" s="16" t="s">
        <v>93</v>
      </c>
      <c r="BM183" s="225" t="s">
        <v>290</v>
      </c>
    </row>
    <row r="184" spans="1:65" s="2" customFormat="1" ht="16.5" customHeight="1">
      <c r="A184" s="33"/>
      <c r="B184" s="34"/>
      <c r="C184" s="213" t="s">
        <v>73</v>
      </c>
      <c r="D184" s="213" t="s">
        <v>155</v>
      </c>
      <c r="E184" s="214" t="s">
        <v>642</v>
      </c>
      <c r="F184" s="215" t="s">
        <v>643</v>
      </c>
      <c r="G184" s="216" t="s">
        <v>641</v>
      </c>
      <c r="H184" s="217">
        <v>1</v>
      </c>
      <c r="I184" s="218"/>
      <c r="J184" s="219">
        <f t="shared" si="15"/>
        <v>0</v>
      </c>
      <c r="K184" s="220"/>
      <c r="L184" s="38"/>
      <c r="M184" s="221" t="s">
        <v>1</v>
      </c>
      <c r="N184" s="222" t="s">
        <v>38</v>
      </c>
      <c r="O184" s="70"/>
      <c r="P184" s="223">
        <f t="shared" si="16"/>
        <v>0</v>
      </c>
      <c r="Q184" s="223">
        <v>0</v>
      </c>
      <c r="R184" s="223">
        <f t="shared" si="17"/>
        <v>0</v>
      </c>
      <c r="S184" s="223">
        <v>0</v>
      </c>
      <c r="T184" s="224">
        <f t="shared" si="1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93</v>
      </c>
      <c r="AT184" s="225" t="s">
        <v>155</v>
      </c>
      <c r="AU184" s="225" t="s">
        <v>78</v>
      </c>
      <c r="AY184" s="16" t="s">
        <v>154</v>
      </c>
      <c r="BE184" s="226">
        <f t="shared" si="19"/>
        <v>0</v>
      </c>
      <c r="BF184" s="226">
        <f t="shared" si="20"/>
        <v>0</v>
      </c>
      <c r="BG184" s="226">
        <f t="shared" si="21"/>
        <v>0</v>
      </c>
      <c r="BH184" s="226">
        <f t="shared" si="22"/>
        <v>0</v>
      </c>
      <c r="BI184" s="226">
        <f t="shared" si="23"/>
        <v>0</v>
      </c>
      <c r="BJ184" s="16" t="s">
        <v>78</v>
      </c>
      <c r="BK184" s="226">
        <f t="shared" si="24"/>
        <v>0</v>
      </c>
      <c r="BL184" s="16" t="s">
        <v>93</v>
      </c>
      <c r="BM184" s="225" t="s">
        <v>293</v>
      </c>
    </row>
    <row r="185" spans="1:65" s="2" customFormat="1" ht="16.5" customHeight="1">
      <c r="A185" s="33"/>
      <c r="B185" s="34"/>
      <c r="C185" s="213" t="s">
        <v>73</v>
      </c>
      <c r="D185" s="213" t="s">
        <v>155</v>
      </c>
      <c r="E185" s="214" t="s">
        <v>644</v>
      </c>
      <c r="F185" s="215" t="s">
        <v>645</v>
      </c>
      <c r="G185" s="216" t="s">
        <v>183</v>
      </c>
      <c r="H185" s="217">
        <v>1</v>
      </c>
      <c r="I185" s="218"/>
      <c r="J185" s="219">
        <f t="shared" si="15"/>
        <v>0</v>
      </c>
      <c r="K185" s="220"/>
      <c r="L185" s="38"/>
      <c r="M185" s="221" t="s">
        <v>1</v>
      </c>
      <c r="N185" s="222" t="s">
        <v>38</v>
      </c>
      <c r="O185" s="70"/>
      <c r="P185" s="223">
        <f t="shared" si="16"/>
        <v>0</v>
      </c>
      <c r="Q185" s="223">
        <v>0</v>
      </c>
      <c r="R185" s="223">
        <f t="shared" si="17"/>
        <v>0</v>
      </c>
      <c r="S185" s="223">
        <v>0</v>
      </c>
      <c r="T185" s="224">
        <f t="shared" si="1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93</v>
      </c>
      <c r="AT185" s="225" t="s">
        <v>155</v>
      </c>
      <c r="AU185" s="225" t="s">
        <v>78</v>
      </c>
      <c r="AY185" s="16" t="s">
        <v>154</v>
      </c>
      <c r="BE185" s="226">
        <f t="shared" si="19"/>
        <v>0</v>
      </c>
      <c r="BF185" s="226">
        <f t="shared" si="20"/>
        <v>0</v>
      </c>
      <c r="BG185" s="226">
        <f t="shared" si="21"/>
        <v>0</v>
      </c>
      <c r="BH185" s="226">
        <f t="shared" si="22"/>
        <v>0</v>
      </c>
      <c r="BI185" s="226">
        <f t="shared" si="23"/>
        <v>0</v>
      </c>
      <c r="BJ185" s="16" t="s">
        <v>78</v>
      </c>
      <c r="BK185" s="226">
        <f t="shared" si="24"/>
        <v>0</v>
      </c>
      <c r="BL185" s="16" t="s">
        <v>93</v>
      </c>
      <c r="BM185" s="225" t="s">
        <v>296</v>
      </c>
    </row>
    <row r="186" spans="1:65" s="2" customFormat="1" ht="16.5" customHeight="1">
      <c r="A186" s="33"/>
      <c r="B186" s="34"/>
      <c r="C186" s="213" t="s">
        <v>73</v>
      </c>
      <c r="D186" s="213" t="s">
        <v>155</v>
      </c>
      <c r="E186" s="214" t="s">
        <v>646</v>
      </c>
      <c r="F186" s="215" t="s">
        <v>647</v>
      </c>
      <c r="G186" s="216" t="s">
        <v>183</v>
      </c>
      <c r="H186" s="217">
        <v>1</v>
      </c>
      <c r="I186" s="218"/>
      <c r="J186" s="219">
        <f t="shared" si="15"/>
        <v>0</v>
      </c>
      <c r="K186" s="220"/>
      <c r="L186" s="38"/>
      <c r="M186" s="221" t="s">
        <v>1</v>
      </c>
      <c r="N186" s="222" t="s">
        <v>38</v>
      </c>
      <c r="O186" s="70"/>
      <c r="P186" s="223">
        <f t="shared" si="16"/>
        <v>0</v>
      </c>
      <c r="Q186" s="223">
        <v>0</v>
      </c>
      <c r="R186" s="223">
        <f t="shared" si="17"/>
        <v>0</v>
      </c>
      <c r="S186" s="223">
        <v>0</v>
      </c>
      <c r="T186" s="224">
        <f t="shared" si="1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93</v>
      </c>
      <c r="AT186" s="225" t="s">
        <v>155</v>
      </c>
      <c r="AU186" s="225" t="s">
        <v>78</v>
      </c>
      <c r="AY186" s="16" t="s">
        <v>154</v>
      </c>
      <c r="BE186" s="226">
        <f t="shared" si="19"/>
        <v>0</v>
      </c>
      <c r="BF186" s="226">
        <f t="shared" si="20"/>
        <v>0</v>
      </c>
      <c r="BG186" s="226">
        <f t="shared" si="21"/>
        <v>0</v>
      </c>
      <c r="BH186" s="226">
        <f t="shared" si="22"/>
        <v>0</v>
      </c>
      <c r="BI186" s="226">
        <f t="shared" si="23"/>
        <v>0</v>
      </c>
      <c r="BJ186" s="16" t="s">
        <v>78</v>
      </c>
      <c r="BK186" s="226">
        <f t="shared" si="24"/>
        <v>0</v>
      </c>
      <c r="BL186" s="16" t="s">
        <v>93</v>
      </c>
      <c r="BM186" s="225" t="s">
        <v>299</v>
      </c>
    </row>
    <row r="187" spans="1:65" s="2" customFormat="1" ht="16.5" customHeight="1">
      <c r="A187" s="33"/>
      <c r="B187" s="34"/>
      <c r="C187" s="213" t="s">
        <v>73</v>
      </c>
      <c r="D187" s="213" t="s">
        <v>155</v>
      </c>
      <c r="E187" s="214" t="s">
        <v>648</v>
      </c>
      <c r="F187" s="215" t="s">
        <v>649</v>
      </c>
      <c r="G187" s="216" t="s">
        <v>183</v>
      </c>
      <c r="H187" s="217">
        <v>1</v>
      </c>
      <c r="I187" s="218"/>
      <c r="J187" s="219">
        <f t="shared" si="15"/>
        <v>0</v>
      </c>
      <c r="K187" s="220"/>
      <c r="L187" s="38"/>
      <c r="M187" s="221" t="s">
        <v>1</v>
      </c>
      <c r="N187" s="222" t="s">
        <v>38</v>
      </c>
      <c r="O187" s="70"/>
      <c r="P187" s="223">
        <f t="shared" si="16"/>
        <v>0</v>
      </c>
      <c r="Q187" s="223">
        <v>0</v>
      </c>
      <c r="R187" s="223">
        <f t="shared" si="17"/>
        <v>0</v>
      </c>
      <c r="S187" s="223">
        <v>0</v>
      </c>
      <c r="T187" s="224">
        <f t="shared" si="1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93</v>
      </c>
      <c r="AT187" s="225" t="s">
        <v>155</v>
      </c>
      <c r="AU187" s="225" t="s">
        <v>78</v>
      </c>
      <c r="AY187" s="16" t="s">
        <v>154</v>
      </c>
      <c r="BE187" s="226">
        <f t="shared" si="19"/>
        <v>0</v>
      </c>
      <c r="BF187" s="226">
        <f t="shared" si="20"/>
        <v>0</v>
      </c>
      <c r="BG187" s="226">
        <f t="shared" si="21"/>
        <v>0</v>
      </c>
      <c r="BH187" s="226">
        <f t="shared" si="22"/>
        <v>0</v>
      </c>
      <c r="BI187" s="226">
        <f t="shared" si="23"/>
        <v>0</v>
      </c>
      <c r="BJ187" s="16" t="s">
        <v>78</v>
      </c>
      <c r="BK187" s="226">
        <f t="shared" si="24"/>
        <v>0</v>
      </c>
      <c r="BL187" s="16" t="s">
        <v>93</v>
      </c>
      <c r="BM187" s="225" t="s">
        <v>302</v>
      </c>
    </row>
    <row r="188" spans="1:65" s="2" customFormat="1" ht="16.5" customHeight="1">
      <c r="A188" s="33"/>
      <c r="B188" s="34"/>
      <c r="C188" s="213" t="s">
        <v>73</v>
      </c>
      <c r="D188" s="213" t="s">
        <v>155</v>
      </c>
      <c r="E188" s="214" t="s">
        <v>650</v>
      </c>
      <c r="F188" s="215" t="s">
        <v>643</v>
      </c>
      <c r="G188" s="216" t="s">
        <v>641</v>
      </c>
      <c r="H188" s="217">
        <v>1</v>
      </c>
      <c r="I188" s="218"/>
      <c r="J188" s="219">
        <f t="shared" si="15"/>
        <v>0</v>
      </c>
      <c r="K188" s="220"/>
      <c r="L188" s="38"/>
      <c r="M188" s="221" t="s">
        <v>1</v>
      </c>
      <c r="N188" s="222" t="s">
        <v>38</v>
      </c>
      <c r="O188" s="70"/>
      <c r="P188" s="223">
        <f t="shared" si="16"/>
        <v>0</v>
      </c>
      <c r="Q188" s="223">
        <v>0</v>
      </c>
      <c r="R188" s="223">
        <f t="shared" si="17"/>
        <v>0</v>
      </c>
      <c r="S188" s="223">
        <v>0</v>
      </c>
      <c r="T188" s="224">
        <f t="shared" si="1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93</v>
      </c>
      <c r="AT188" s="225" t="s">
        <v>155</v>
      </c>
      <c r="AU188" s="225" t="s">
        <v>78</v>
      </c>
      <c r="AY188" s="16" t="s">
        <v>154</v>
      </c>
      <c r="BE188" s="226">
        <f t="shared" si="19"/>
        <v>0</v>
      </c>
      <c r="BF188" s="226">
        <f t="shared" si="20"/>
        <v>0</v>
      </c>
      <c r="BG188" s="226">
        <f t="shared" si="21"/>
        <v>0</v>
      </c>
      <c r="BH188" s="226">
        <f t="shared" si="22"/>
        <v>0</v>
      </c>
      <c r="BI188" s="226">
        <f t="shared" si="23"/>
        <v>0</v>
      </c>
      <c r="BJ188" s="16" t="s">
        <v>78</v>
      </c>
      <c r="BK188" s="226">
        <f t="shared" si="24"/>
        <v>0</v>
      </c>
      <c r="BL188" s="16" t="s">
        <v>93</v>
      </c>
      <c r="BM188" s="225" t="s">
        <v>305</v>
      </c>
    </row>
    <row r="189" spans="2:63" s="11" customFormat="1" ht="25.9" customHeight="1">
      <c r="B189" s="199"/>
      <c r="C189" s="200"/>
      <c r="D189" s="201" t="s">
        <v>72</v>
      </c>
      <c r="E189" s="202" t="s">
        <v>319</v>
      </c>
      <c r="F189" s="202" t="s">
        <v>651</v>
      </c>
      <c r="G189" s="200"/>
      <c r="H189" s="200"/>
      <c r="I189" s="203"/>
      <c r="J189" s="204">
        <f>BK189</f>
        <v>0</v>
      </c>
      <c r="K189" s="200"/>
      <c r="L189" s="205"/>
      <c r="M189" s="206"/>
      <c r="N189" s="207"/>
      <c r="O189" s="207"/>
      <c r="P189" s="208">
        <f>SUM(P190:P219)</f>
        <v>0</v>
      </c>
      <c r="Q189" s="207"/>
      <c r="R189" s="208">
        <f>SUM(R190:R219)</f>
        <v>0</v>
      </c>
      <c r="S189" s="207"/>
      <c r="T189" s="209">
        <f>SUM(T190:T219)</f>
        <v>0</v>
      </c>
      <c r="AR189" s="210" t="s">
        <v>78</v>
      </c>
      <c r="AT189" s="211" t="s">
        <v>72</v>
      </c>
      <c r="AU189" s="211" t="s">
        <v>73</v>
      </c>
      <c r="AY189" s="210" t="s">
        <v>154</v>
      </c>
      <c r="BK189" s="212">
        <f>SUM(BK190:BK219)</f>
        <v>0</v>
      </c>
    </row>
    <row r="190" spans="1:65" s="2" customFormat="1" ht="16.5" customHeight="1">
      <c r="A190" s="33"/>
      <c r="B190" s="34"/>
      <c r="C190" s="213" t="s">
        <v>73</v>
      </c>
      <c r="D190" s="213" t="s">
        <v>155</v>
      </c>
      <c r="E190" s="214" t="s">
        <v>652</v>
      </c>
      <c r="F190" s="215" t="s">
        <v>653</v>
      </c>
      <c r="G190" s="216" t="s">
        <v>183</v>
      </c>
      <c r="H190" s="217">
        <v>136</v>
      </c>
      <c r="I190" s="218"/>
      <c r="J190" s="219">
        <f aca="true" t="shared" si="25" ref="J190:J219">ROUND(I190*H190,2)</f>
        <v>0</v>
      </c>
      <c r="K190" s="220"/>
      <c r="L190" s="38"/>
      <c r="M190" s="221" t="s">
        <v>1</v>
      </c>
      <c r="N190" s="222" t="s">
        <v>38</v>
      </c>
      <c r="O190" s="70"/>
      <c r="P190" s="223">
        <f aca="true" t="shared" si="26" ref="P190:P219">O190*H190</f>
        <v>0</v>
      </c>
      <c r="Q190" s="223">
        <v>0</v>
      </c>
      <c r="R190" s="223">
        <f aca="true" t="shared" si="27" ref="R190:R219">Q190*H190</f>
        <v>0</v>
      </c>
      <c r="S190" s="223">
        <v>0</v>
      </c>
      <c r="T190" s="224">
        <f aca="true" t="shared" si="28" ref="T190:T219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93</v>
      </c>
      <c r="AT190" s="225" t="s">
        <v>155</v>
      </c>
      <c r="AU190" s="225" t="s">
        <v>78</v>
      </c>
      <c r="AY190" s="16" t="s">
        <v>154</v>
      </c>
      <c r="BE190" s="226">
        <f aca="true" t="shared" si="29" ref="BE190:BE219">IF(N190="základní",J190,0)</f>
        <v>0</v>
      </c>
      <c r="BF190" s="226">
        <f aca="true" t="shared" si="30" ref="BF190:BF219">IF(N190="snížená",J190,0)</f>
        <v>0</v>
      </c>
      <c r="BG190" s="226">
        <f aca="true" t="shared" si="31" ref="BG190:BG219">IF(N190="zákl. přenesená",J190,0)</f>
        <v>0</v>
      </c>
      <c r="BH190" s="226">
        <f aca="true" t="shared" si="32" ref="BH190:BH219">IF(N190="sníž. přenesená",J190,0)</f>
        <v>0</v>
      </c>
      <c r="BI190" s="226">
        <f aca="true" t="shared" si="33" ref="BI190:BI219">IF(N190="nulová",J190,0)</f>
        <v>0</v>
      </c>
      <c r="BJ190" s="16" t="s">
        <v>78</v>
      </c>
      <c r="BK190" s="226">
        <f aca="true" t="shared" si="34" ref="BK190:BK219">ROUND(I190*H190,2)</f>
        <v>0</v>
      </c>
      <c r="BL190" s="16" t="s">
        <v>93</v>
      </c>
      <c r="BM190" s="225" t="s">
        <v>308</v>
      </c>
    </row>
    <row r="191" spans="1:65" s="2" customFormat="1" ht="16.5" customHeight="1">
      <c r="A191" s="33"/>
      <c r="B191" s="34"/>
      <c r="C191" s="213" t="s">
        <v>73</v>
      </c>
      <c r="D191" s="213" t="s">
        <v>155</v>
      </c>
      <c r="E191" s="214" t="s">
        <v>654</v>
      </c>
      <c r="F191" s="215" t="s">
        <v>655</v>
      </c>
      <c r="G191" s="216" t="s">
        <v>183</v>
      </c>
      <c r="H191" s="217">
        <v>54</v>
      </c>
      <c r="I191" s="218"/>
      <c r="J191" s="219">
        <f t="shared" si="25"/>
        <v>0</v>
      </c>
      <c r="K191" s="220"/>
      <c r="L191" s="38"/>
      <c r="M191" s="221" t="s">
        <v>1</v>
      </c>
      <c r="N191" s="222" t="s">
        <v>38</v>
      </c>
      <c r="O191" s="70"/>
      <c r="P191" s="223">
        <f t="shared" si="26"/>
        <v>0</v>
      </c>
      <c r="Q191" s="223">
        <v>0</v>
      </c>
      <c r="R191" s="223">
        <f t="shared" si="27"/>
        <v>0</v>
      </c>
      <c r="S191" s="223">
        <v>0</v>
      </c>
      <c r="T191" s="224">
        <f t="shared" si="2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93</v>
      </c>
      <c r="AT191" s="225" t="s">
        <v>155</v>
      </c>
      <c r="AU191" s="225" t="s">
        <v>78</v>
      </c>
      <c r="AY191" s="16" t="s">
        <v>154</v>
      </c>
      <c r="BE191" s="226">
        <f t="shared" si="29"/>
        <v>0</v>
      </c>
      <c r="BF191" s="226">
        <f t="shared" si="30"/>
        <v>0</v>
      </c>
      <c r="BG191" s="226">
        <f t="shared" si="31"/>
        <v>0</v>
      </c>
      <c r="BH191" s="226">
        <f t="shared" si="32"/>
        <v>0</v>
      </c>
      <c r="BI191" s="226">
        <f t="shared" si="33"/>
        <v>0</v>
      </c>
      <c r="BJ191" s="16" t="s">
        <v>78</v>
      </c>
      <c r="BK191" s="226">
        <f t="shared" si="34"/>
        <v>0</v>
      </c>
      <c r="BL191" s="16" t="s">
        <v>93</v>
      </c>
      <c r="BM191" s="225" t="s">
        <v>311</v>
      </c>
    </row>
    <row r="192" spans="1:65" s="2" customFormat="1" ht="16.5" customHeight="1">
      <c r="A192" s="33"/>
      <c r="B192" s="34"/>
      <c r="C192" s="213" t="s">
        <v>73</v>
      </c>
      <c r="D192" s="213" t="s">
        <v>155</v>
      </c>
      <c r="E192" s="214" t="s">
        <v>656</v>
      </c>
      <c r="F192" s="215" t="s">
        <v>657</v>
      </c>
      <c r="G192" s="216" t="s">
        <v>183</v>
      </c>
      <c r="H192" s="217">
        <v>9</v>
      </c>
      <c r="I192" s="218"/>
      <c r="J192" s="219">
        <f t="shared" si="25"/>
        <v>0</v>
      </c>
      <c r="K192" s="220"/>
      <c r="L192" s="38"/>
      <c r="M192" s="221" t="s">
        <v>1</v>
      </c>
      <c r="N192" s="222" t="s">
        <v>38</v>
      </c>
      <c r="O192" s="70"/>
      <c r="P192" s="223">
        <f t="shared" si="26"/>
        <v>0</v>
      </c>
      <c r="Q192" s="223">
        <v>0</v>
      </c>
      <c r="R192" s="223">
        <f t="shared" si="27"/>
        <v>0</v>
      </c>
      <c r="S192" s="223">
        <v>0</v>
      </c>
      <c r="T192" s="224">
        <f t="shared" si="2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93</v>
      </c>
      <c r="AT192" s="225" t="s">
        <v>155</v>
      </c>
      <c r="AU192" s="225" t="s">
        <v>78</v>
      </c>
      <c r="AY192" s="16" t="s">
        <v>154</v>
      </c>
      <c r="BE192" s="226">
        <f t="shared" si="29"/>
        <v>0</v>
      </c>
      <c r="BF192" s="226">
        <f t="shared" si="30"/>
        <v>0</v>
      </c>
      <c r="BG192" s="226">
        <f t="shared" si="31"/>
        <v>0</v>
      </c>
      <c r="BH192" s="226">
        <f t="shared" si="32"/>
        <v>0</v>
      </c>
      <c r="BI192" s="226">
        <f t="shared" si="33"/>
        <v>0</v>
      </c>
      <c r="BJ192" s="16" t="s">
        <v>78</v>
      </c>
      <c r="BK192" s="226">
        <f t="shared" si="34"/>
        <v>0</v>
      </c>
      <c r="BL192" s="16" t="s">
        <v>93</v>
      </c>
      <c r="BM192" s="225" t="s">
        <v>314</v>
      </c>
    </row>
    <row r="193" spans="1:65" s="2" customFormat="1" ht="16.5" customHeight="1">
      <c r="A193" s="33"/>
      <c r="B193" s="34"/>
      <c r="C193" s="213" t="s">
        <v>73</v>
      </c>
      <c r="D193" s="213" t="s">
        <v>155</v>
      </c>
      <c r="E193" s="214" t="s">
        <v>658</v>
      </c>
      <c r="F193" s="215" t="s">
        <v>659</v>
      </c>
      <c r="G193" s="216" t="s">
        <v>183</v>
      </c>
      <c r="H193" s="217">
        <v>6</v>
      </c>
      <c r="I193" s="218"/>
      <c r="J193" s="219">
        <f t="shared" si="25"/>
        <v>0</v>
      </c>
      <c r="K193" s="220"/>
      <c r="L193" s="38"/>
      <c r="M193" s="221" t="s">
        <v>1</v>
      </c>
      <c r="N193" s="222" t="s">
        <v>38</v>
      </c>
      <c r="O193" s="70"/>
      <c r="P193" s="223">
        <f t="shared" si="26"/>
        <v>0</v>
      </c>
      <c r="Q193" s="223">
        <v>0</v>
      </c>
      <c r="R193" s="223">
        <f t="shared" si="27"/>
        <v>0</v>
      </c>
      <c r="S193" s="223">
        <v>0</v>
      </c>
      <c r="T193" s="224">
        <f t="shared" si="2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93</v>
      </c>
      <c r="AT193" s="225" t="s">
        <v>155</v>
      </c>
      <c r="AU193" s="225" t="s">
        <v>78</v>
      </c>
      <c r="AY193" s="16" t="s">
        <v>154</v>
      </c>
      <c r="BE193" s="226">
        <f t="shared" si="29"/>
        <v>0</v>
      </c>
      <c r="BF193" s="226">
        <f t="shared" si="30"/>
        <v>0</v>
      </c>
      <c r="BG193" s="226">
        <f t="shared" si="31"/>
        <v>0</v>
      </c>
      <c r="BH193" s="226">
        <f t="shared" si="32"/>
        <v>0</v>
      </c>
      <c r="BI193" s="226">
        <f t="shared" si="33"/>
        <v>0</v>
      </c>
      <c r="BJ193" s="16" t="s">
        <v>78</v>
      </c>
      <c r="BK193" s="226">
        <f t="shared" si="34"/>
        <v>0</v>
      </c>
      <c r="BL193" s="16" t="s">
        <v>93</v>
      </c>
      <c r="BM193" s="225" t="s">
        <v>316</v>
      </c>
    </row>
    <row r="194" spans="1:65" s="2" customFormat="1" ht="16.5" customHeight="1">
      <c r="A194" s="33"/>
      <c r="B194" s="34"/>
      <c r="C194" s="213" t="s">
        <v>73</v>
      </c>
      <c r="D194" s="213" t="s">
        <v>155</v>
      </c>
      <c r="E194" s="214" t="s">
        <v>660</v>
      </c>
      <c r="F194" s="215" t="s">
        <v>661</v>
      </c>
      <c r="G194" s="216" t="s">
        <v>183</v>
      </c>
      <c r="H194" s="217">
        <v>2</v>
      </c>
      <c r="I194" s="218"/>
      <c r="J194" s="219">
        <f t="shared" si="25"/>
        <v>0</v>
      </c>
      <c r="K194" s="220"/>
      <c r="L194" s="38"/>
      <c r="M194" s="221" t="s">
        <v>1</v>
      </c>
      <c r="N194" s="222" t="s">
        <v>38</v>
      </c>
      <c r="O194" s="70"/>
      <c r="P194" s="223">
        <f t="shared" si="26"/>
        <v>0</v>
      </c>
      <c r="Q194" s="223">
        <v>0</v>
      </c>
      <c r="R194" s="223">
        <f t="shared" si="27"/>
        <v>0</v>
      </c>
      <c r="S194" s="223">
        <v>0</v>
      </c>
      <c r="T194" s="224">
        <f t="shared" si="2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93</v>
      </c>
      <c r="AT194" s="225" t="s">
        <v>155</v>
      </c>
      <c r="AU194" s="225" t="s">
        <v>78</v>
      </c>
      <c r="AY194" s="16" t="s">
        <v>154</v>
      </c>
      <c r="BE194" s="226">
        <f t="shared" si="29"/>
        <v>0</v>
      </c>
      <c r="BF194" s="226">
        <f t="shared" si="30"/>
        <v>0</v>
      </c>
      <c r="BG194" s="226">
        <f t="shared" si="31"/>
        <v>0</v>
      </c>
      <c r="BH194" s="226">
        <f t="shared" si="32"/>
        <v>0</v>
      </c>
      <c r="BI194" s="226">
        <f t="shared" si="33"/>
        <v>0</v>
      </c>
      <c r="BJ194" s="16" t="s">
        <v>78</v>
      </c>
      <c r="BK194" s="226">
        <f t="shared" si="34"/>
        <v>0</v>
      </c>
      <c r="BL194" s="16" t="s">
        <v>93</v>
      </c>
      <c r="BM194" s="225" t="s">
        <v>318</v>
      </c>
    </row>
    <row r="195" spans="1:65" s="2" customFormat="1" ht="16.5" customHeight="1">
      <c r="A195" s="33"/>
      <c r="B195" s="34"/>
      <c r="C195" s="213" t="s">
        <v>73</v>
      </c>
      <c r="D195" s="213" t="s">
        <v>155</v>
      </c>
      <c r="E195" s="214" t="s">
        <v>662</v>
      </c>
      <c r="F195" s="215" t="s">
        <v>565</v>
      </c>
      <c r="G195" s="216" t="s">
        <v>183</v>
      </c>
      <c r="H195" s="217">
        <v>6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38</v>
      </c>
      <c r="O195" s="70"/>
      <c r="P195" s="223">
        <f t="shared" si="26"/>
        <v>0</v>
      </c>
      <c r="Q195" s="223">
        <v>0</v>
      </c>
      <c r="R195" s="223">
        <f t="shared" si="27"/>
        <v>0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93</v>
      </c>
      <c r="AT195" s="225" t="s">
        <v>155</v>
      </c>
      <c r="AU195" s="225" t="s">
        <v>78</v>
      </c>
      <c r="AY195" s="16" t="s">
        <v>154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78</v>
      </c>
      <c r="BK195" s="226">
        <f t="shared" si="34"/>
        <v>0</v>
      </c>
      <c r="BL195" s="16" t="s">
        <v>93</v>
      </c>
      <c r="BM195" s="225" t="s">
        <v>323</v>
      </c>
    </row>
    <row r="196" spans="1:65" s="2" customFormat="1" ht="16.5" customHeight="1">
      <c r="A196" s="33"/>
      <c r="B196" s="34"/>
      <c r="C196" s="213" t="s">
        <v>73</v>
      </c>
      <c r="D196" s="213" t="s">
        <v>155</v>
      </c>
      <c r="E196" s="214" t="s">
        <v>663</v>
      </c>
      <c r="F196" s="215" t="s">
        <v>664</v>
      </c>
      <c r="G196" s="216" t="s">
        <v>183</v>
      </c>
      <c r="H196" s="217">
        <v>10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38</v>
      </c>
      <c r="O196" s="70"/>
      <c r="P196" s="223">
        <f t="shared" si="26"/>
        <v>0</v>
      </c>
      <c r="Q196" s="223">
        <v>0</v>
      </c>
      <c r="R196" s="223">
        <f t="shared" si="27"/>
        <v>0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93</v>
      </c>
      <c r="AT196" s="225" t="s">
        <v>155</v>
      </c>
      <c r="AU196" s="225" t="s">
        <v>78</v>
      </c>
      <c r="AY196" s="16" t="s">
        <v>154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78</v>
      </c>
      <c r="BK196" s="226">
        <f t="shared" si="34"/>
        <v>0</v>
      </c>
      <c r="BL196" s="16" t="s">
        <v>93</v>
      </c>
      <c r="BM196" s="225" t="s">
        <v>326</v>
      </c>
    </row>
    <row r="197" spans="1:65" s="2" customFormat="1" ht="16.5" customHeight="1">
      <c r="A197" s="33"/>
      <c r="B197" s="34"/>
      <c r="C197" s="213" t="s">
        <v>73</v>
      </c>
      <c r="D197" s="213" t="s">
        <v>155</v>
      </c>
      <c r="E197" s="214" t="s">
        <v>665</v>
      </c>
      <c r="F197" s="215" t="s">
        <v>666</v>
      </c>
      <c r="G197" s="216" t="s">
        <v>183</v>
      </c>
      <c r="H197" s="217">
        <v>113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38</v>
      </c>
      <c r="O197" s="70"/>
      <c r="P197" s="223">
        <f t="shared" si="26"/>
        <v>0</v>
      </c>
      <c r="Q197" s="223">
        <v>0</v>
      </c>
      <c r="R197" s="223">
        <f t="shared" si="27"/>
        <v>0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93</v>
      </c>
      <c r="AT197" s="225" t="s">
        <v>155</v>
      </c>
      <c r="AU197" s="225" t="s">
        <v>78</v>
      </c>
      <c r="AY197" s="16" t="s">
        <v>154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78</v>
      </c>
      <c r="BK197" s="226">
        <f t="shared" si="34"/>
        <v>0</v>
      </c>
      <c r="BL197" s="16" t="s">
        <v>93</v>
      </c>
      <c r="BM197" s="225" t="s">
        <v>329</v>
      </c>
    </row>
    <row r="198" spans="1:65" s="2" customFormat="1" ht="16.5" customHeight="1">
      <c r="A198" s="33"/>
      <c r="B198" s="34"/>
      <c r="C198" s="213" t="s">
        <v>73</v>
      </c>
      <c r="D198" s="213" t="s">
        <v>155</v>
      </c>
      <c r="E198" s="214" t="s">
        <v>667</v>
      </c>
      <c r="F198" s="215" t="s">
        <v>668</v>
      </c>
      <c r="G198" s="216" t="s">
        <v>574</v>
      </c>
      <c r="H198" s="217">
        <v>1018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38</v>
      </c>
      <c r="O198" s="70"/>
      <c r="P198" s="223">
        <f t="shared" si="26"/>
        <v>0</v>
      </c>
      <c r="Q198" s="223">
        <v>0</v>
      </c>
      <c r="R198" s="223">
        <f t="shared" si="27"/>
        <v>0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93</v>
      </c>
      <c r="AT198" s="225" t="s">
        <v>155</v>
      </c>
      <c r="AU198" s="225" t="s">
        <v>78</v>
      </c>
      <c r="AY198" s="16" t="s">
        <v>154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78</v>
      </c>
      <c r="BK198" s="226">
        <f t="shared" si="34"/>
        <v>0</v>
      </c>
      <c r="BL198" s="16" t="s">
        <v>93</v>
      </c>
      <c r="BM198" s="225" t="s">
        <v>332</v>
      </c>
    </row>
    <row r="199" spans="1:65" s="2" customFormat="1" ht="16.5" customHeight="1">
      <c r="A199" s="33"/>
      <c r="B199" s="34"/>
      <c r="C199" s="213" t="s">
        <v>73</v>
      </c>
      <c r="D199" s="213" t="s">
        <v>155</v>
      </c>
      <c r="E199" s="214" t="s">
        <v>669</v>
      </c>
      <c r="F199" s="215" t="s">
        <v>670</v>
      </c>
      <c r="G199" s="216" t="s">
        <v>574</v>
      </c>
      <c r="H199" s="217">
        <v>2064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38</v>
      </c>
      <c r="O199" s="70"/>
      <c r="P199" s="223">
        <f t="shared" si="26"/>
        <v>0</v>
      </c>
      <c r="Q199" s="223">
        <v>0</v>
      </c>
      <c r="R199" s="223">
        <f t="shared" si="27"/>
        <v>0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93</v>
      </c>
      <c r="AT199" s="225" t="s">
        <v>155</v>
      </c>
      <c r="AU199" s="225" t="s">
        <v>78</v>
      </c>
      <c r="AY199" s="16" t="s">
        <v>154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78</v>
      </c>
      <c r="BK199" s="226">
        <f t="shared" si="34"/>
        <v>0</v>
      </c>
      <c r="BL199" s="16" t="s">
        <v>93</v>
      </c>
      <c r="BM199" s="225" t="s">
        <v>335</v>
      </c>
    </row>
    <row r="200" spans="1:65" s="2" customFormat="1" ht="16.5" customHeight="1">
      <c r="A200" s="33"/>
      <c r="B200" s="34"/>
      <c r="C200" s="213" t="s">
        <v>73</v>
      </c>
      <c r="D200" s="213" t="s">
        <v>155</v>
      </c>
      <c r="E200" s="214" t="s">
        <v>671</v>
      </c>
      <c r="F200" s="215" t="s">
        <v>672</v>
      </c>
      <c r="G200" s="216" t="s">
        <v>574</v>
      </c>
      <c r="H200" s="217">
        <v>400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38</v>
      </c>
      <c r="O200" s="70"/>
      <c r="P200" s="223">
        <f t="shared" si="26"/>
        <v>0</v>
      </c>
      <c r="Q200" s="223">
        <v>0</v>
      </c>
      <c r="R200" s="223">
        <f t="shared" si="27"/>
        <v>0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93</v>
      </c>
      <c r="AT200" s="225" t="s">
        <v>155</v>
      </c>
      <c r="AU200" s="225" t="s">
        <v>78</v>
      </c>
      <c r="AY200" s="16" t="s">
        <v>154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78</v>
      </c>
      <c r="BK200" s="226">
        <f t="shared" si="34"/>
        <v>0</v>
      </c>
      <c r="BL200" s="16" t="s">
        <v>93</v>
      </c>
      <c r="BM200" s="225" t="s">
        <v>338</v>
      </c>
    </row>
    <row r="201" spans="1:65" s="2" customFormat="1" ht="16.5" customHeight="1">
      <c r="A201" s="33"/>
      <c r="B201" s="34"/>
      <c r="C201" s="213" t="s">
        <v>73</v>
      </c>
      <c r="D201" s="213" t="s">
        <v>155</v>
      </c>
      <c r="E201" s="214" t="s">
        <v>673</v>
      </c>
      <c r="F201" s="215" t="s">
        <v>674</v>
      </c>
      <c r="G201" s="216" t="s">
        <v>574</v>
      </c>
      <c r="H201" s="217">
        <v>100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38</v>
      </c>
      <c r="O201" s="70"/>
      <c r="P201" s="223">
        <f t="shared" si="26"/>
        <v>0</v>
      </c>
      <c r="Q201" s="223">
        <v>0</v>
      </c>
      <c r="R201" s="223">
        <f t="shared" si="27"/>
        <v>0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93</v>
      </c>
      <c r="AT201" s="225" t="s">
        <v>155</v>
      </c>
      <c r="AU201" s="225" t="s">
        <v>78</v>
      </c>
      <c r="AY201" s="16" t="s">
        <v>154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78</v>
      </c>
      <c r="BK201" s="226">
        <f t="shared" si="34"/>
        <v>0</v>
      </c>
      <c r="BL201" s="16" t="s">
        <v>93</v>
      </c>
      <c r="BM201" s="225" t="s">
        <v>341</v>
      </c>
    </row>
    <row r="202" spans="1:65" s="2" customFormat="1" ht="16.5" customHeight="1">
      <c r="A202" s="33"/>
      <c r="B202" s="34"/>
      <c r="C202" s="213" t="s">
        <v>73</v>
      </c>
      <c r="D202" s="213" t="s">
        <v>155</v>
      </c>
      <c r="E202" s="214" t="s">
        <v>675</v>
      </c>
      <c r="F202" s="215" t="s">
        <v>676</v>
      </c>
      <c r="G202" s="216" t="s">
        <v>574</v>
      </c>
      <c r="H202" s="217">
        <v>80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38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93</v>
      </c>
      <c r="AT202" s="225" t="s">
        <v>155</v>
      </c>
      <c r="AU202" s="225" t="s">
        <v>78</v>
      </c>
      <c r="AY202" s="16" t="s">
        <v>154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78</v>
      </c>
      <c r="BK202" s="226">
        <f t="shared" si="34"/>
        <v>0</v>
      </c>
      <c r="BL202" s="16" t="s">
        <v>93</v>
      </c>
      <c r="BM202" s="225" t="s">
        <v>344</v>
      </c>
    </row>
    <row r="203" spans="1:65" s="2" customFormat="1" ht="16.5" customHeight="1">
      <c r="A203" s="33"/>
      <c r="B203" s="34"/>
      <c r="C203" s="213" t="s">
        <v>73</v>
      </c>
      <c r="D203" s="213" t="s">
        <v>155</v>
      </c>
      <c r="E203" s="214" t="s">
        <v>677</v>
      </c>
      <c r="F203" s="215" t="s">
        <v>678</v>
      </c>
      <c r="G203" s="216" t="s">
        <v>574</v>
      </c>
      <c r="H203" s="217">
        <v>60</v>
      </c>
      <c r="I203" s="218"/>
      <c r="J203" s="219">
        <f t="shared" si="25"/>
        <v>0</v>
      </c>
      <c r="K203" s="220"/>
      <c r="L203" s="38"/>
      <c r="M203" s="221" t="s">
        <v>1</v>
      </c>
      <c r="N203" s="222" t="s">
        <v>38</v>
      </c>
      <c r="O203" s="70"/>
      <c r="P203" s="223">
        <f t="shared" si="26"/>
        <v>0</v>
      </c>
      <c r="Q203" s="223">
        <v>0</v>
      </c>
      <c r="R203" s="223">
        <f t="shared" si="27"/>
        <v>0</v>
      </c>
      <c r="S203" s="223">
        <v>0</v>
      </c>
      <c r="T203" s="224">
        <f t="shared" si="2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225" t="s">
        <v>93</v>
      </c>
      <c r="AT203" s="225" t="s">
        <v>155</v>
      </c>
      <c r="AU203" s="225" t="s">
        <v>78</v>
      </c>
      <c r="AY203" s="16" t="s">
        <v>154</v>
      </c>
      <c r="BE203" s="226">
        <f t="shared" si="29"/>
        <v>0</v>
      </c>
      <c r="BF203" s="226">
        <f t="shared" si="30"/>
        <v>0</v>
      </c>
      <c r="BG203" s="226">
        <f t="shared" si="31"/>
        <v>0</v>
      </c>
      <c r="BH203" s="226">
        <f t="shared" si="32"/>
        <v>0</v>
      </c>
      <c r="BI203" s="226">
        <f t="shared" si="33"/>
        <v>0</v>
      </c>
      <c r="BJ203" s="16" t="s">
        <v>78</v>
      </c>
      <c r="BK203" s="226">
        <f t="shared" si="34"/>
        <v>0</v>
      </c>
      <c r="BL203" s="16" t="s">
        <v>93</v>
      </c>
      <c r="BM203" s="225" t="s">
        <v>347</v>
      </c>
    </row>
    <row r="204" spans="1:65" s="2" customFormat="1" ht="16.5" customHeight="1">
      <c r="A204" s="33"/>
      <c r="B204" s="34"/>
      <c r="C204" s="213" t="s">
        <v>73</v>
      </c>
      <c r="D204" s="213" t="s">
        <v>155</v>
      </c>
      <c r="E204" s="214" t="s">
        <v>679</v>
      </c>
      <c r="F204" s="215" t="s">
        <v>680</v>
      </c>
      <c r="G204" s="216" t="s">
        <v>574</v>
      </c>
      <c r="H204" s="217">
        <v>400</v>
      </c>
      <c r="I204" s="218"/>
      <c r="J204" s="219">
        <f t="shared" si="25"/>
        <v>0</v>
      </c>
      <c r="K204" s="220"/>
      <c r="L204" s="38"/>
      <c r="M204" s="221" t="s">
        <v>1</v>
      </c>
      <c r="N204" s="222" t="s">
        <v>38</v>
      </c>
      <c r="O204" s="70"/>
      <c r="P204" s="223">
        <f t="shared" si="26"/>
        <v>0</v>
      </c>
      <c r="Q204" s="223">
        <v>0</v>
      </c>
      <c r="R204" s="223">
        <f t="shared" si="27"/>
        <v>0</v>
      </c>
      <c r="S204" s="223">
        <v>0</v>
      </c>
      <c r="T204" s="224">
        <f t="shared" si="2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93</v>
      </c>
      <c r="AT204" s="225" t="s">
        <v>155</v>
      </c>
      <c r="AU204" s="225" t="s">
        <v>78</v>
      </c>
      <c r="AY204" s="16" t="s">
        <v>154</v>
      </c>
      <c r="BE204" s="226">
        <f t="shared" si="29"/>
        <v>0</v>
      </c>
      <c r="BF204" s="226">
        <f t="shared" si="30"/>
        <v>0</v>
      </c>
      <c r="BG204" s="226">
        <f t="shared" si="31"/>
        <v>0</v>
      </c>
      <c r="BH204" s="226">
        <f t="shared" si="32"/>
        <v>0</v>
      </c>
      <c r="BI204" s="226">
        <f t="shared" si="33"/>
        <v>0</v>
      </c>
      <c r="BJ204" s="16" t="s">
        <v>78</v>
      </c>
      <c r="BK204" s="226">
        <f t="shared" si="34"/>
        <v>0</v>
      </c>
      <c r="BL204" s="16" t="s">
        <v>93</v>
      </c>
      <c r="BM204" s="225" t="s">
        <v>350</v>
      </c>
    </row>
    <row r="205" spans="1:65" s="2" customFormat="1" ht="16.5" customHeight="1">
      <c r="A205" s="33"/>
      <c r="B205" s="34"/>
      <c r="C205" s="213" t="s">
        <v>73</v>
      </c>
      <c r="D205" s="213" t="s">
        <v>155</v>
      </c>
      <c r="E205" s="214" t="s">
        <v>681</v>
      </c>
      <c r="F205" s="215" t="s">
        <v>682</v>
      </c>
      <c r="G205" s="216" t="s">
        <v>574</v>
      </c>
      <c r="H205" s="217">
        <v>80</v>
      </c>
      <c r="I205" s="218"/>
      <c r="J205" s="219">
        <f t="shared" si="25"/>
        <v>0</v>
      </c>
      <c r="K205" s="220"/>
      <c r="L205" s="38"/>
      <c r="M205" s="221" t="s">
        <v>1</v>
      </c>
      <c r="N205" s="222" t="s">
        <v>38</v>
      </c>
      <c r="O205" s="70"/>
      <c r="P205" s="223">
        <f t="shared" si="26"/>
        <v>0</v>
      </c>
      <c r="Q205" s="223">
        <v>0</v>
      </c>
      <c r="R205" s="223">
        <f t="shared" si="27"/>
        <v>0</v>
      </c>
      <c r="S205" s="223">
        <v>0</v>
      </c>
      <c r="T205" s="224">
        <f t="shared" si="2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5" t="s">
        <v>93</v>
      </c>
      <c r="AT205" s="225" t="s">
        <v>155</v>
      </c>
      <c r="AU205" s="225" t="s">
        <v>78</v>
      </c>
      <c r="AY205" s="16" t="s">
        <v>154</v>
      </c>
      <c r="BE205" s="226">
        <f t="shared" si="29"/>
        <v>0</v>
      </c>
      <c r="BF205" s="226">
        <f t="shared" si="30"/>
        <v>0</v>
      </c>
      <c r="BG205" s="226">
        <f t="shared" si="31"/>
        <v>0</v>
      </c>
      <c r="BH205" s="226">
        <f t="shared" si="32"/>
        <v>0</v>
      </c>
      <c r="BI205" s="226">
        <f t="shared" si="33"/>
        <v>0</v>
      </c>
      <c r="BJ205" s="16" t="s">
        <v>78</v>
      </c>
      <c r="BK205" s="226">
        <f t="shared" si="34"/>
        <v>0</v>
      </c>
      <c r="BL205" s="16" t="s">
        <v>93</v>
      </c>
      <c r="BM205" s="225" t="s">
        <v>353</v>
      </c>
    </row>
    <row r="206" spans="1:65" s="2" customFormat="1" ht="24" customHeight="1">
      <c r="A206" s="33"/>
      <c r="B206" s="34"/>
      <c r="C206" s="213" t="s">
        <v>73</v>
      </c>
      <c r="D206" s="213" t="s">
        <v>155</v>
      </c>
      <c r="E206" s="214" t="s">
        <v>683</v>
      </c>
      <c r="F206" s="215" t="s">
        <v>684</v>
      </c>
      <c r="G206" s="216" t="s">
        <v>574</v>
      </c>
      <c r="H206" s="217">
        <v>10</v>
      </c>
      <c r="I206" s="218"/>
      <c r="J206" s="219">
        <f t="shared" si="25"/>
        <v>0</v>
      </c>
      <c r="K206" s="220"/>
      <c r="L206" s="38"/>
      <c r="M206" s="221" t="s">
        <v>1</v>
      </c>
      <c r="N206" s="222" t="s">
        <v>38</v>
      </c>
      <c r="O206" s="70"/>
      <c r="P206" s="223">
        <f t="shared" si="26"/>
        <v>0</v>
      </c>
      <c r="Q206" s="223">
        <v>0</v>
      </c>
      <c r="R206" s="223">
        <f t="shared" si="27"/>
        <v>0</v>
      </c>
      <c r="S206" s="223">
        <v>0</v>
      </c>
      <c r="T206" s="224">
        <f t="shared" si="2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93</v>
      </c>
      <c r="AT206" s="225" t="s">
        <v>155</v>
      </c>
      <c r="AU206" s="225" t="s">
        <v>78</v>
      </c>
      <c r="AY206" s="16" t="s">
        <v>154</v>
      </c>
      <c r="BE206" s="226">
        <f t="shared" si="29"/>
        <v>0</v>
      </c>
      <c r="BF206" s="226">
        <f t="shared" si="30"/>
        <v>0</v>
      </c>
      <c r="BG206" s="226">
        <f t="shared" si="31"/>
        <v>0</v>
      </c>
      <c r="BH206" s="226">
        <f t="shared" si="32"/>
        <v>0</v>
      </c>
      <c r="BI206" s="226">
        <f t="shared" si="33"/>
        <v>0</v>
      </c>
      <c r="BJ206" s="16" t="s">
        <v>78</v>
      </c>
      <c r="BK206" s="226">
        <f t="shared" si="34"/>
        <v>0</v>
      </c>
      <c r="BL206" s="16" t="s">
        <v>93</v>
      </c>
      <c r="BM206" s="225" t="s">
        <v>356</v>
      </c>
    </row>
    <row r="207" spans="1:65" s="2" customFormat="1" ht="24" customHeight="1">
      <c r="A207" s="33"/>
      <c r="B207" s="34"/>
      <c r="C207" s="213" t="s">
        <v>73</v>
      </c>
      <c r="D207" s="213" t="s">
        <v>155</v>
      </c>
      <c r="E207" s="214" t="s">
        <v>685</v>
      </c>
      <c r="F207" s="215" t="s">
        <v>686</v>
      </c>
      <c r="G207" s="216" t="s">
        <v>574</v>
      </c>
      <c r="H207" s="217">
        <v>60</v>
      </c>
      <c r="I207" s="218"/>
      <c r="J207" s="219">
        <f t="shared" si="25"/>
        <v>0</v>
      </c>
      <c r="K207" s="220"/>
      <c r="L207" s="38"/>
      <c r="M207" s="221" t="s">
        <v>1</v>
      </c>
      <c r="N207" s="222" t="s">
        <v>38</v>
      </c>
      <c r="O207" s="70"/>
      <c r="P207" s="223">
        <f t="shared" si="26"/>
        <v>0</v>
      </c>
      <c r="Q207" s="223">
        <v>0</v>
      </c>
      <c r="R207" s="223">
        <f t="shared" si="27"/>
        <v>0</v>
      </c>
      <c r="S207" s="223">
        <v>0</v>
      </c>
      <c r="T207" s="224">
        <f t="shared" si="2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225" t="s">
        <v>93</v>
      </c>
      <c r="AT207" s="225" t="s">
        <v>155</v>
      </c>
      <c r="AU207" s="225" t="s">
        <v>78</v>
      </c>
      <c r="AY207" s="16" t="s">
        <v>154</v>
      </c>
      <c r="BE207" s="226">
        <f t="shared" si="29"/>
        <v>0</v>
      </c>
      <c r="BF207" s="226">
        <f t="shared" si="30"/>
        <v>0</v>
      </c>
      <c r="BG207" s="226">
        <f t="shared" si="31"/>
        <v>0</v>
      </c>
      <c r="BH207" s="226">
        <f t="shared" si="32"/>
        <v>0</v>
      </c>
      <c r="BI207" s="226">
        <f t="shared" si="33"/>
        <v>0</v>
      </c>
      <c r="BJ207" s="16" t="s">
        <v>78</v>
      </c>
      <c r="BK207" s="226">
        <f t="shared" si="34"/>
        <v>0</v>
      </c>
      <c r="BL207" s="16" t="s">
        <v>93</v>
      </c>
      <c r="BM207" s="225" t="s">
        <v>359</v>
      </c>
    </row>
    <row r="208" spans="1:65" s="2" customFormat="1" ht="24" customHeight="1">
      <c r="A208" s="33"/>
      <c r="B208" s="34"/>
      <c r="C208" s="213" t="s">
        <v>73</v>
      </c>
      <c r="D208" s="213" t="s">
        <v>155</v>
      </c>
      <c r="E208" s="214" t="s">
        <v>687</v>
      </c>
      <c r="F208" s="215" t="s">
        <v>688</v>
      </c>
      <c r="G208" s="216" t="s">
        <v>574</v>
      </c>
      <c r="H208" s="217">
        <v>100</v>
      </c>
      <c r="I208" s="218"/>
      <c r="J208" s="219">
        <f t="shared" si="25"/>
        <v>0</v>
      </c>
      <c r="K208" s="220"/>
      <c r="L208" s="38"/>
      <c r="M208" s="221" t="s">
        <v>1</v>
      </c>
      <c r="N208" s="222" t="s">
        <v>38</v>
      </c>
      <c r="O208" s="70"/>
      <c r="P208" s="223">
        <f t="shared" si="26"/>
        <v>0</v>
      </c>
      <c r="Q208" s="223">
        <v>0</v>
      </c>
      <c r="R208" s="223">
        <f t="shared" si="27"/>
        <v>0</v>
      </c>
      <c r="S208" s="223">
        <v>0</v>
      </c>
      <c r="T208" s="224">
        <f t="shared" si="2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93</v>
      </c>
      <c r="AT208" s="225" t="s">
        <v>155</v>
      </c>
      <c r="AU208" s="225" t="s">
        <v>78</v>
      </c>
      <c r="AY208" s="16" t="s">
        <v>154</v>
      </c>
      <c r="BE208" s="226">
        <f t="shared" si="29"/>
        <v>0</v>
      </c>
      <c r="BF208" s="226">
        <f t="shared" si="30"/>
        <v>0</v>
      </c>
      <c r="BG208" s="226">
        <f t="shared" si="31"/>
        <v>0</v>
      </c>
      <c r="BH208" s="226">
        <f t="shared" si="32"/>
        <v>0</v>
      </c>
      <c r="BI208" s="226">
        <f t="shared" si="33"/>
        <v>0</v>
      </c>
      <c r="BJ208" s="16" t="s">
        <v>78</v>
      </c>
      <c r="BK208" s="226">
        <f t="shared" si="34"/>
        <v>0</v>
      </c>
      <c r="BL208" s="16" t="s">
        <v>93</v>
      </c>
      <c r="BM208" s="225" t="s">
        <v>362</v>
      </c>
    </row>
    <row r="209" spans="1:65" s="2" customFormat="1" ht="24" customHeight="1">
      <c r="A209" s="33"/>
      <c r="B209" s="34"/>
      <c r="C209" s="213" t="s">
        <v>73</v>
      </c>
      <c r="D209" s="213" t="s">
        <v>155</v>
      </c>
      <c r="E209" s="214" t="s">
        <v>689</v>
      </c>
      <c r="F209" s="215" t="s">
        <v>690</v>
      </c>
      <c r="G209" s="216" t="s">
        <v>574</v>
      </c>
      <c r="H209" s="217">
        <v>54</v>
      </c>
      <c r="I209" s="218"/>
      <c r="J209" s="219">
        <f t="shared" si="25"/>
        <v>0</v>
      </c>
      <c r="K209" s="220"/>
      <c r="L209" s="38"/>
      <c r="M209" s="221" t="s">
        <v>1</v>
      </c>
      <c r="N209" s="222" t="s">
        <v>38</v>
      </c>
      <c r="O209" s="70"/>
      <c r="P209" s="223">
        <f t="shared" si="26"/>
        <v>0</v>
      </c>
      <c r="Q209" s="223">
        <v>0</v>
      </c>
      <c r="R209" s="223">
        <f t="shared" si="27"/>
        <v>0</v>
      </c>
      <c r="S209" s="223">
        <v>0</v>
      </c>
      <c r="T209" s="224">
        <f t="shared" si="2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225" t="s">
        <v>93</v>
      </c>
      <c r="AT209" s="225" t="s">
        <v>155</v>
      </c>
      <c r="AU209" s="225" t="s">
        <v>78</v>
      </c>
      <c r="AY209" s="16" t="s">
        <v>154</v>
      </c>
      <c r="BE209" s="226">
        <f t="shared" si="29"/>
        <v>0</v>
      </c>
      <c r="BF209" s="226">
        <f t="shared" si="30"/>
        <v>0</v>
      </c>
      <c r="BG209" s="226">
        <f t="shared" si="31"/>
        <v>0</v>
      </c>
      <c r="BH209" s="226">
        <f t="shared" si="32"/>
        <v>0</v>
      </c>
      <c r="BI209" s="226">
        <f t="shared" si="33"/>
        <v>0</v>
      </c>
      <c r="BJ209" s="16" t="s">
        <v>78</v>
      </c>
      <c r="BK209" s="226">
        <f t="shared" si="34"/>
        <v>0</v>
      </c>
      <c r="BL209" s="16" t="s">
        <v>93</v>
      </c>
      <c r="BM209" s="225" t="s">
        <v>365</v>
      </c>
    </row>
    <row r="210" spans="1:65" s="2" customFormat="1" ht="16.5" customHeight="1">
      <c r="A210" s="33"/>
      <c r="B210" s="34"/>
      <c r="C210" s="213" t="s">
        <v>73</v>
      </c>
      <c r="D210" s="213" t="s">
        <v>155</v>
      </c>
      <c r="E210" s="214" t="s">
        <v>691</v>
      </c>
      <c r="F210" s="215" t="s">
        <v>692</v>
      </c>
      <c r="G210" s="216" t="s">
        <v>183</v>
      </c>
      <c r="H210" s="217">
        <v>2440</v>
      </c>
      <c r="I210" s="218"/>
      <c r="J210" s="219">
        <f t="shared" si="25"/>
        <v>0</v>
      </c>
      <c r="K210" s="220"/>
      <c r="L210" s="38"/>
      <c r="M210" s="221" t="s">
        <v>1</v>
      </c>
      <c r="N210" s="222" t="s">
        <v>38</v>
      </c>
      <c r="O210" s="70"/>
      <c r="P210" s="223">
        <f t="shared" si="26"/>
        <v>0</v>
      </c>
      <c r="Q210" s="223">
        <v>0</v>
      </c>
      <c r="R210" s="223">
        <f t="shared" si="27"/>
        <v>0</v>
      </c>
      <c r="S210" s="223">
        <v>0</v>
      </c>
      <c r="T210" s="224">
        <f t="shared" si="2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93</v>
      </c>
      <c r="AT210" s="225" t="s">
        <v>155</v>
      </c>
      <c r="AU210" s="225" t="s">
        <v>78</v>
      </c>
      <c r="AY210" s="16" t="s">
        <v>154</v>
      </c>
      <c r="BE210" s="226">
        <f t="shared" si="29"/>
        <v>0</v>
      </c>
      <c r="BF210" s="226">
        <f t="shared" si="30"/>
        <v>0</v>
      </c>
      <c r="BG210" s="226">
        <f t="shared" si="31"/>
        <v>0</v>
      </c>
      <c r="BH210" s="226">
        <f t="shared" si="32"/>
        <v>0</v>
      </c>
      <c r="BI210" s="226">
        <f t="shared" si="33"/>
        <v>0</v>
      </c>
      <c r="BJ210" s="16" t="s">
        <v>78</v>
      </c>
      <c r="BK210" s="226">
        <f t="shared" si="34"/>
        <v>0</v>
      </c>
      <c r="BL210" s="16" t="s">
        <v>93</v>
      </c>
      <c r="BM210" s="225" t="s">
        <v>368</v>
      </c>
    </row>
    <row r="211" spans="1:65" s="2" customFormat="1" ht="16.5" customHeight="1">
      <c r="A211" s="33"/>
      <c r="B211" s="34"/>
      <c r="C211" s="213" t="s">
        <v>73</v>
      </c>
      <c r="D211" s="213" t="s">
        <v>155</v>
      </c>
      <c r="E211" s="214" t="s">
        <v>693</v>
      </c>
      <c r="F211" s="215" t="s">
        <v>694</v>
      </c>
      <c r="G211" s="216" t="s">
        <v>183</v>
      </c>
      <c r="H211" s="217">
        <v>300</v>
      </c>
      <c r="I211" s="218"/>
      <c r="J211" s="219">
        <f t="shared" si="25"/>
        <v>0</v>
      </c>
      <c r="K211" s="220"/>
      <c r="L211" s="38"/>
      <c r="M211" s="221" t="s">
        <v>1</v>
      </c>
      <c r="N211" s="222" t="s">
        <v>38</v>
      </c>
      <c r="O211" s="70"/>
      <c r="P211" s="223">
        <f t="shared" si="26"/>
        <v>0</v>
      </c>
      <c r="Q211" s="223">
        <v>0</v>
      </c>
      <c r="R211" s="223">
        <f t="shared" si="27"/>
        <v>0</v>
      </c>
      <c r="S211" s="223">
        <v>0</v>
      </c>
      <c r="T211" s="224">
        <f t="shared" si="2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93</v>
      </c>
      <c r="AT211" s="225" t="s">
        <v>155</v>
      </c>
      <c r="AU211" s="225" t="s">
        <v>78</v>
      </c>
      <c r="AY211" s="16" t="s">
        <v>154</v>
      </c>
      <c r="BE211" s="226">
        <f t="shared" si="29"/>
        <v>0</v>
      </c>
      <c r="BF211" s="226">
        <f t="shared" si="30"/>
        <v>0</v>
      </c>
      <c r="BG211" s="226">
        <f t="shared" si="31"/>
        <v>0</v>
      </c>
      <c r="BH211" s="226">
        <f t="shared" si="32"/>
        <v>0</v>
      </c>
      <c r="BI211" s="226">
        <f t="shared" si="33"/>
        <v>0</v>
      </c>
      <c r="BJ211" s="16" t="s">
        <v>78</v>
      </c>
      <c r="BK211" s="226">
        <f t="shared" si="34"/>
        <v>0</v>
      </c>
      <c r="BL211" s="16" t="s">
        <v>93</v>
      </c>
      <c r="BM211" s="225" t="s">
        <v>369</v>
      </c>
    </row>
    <row r="212" spans="1:65" s="2" customFormat="1" ht="16.5" customHeight="1">
      <c r="A212" s="33"/>
      <c r="B212" s="34"/>
      <c r="C212" s="213" t="s">
        <v>73</v>
      </c>
      <c r="D212" s="213" t="s">
        <v>155</v>
      </c>
      <c r="E212" s="214" t="s">
        <v>695</v>
      </c>
      <c r="F212" s="215" t="s">
        <v>696</v>
      </c>
      <c r="G212" s="216" t="s">
        <v>183</v>
      </c>
      <c r="H212" s="217">
        <v>10</v>
      </c>
      <c r="I212" s="218"/>
      <c r="J212" s="219">
        <f t="shared" si="25"/>
        <v>0</v>
      </c>
      <c r="K212" s="220"/>
      <c r="L212" s="38"/>
      <c r="M212" s="221" t="s">
        <v>1</v>
      </c>
      <c r="N212" s="222" t="s">
        <v>38</v>
      </c>
      <c r="O212" s="70"/>
      <c r="P212" s="223">
        <f t="shared" si="26"/>
        <v>0</v>
      </c>
      <c r="Q212" s="223">
        <v>0</v>
      </c>
      <c r="R212" s="223">
        <f t="shared" si="27"/>
        <v>0</v>
      </c>
      <c r="S212" s="223">
        <v>0</v>
      </c>
      <c r="T212" s="224">
        <f t="shared" si="2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93</v>
      </c>
      <c r="AT212" s="225" t="s">
        <v>155</v>
      </c>
      <c r="AU212" s="225" t="s">
        <v>78</v>
      </c>
      <c r="AY212" s="16" t="s">
        <v>154</v>
      </c>
      <c r="BE212" s="226">
        <f t="shared" si="29"/>
        <v>0</v>
      </c>
      <c r="BF212" s="226">
        <f t="shared" si="30"/>
        <v>0</v>
      </c>
      <c r="BG212" s="226">
        <f t="shared" si="31"/>
        <v>0</v>
      </c>
      <c r="BH212" s="226">
        <f t="shared" si="32"/>
        <v>0</v>
      </c>
      <c r="BI212" s="226">
        <f t="shared" si="33"/>
        <v>0</v>
      </c>
      <c r="BJ212" s="16" t="s">
        <v>78</v>
      </c>
      <c r="BK212" s="226">
        <f t="shared" si="34"/>
        <v>0</v>
      </c>
      <c r="BL212" s="16" t="s">
        <v>93</v>
      </c>
      <c r="BM212" s="225" t="s">
        <v>372</v>
      </c>
    </row>
    <row r="213" spans="1:65" s="2" customFormat="1" ht="16.5" customHeight="1">
      <c r="A213" s="33"/>
      <c r="B213" s="34"/>
      <c r="C213" s="213" t="s">
        <v>73</v>
      </c>
      <c r="D213" s="213" t="s">
        <v>155</v>
      </c>
      <c r="E213" s="214" t="s">
        <v>697</v>
      </c>
      <c r="F213" s="215" t="s">
        <v>698</v>
      </c>
      <c r="G213" s="216" t="s">
        <v>183</v>
      </c>
      <c r="H213" s="217">
        <v>10</v>
      </c>
      <c r="I213" s="218"/>
      <c r="J213" s="219">
        <f t="shared" si="25"/>
        <v>0</v>
      </c>
      <c r="K213" s="220"/>
      <c r="L213" s="38"/>
      <c r="M213" s="221" t="s">
        <v>1</v>
      </c>
      <c r="N213" s="222" t="s">
        <v>38</v>
      </c>
      <c r="O213" s="70"/>
      <c r="P213" s="223">
        <f t="shared" si="26"/>
        <v>0</v>
      </c>
      <c r="Q213" s="223">
        <v>0</v>
      </c>
      <c r="R213" s="223">
        <f t="shared" si="27"/>
        <v>0</v>
      </c>
      <c r="S213" s="223">
        <v>0</v>
      </c>
      <c r="T213" s="224">
        <f t="shared" si="2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93</v>
      </c>
      <c r="AT213" s="225" t="s">
        <v>155</v>
      </c>
      <c r="AU213" s="225" t="s">
        <v>78</v>
      </c>
      <c r="AY213" s="16" t="s">
        <v>154</v>
      </c>
      <c r="BE213" s="226">
        <f t="shared" si="29"/>
        <v>0</v>
      </c>
      <c r="BF213" s="226">
        <f t="shared" si="30"/>
        <v>0</v>
      </c>
      <c r="BG213" s="226">
        <f t="shared" si="31"/>
        <v>0</v>
      </c>
      <c r="BH213" s="226">
        <f t="shared" si="32"/>
        <v>0</v>
      </c>
      <c r="BI213" s="226">
        <f t="shared" si="33"/>
        <v>0</v>
      </c>
      <c r="BJ213" s="16" t="s">
        <v>78</v>
      </c>
      <c r="BK213" s="226">
        <f t="shared" si="34"/>
        <v>0</v>
      </c>
      <c r="BL213" s="16" t="s">
        <v>93</v>
      </c>
      <c r="BM213" s="225" t="s">
        <v>375</v>
      </c>
    </row>
    <row r="214" spans="1:65" s="2" customFormat="1" ht="16.5" customHeight="1">
      <c r="A214" s="33"/>
      <c r="B214" s="34"/>
      <c r="C214" s="213" t="s">
        <v>73</v>
      </c>
      <c r="D214" s="213" t="s">
        <v>155</v>
      </c>
      <c r="E214" s="214" t="s">
        <v>699</v>
      </c>
      <c r="F214" s="215" t="s">
        <v>700</v>
      </c>
      <c r="G214" s="216" t="s">
        <v>183</v>
      </c>
      <c r="H214" s="217">
        <v>2</v>
      </c>
      <c r="I214" s="218"/>
      <c r="J214" s="219">
        <f t="shared" si="25"/>
        <v>0</v>
      </c>
      <c r="K214" s="220"/>
      <c r="L214" s="38"/>
      <c r="M214" s="221" t="s">
        <v>1</v>
      </c>
      <c r="N214" s="222" t="s">
        <v>38</v>
      </c>
      <c r="O214" s="70"/>
      <c r="P214" s="223">
        <f t="shared" si="26"/>
        <v>0</v>
      </c>
      <c r="Q214" s="223">
        <v>0</v>
      </c>
      <c r="R214" s="223">
        <f t="shared" si="27"/>
        <v>0</v>
      </c>
      <c r="S214" s="223">
        <v>0</v>
      </c>
      <c r="T214" s="224">
        <f t="shared" si="2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5" t="s">
        <v>93</v>
      </c>
      <c r="AT214" s="225" t="s">
        <v>155</v>
      </c>
      <c r="AU214" s="225" t="s">
        <v>78</v>
      </c>
      <c r="AY214" s="16" t="s">
        <v>154</v>
      </c>
      <c r="BE214" s="226">
        <f t="shared" si="29"/>
        <v>0</v>
      </c>
      <c r="BF214" s="226">
        <f t="shared" si="30"/>
        <v>0</v>
      </c>
      <c r="BG214" s="226">
        <f t="shared" si="31"/>
        <v>0</v>
      </c>
      <c r="BH214" s="226">
        <f t="shared" si="32"/>
        <v>0</v>
      </c>
      <c r="BI214" s="226">
        <f t="shared" si="33"/>
        <v>0</v>
      </c>
      <c r="BJ214" s="16" t="s">
        <v>78</v>
      </c>
      <c r="BK214" s="226">
        <f t="shared" si="34"/>
        <v>0</v>
      </c>
      <c r="BL214" s="16" t="s">
        <v>93</v>
      </c>
      <c r="BM214" s="225" t="s">
        <v>377</v>
      </c>
    </row>
    <row r="215" spans="1:65" s="2" customFormat="1" ht="16.5" customHeight="1">
      <c r="A215" s="33"/>
      <c r="B215" s="34"/>
      <c r="C215" s="213" t="s">
        <v>73</v>
      </c>
      <c r="D215" s="213" t="s">
        <v>155</v>
      </c>
      <c r="E215" s="214" t="s">
        <v>701</v>
      </c>
      <c r="F215" s="215" t="s">
        <v>702</v>
      </c>
      <c r="G215" s="216" t="s">
        <v>183</v>
      </c>
      <c r="H215" s="217">
        <v>12</v>
      </c>
      <c r="I215" s="218"/>
      <c r="J215" s="219">
        <f t="shared" si="25"/>
        <v>0</v>
      </c>
      <c r="K215" s="220"/>
      <c r="L215" s="38"/>
      <c r="M215" s="221" t="s">
        <v>1</v>
      </c>
      <c r="N215" s="222" t="s">
        <v>38</v>
      </c>
      <c r="O215" s="70"/>
      <c r="P215" s="223">
        <f t="shared" si="26"/>
        <v>0</v>
      </c>
      <c r="Q215" s="223">
        <v>0</v>
      </c>
      <c r="R215" s="223">
        <f t="shared" si="27"/>
        <v>0</v>
      </c>
      <c r="S215" s="223">
        <v>0</v>
      </c>
      <c r="T215" s="224">
        <f t="shared" si="2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93</v>
      </c>
      <c r="AT215" s="225" t="s">
        <v>155</v>
      </c>
      <c r="AU215" s="225" t="s">
        <v>78</v>
      </c>
      <c r="AY215" s="16" t="s">
        <v>154</v>
      </c>
      <c r="BE215" s="226">
        <f t="shared" si="29"/>
        <v>0</v>
      </c>
      <c r="BF215" s="226">
        <f t="shared" si="30"/>
        <v>0</v>
      </c>
      <c r="BG215" s="226">
        <f t="shared" si="31"/>
        <v>0</v>
      </c>
      <c r="BH215" s="226">
        <f t="shared" si="32"/>
        <v>0</v>
      </c>
      <c r="BI215" s="226">
        <f t="shared" si="33"/>
        <v>0</v>
      </c>
      <c r="BJ215" s="16" t="s">
        <v>78</v>
      </c>
      <c r="BK215" s="226">
        <f t="shared" si="34"/>
        <v>0</v>
      </c>
      <c r="BL215" s="16" t="s">
        <v>93</v>
      </c>
      <c r="BM215" s="225" t="s">
        <v>382</v>
      </c>
    </row>
    <row r="216" spans="1:65" s="2" customFormat="1" ht="16.5" customHeight="1">
      <c r="A216" s="33"/>
      <c r="B216" s="34"/>
      <c r="C216" s="213" t="s">
        <v>73</v>
      </c>
      <c r="D216" s="213" t="s">
        <v>155</v>
      </c>
      <c r="E216" s="214" t="s">
        <v>703</v>
      </c>
      <c r="F216" s="215" t="s">
        <v>704</v>
      </c>
      <c r="G216" s="216" t="s">
        <v>183</v>
      </c>
      <c r="H216" s="217">
        <v>50</v>
      </c>
      <c r="I216" s="218"/>
      <c r="J216" s="219">
        <f t="shared" si="25"/>
        <v>0</v>
      </c>
      <c r="K216" s="220"/>
      <c r="L216" s="38"/>
      <c r="M216" s="221" t="s">
        <v>1</v>
      </c>
      <c r="N216" s="222" t="s">
        <v>38</v>
      </c>
      <c r="O216" s="70"/>
      <c r="P216" s="223">
        <f t="shared" si="26"/>
        <v>0</v>
      </c>
      <c r="Q216" s="223">
        <v>0</v>
      </c>
      <c r="R216" s="223">
        <f t="shared" si="27"/>
        <v>0</v>
      </c>
      <c r="S216" s="223">
        <v>0</v>
      </c>
      <c r="T216" s="224">
        <f t="shared" si="2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93</v>
      </c>
      <c r="AT216" s="225" t="s">
        <v>155</v>
      </c>
      <c r="AU216" s="225" t="s">
        <v>78</v>
      </c>
      <c r="AY216" s="16" t="s">
        <v>154</v>
      </c>
      <c r="BE216" s="226">
        <f t="shared" si="29"/>
        <v>0</v>
      </c>
      <c r="BF216" s="226">
        <f t="shared" si="30"/>
        <v>0</v>
      </c>
      <c r="BG216" s="226">
        <f t="shared" si="31"/>
        <v>0</v>
      </c>
      <c r="BH216" s="226">
        <f t="shared" si="32"/>
        <v>0</v>
      </c>
      <c r="BI216" s="226">
        <f t="shared" si="33"/>
        <v>0</v>
      </c>
      <c r="BJ216" s="16" t="s">
        <v>78</v>
      </c>
      <c r="BK216" s="226">
        <f t="shared" si="34"/>
        <v>0</v>
      </c>
      <c r="BL216" s="16" t="s">
        <v>93</v>
      </c>
      <c r="BM216" s="225" t="s">
        <v>385</v>
      </c>
    </row>
    <row r="217" spans="1:65" s="2" customFormat="1" ht="16.5" customHeight="1">
      <c r="A217" s="33"/>
      <c r="B217" s="34"/>
      <c r="C217" s="213" t="s">
        <v>73</v>
      </c>
      <c r="D217" s="213" t="s">
        <v>155</v>
      </c>
      <c r="E217" s="214" t="s">
        <v>705</v>
      </c>
      <c r="F217" s="215" t="s">
        <v>706</v>
      </c>
      <c r="G217" s="216" t="s">
        <v>183</v>
      </c>
      <c r="H217" s="217">
        <v>21</v>
      </c>
      <c r="I217" s="218"/>
      <c r="J217" s="219">
        <f t="shared" si="25"/>
        <v>0</v>
      </c>
      <c r="K217" s="220"/>
      <c r="L217" s="38"/>
      <c r="M217" s="221" t="s">
        <v>1</v>
      </c>
      <c r="N217" s="222" t="s">
        <v>38</v>
      </c>
      <c r="O217" s="70"/>
      <c r="P217" s="223">
        <f t="shared" si="26"/>
        <v>0</v>
      </c>
      <c r="Q217" s="223">
        <v>0</v>
      </c>
      <c r="R217" s="223">
        <f t="shared" si="27"/>
        <v>0</v>
      </c>
      <c r="S217" s="223">
        <v>0</v>
      </c>
      <c r="T217" s="224">
        <f t="shared" si="2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93</v>
      </c>
      <c r="AT217" s="225" t="s">
        <v>155</v>
      </c>
      <c r="AU217" s="225" t="s">
        <v>78</v>
      </c>
      <c r="AY217" s="16" t="s">
        <v>154</v>
      </c>
      <c r="BE217" s="226">
        <f t="shared" si="29"/>
        <v>0</v>
      </c>
      <c r="BF217" s="226">
        <f t="shared" si="30"/>
        <v>0</v>
      </c>
      <c r="BG217" s="226">
        <f t="shared" si="31"/>
        <v>0</v>
      </c>
      <c r="BH217" s="226">
        <f t="shared" si="32"/>
        <v>0</v>
      </c>
      <c r="BI217" s="226">
        <f t="shared" si="33"/>
        <v>0</v>
      </c>
      <c r="BJ217" s="16" t="s">
        <v>78</v>
      </c>
      <c r="BK217" s="226">
        <f t="shared" si="34"/>
        <v>0</v>
      </c>
      <c r="BL217" s="16" t="s">
        <v>93</v>
      </c>
      <c r="BM217" s="225" t="s">
        <v>388</v>
      </c>
    </row>
    <row r="218" spans="1:65" s="2" customFormat="1" ht="16.5" customHeight="1">
      <c r="A218" s="33"/>
      <c r="B218" s="34"/>
      <c r="C218" s="213" t="s">
        <v>73</v>
      </c>
      <c r="D218" s="213" t="s">
        <v>155</v>
      </c>
      <c r="E218" s="214" t="s">
        <v>707</v>
      </c>
      <c r="F218" s="215" t="s">
        <v>708</v>
      </c>
      <c r="G218" s="216" t="s">
        <v>574</v>
      </c>
      <c r="H218" s="217">
        <v>370</v>
      </c>
      <c r="I218" s="218"/>
      <c r="J218" s="219">
        <f t="shared" si="25"/>
        <v>0</v>
      </c>
      <c r="K218" s="220"/>
      <c r="L218" s="38"/>
      <c r="M218" s="221" t="s">
        <v>1</v>
      </c>
      <c r="N218" s="222" t="s">
        <v>38</v>
      </c>
      <c r="O218" s="70"/>
      <c r="P218" s="223">
        <f t="shared" si="26"/>
        <v>0</v>
      </c>
      <c r="Q218" s="223">
        <v>0</v>
      </c>
      <c r="R218" s="223">
        <f t="shared" si="27"/>
        <v>0</v>
      </c>
      <c r="S218" s="223">
        <v>0</v>
      </c>
      <c r="T218" s="224">
        <f t="shared" si="2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93</v>
      </c>
      <c r="AT218" s="225" t="s">
        <v>155</v>
      </c>
      <c r="AU218" s="225" t="s">
        <v>78</v>
      </c>
      <c r="AY218" s="16" t="s">
        <v>154</v>
      </c>
      <c r="BE218" s="226">
        <f t="shared" si="29"/>
        <v>0</v>
      </c>
      <c r="BF218" s="226">
        <f t="shared" si="30"/>
        <v>0</v>
      </c>
      <c r="BG218" s="226">
        <f t="shared" si="31"/>
        <v>0</v>
      </c>
      <c r="BH218" s="226">
        <f t="shared" si="32"/>
        <v>0</v>
      </c>
      <c r="BI218" s="226">
        <f t="shared" si="33"/>
        <v>0</v>
      </c>
      <c r="BJ218" s="16" t="s">
        <v>78</v>
      </c>
      <c r="BK218" s="226">
        <f t="shared" si="34"/>
        <v>0</v>
      </c>
      <c r="BL218" s="16" t="s">
        <v>93</v>
      </c>
      <c r="BM218" s="225" t="s">
        <v>391</v>
      </c>
    </row>
    <row r="219" spans="1:65" s="2" customFormat="1" ht="16.5" customHeight="1">
      <c r="A219" s="33"/>
      <c r="B219" s="34"/>
      <c r="C219" s="213" t="s">
        <v>73</v>
      </c>
      <c r="D219" s="213" t="s">
        <v>155</v>
      </c>
      <c r="E219" s="214" t="s">
        <v>709</v>
      </c>
      <c r="F219" s="215" t="s">
        <v>710</v>
      </c>
      <c r="G219" s="216" t="s">
        <v>183</v>
      </c>
      <c r="H219" s="217">
        <v>136</v>
      </c>
      <c r="I219" s="218"/>
      <c r="J219" s="219">
        <f t="shared" si="25"/>
        <v>0</v>
      </c>
      <c r="K219" s="220"/>
      <c r="L219" s="38"/>
      <c r="M219" s="221" t="s">
        <v>1</v>
      </c>
      <c r="N219" s="222" t="s">
        <v>38</v>
      </c>
      <c r="O219" s="70"/>
      <c r="P219" s="223">
        <f t="shared" si="26"/>
        <v>0</v>
      </c>
      <c r="Q219" s="223">
        <v>0</v>
      </c>
      <c r="R219" s="223">
        <f t="shared" si="27"/>
        <v>0</v>
      </c>
      <c r="S219" s="223">
        <v>0</v>
      </c>
      <c r="T219" s="224">
        <f t="shared" si="2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93</v>
      </c>
      <c r="AT219" s="225" t="s">
        <v>155</v>
      </c>
      <c r="AU219" s="225" t="s">
        <v>78</v>
      </c>
      <c r="AY219" s="16" t="s">
        <v>154</v>
      </c>
      <c r="BE219" s="226">
        <f t="shared" si="29"/>
        <v>0</v>
      </c>
      <c r="BF219" s="226">
        <f t="shared" si="30"/>
        <v>0</v>
      </c>
      <c r="BG219" s="226">
        <f t="shared" si="31"/>
        <v>0</v>
      </c>
      <c r="BH219" s="226">
        <f t="shared" si="32"/>
        <v>0</v>
      </c>
      <c r="BI219" s="226">
        <f t="shared" si="33"/>
        <v>0</v>
      </c>
      <c r="BJ219" s="16" t="s">
        <v>78</v>
      </c>
      <c r="BK219" s="226">
        <f t="shared" si="34"/>
        <v>0</v>
      </c>
      <c r="BL219" s="16" t="s">
        <v>93</v>
      </c>
      <c r="BM219" s="225" t="s">
        <v>394</v>
      </c>
    </row>
    <row r="220" spans="2:63" s="11" customFormat="1" ht="25.9" customHeight="1">
      <c r="B220" s="199"/>
      <c r="C220" s="200"/>
      <c r="D220" s="201" t="s">
        <v>72</v>
      </c>
      <c r="E220" s="202" t="s">
        <v>210</v>
      </c>
      <c r="F220" s="202" t="s">
        <v>611</v>
      </c>
      <c r="G220" s="200"/>
      <c r="H220" s="200"/>
      <c r="I220" s="203"/>
      <c r="J220" s="204">
        <f>BK220</f>
        <v>0</v>
      </c>
      <c r="K220" s="200"/>
      <c r="L220" s="205"/>
      <c r="M220" s="206"/>
      <c r="N220" s="207"/>
      <c r="O220" s="207"/>
      <c r="P220" s="208">
        <f>SUM(P221:P234)</f>
        <v>0</v>
      </c>
      <c r="Q220" s="207"/>
      <c r="R220" s="208">
        <f>SUM(R221:R234)</f>
        <v>0</v>
      </c>
      <c r="S220" s="207"/>
      <c r="T220" s="209">
        <f>SUM(T221:T234)</f>
        <v>0</v>
      </c>
      <c r="AR220" s="210" t="s">
        <v>78</v>
      </c>
      <c r="AT220" s="211" t="s">
        <v>72</v>
      </c>
      <c r="AU220" s="211" t="s">
        <v>73</v>
      </c>
      <c r="AY220" s="210" t="s">
        <v>154</v>
      </c>
      <c r="BK220" s="212">
        <f>SUM(BK221:BK234)</f>
        <v>0</v>
      </c>
    </row>
    <row r="221" spans="1:65" s="2" customFormat="1" ht="16.5" customHeight="1">
      <c r="A221" s="33"/>
      <c r="B221" s="34"/>
      <c r="C221" s="213" t="s">
        <v>73</v>
      </c>
      <c r="D221" s="213" t="s">
        <v>155</v>
      </c>
      <c r="E221" s="214" t="s">
        <v>652</v>
      </c>
      <c r="F221" s="215" t="s">
        <v>653</v>
      </c>
      <c r="G221" s="216" t="s">
        <v>183</v>
      </c>
      <c r="H221" s="217">
        <v>22</v>
      </c>
      <c r="I221" s="218"/>
      <c r="J221" s="219">
        <f aca="true" t="shared" si="35" ref="J221:J234">ROUND(I221*H221,2)</f>
        <v>0</v>
      </c>
      <c r="K221" s="220"/>
      <c r="L221" s="38"/>
      <c r="M221" s="221" t="s">
        <v>1</v>
      </c>
      <c r="N221" s="222" t="s">
        <v>38</v>
      </c>
      <c r="O221" s="70"/>
      <c r="P221" s="223">
        <f aca="true" t="shared" si="36" ref="P221:P234">O221*H221</f>
        <v>0</v>
      </c>
      <c r="Q221" s="223">
        <v>0</v>
      </c>
      <c r="R221" s="223">
        <f aca="true" t="shared" si="37" ref="R221:R234">Q221*H221</f>
        <v>0</v>
      </c>
      <c r="S221" s="223">
        <v>0</v>
      </c>
      <c r="T221" s="224">
        <f aca="true" t="shared" si="38" ref="T221:T234"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93</v>
      </c>
      <c r="AT221" s="225" t="s">
        <v>155</v>
      </c>
      <c r="AU221" s="225" t="s">
        <v>78</v>
      </c>
      <c r="AY221" s="16" t="s">
        <v>154</v>
      </c>
      <c r="BE221" s="226">
        <f aca="true" t="shared" si="39" ref="BE221:BE234">IF(N221="základní",J221,0)</f>
        <v>0</v>
      </c>
      <c r="BF221" s="226">
        <f aca="true" t="shared" si="40" ref="BF221:BF234">IF(N221="snížená",J221,0)</f>
        <v>0</v>
      </c>
      <c r="BG221" s="226">
        <f aca="true" t="shared" si="41" ref="BG221:BG234">IF(N221="zákl. přenesená",J221,0)</f>
        <v>0</v>
      </c>
      <c r="BH221" s="226">
        <f aca="true" t="shared" si="42" ref="BH221:BH234">IF(N221="sníž. přenesená",J221,0)</f>
        <v>0</v>
      </c>
      <c r="BI221" s="226">
        <f aca="true" t="shared" si="43" ref="BI221:BI234">IF(N221="nulová",J221,0)</f>
        <v>0</v>
      </c>
      <c r="BJ221" s="16" t="s">
        <v>78</v>
      </c>
      <c r="BK221" s="226">
        <f aca="true" t="shared" si="44" ref="BK221:BK234">ROUND(I221*H221,2)</f>
        <v>0</v>
      </c>
      <c r="BL221" s="16" t="s">
        <v>93</v>
      </c>
      <c r="BM221" s="225" t="s">
        <v>397</v>
      </c>
    </row>
    <row r="222" spans="1:65" s="2" customFormat="1" ht="16.5" customHeight="1">
      <c r="A222" s="33"/>
      <c r="B222" s="34"/>
      <c r="C222" s="213" t="s">
        <v>73</v>
      </c>
      <c r="D222" s="213" t="s">
        <v>155</v>
      </c>
      <c r="E222" s="214" t="s">
        <v>711</v>
      </c>
      <c r="F222" s="215" t="s">
        <v>712</v>
      </c>
      <c r="G222" s="216" t="s">
        <v>183</v>
      </c>
      <c r="H222" s="217">
        <v>22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38</v>
      </c>
      <c r="O222" s="70"/>
      <c r="P222" s="223">
        <f t="shared" si="36"/>
        <v>0</v>
      </c>
      <c r="Q222" s="223">
        <v>0</v>
      </c>
      <c r="R222" s="223">
        <f t="shared" si="37"/>
        <v>0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93</v>
      </c>
      <c r="AT222" s="225" t="s">
        <v>155</v>
      </c>
      <c r="AU222" s="225" t="s">
        <v>78</v>
      </c>
      <c r="AY222" s="16" t="s">
        <v>154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78</v>
      </c>
      <c r="BK222" s="226">
        <f t="shared" si="44"/>
        <v>0</v>
      </c>
      <c r="BL222" s="16" t="s">
        <v>93</v>
      </c>
      <c r="BM222" s="225" t="s">
        <v>400</v>
      </c>
    </row>
    <row r="223" spans="1:65" s="2" customFormat="1" ht="16.5" customHeight="1">
      <c r="A223" s="33"/>
      <c r="B223" s="34"/>
      <c r="C223" s="213" t="s">
        <v>73</v>
      </c>
      <c r="D223" s="213" t="s">
        <v>155</v>
      </c>
      <c r="E223" s="214" t="s">
        <v>713</v>
      </c>
      <c r="F223" s="215" t="s">
        <v>714</v>
      </c>
      <c r="G223" s="216" t="s">
        <v>183</v>
      </c>
      <c r="H223" s="217">
        <v>22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38</v>
      </c>
      <c r="O223" s="70"/>
      <c r="P223" s="223">
        <f t="shared" si="36"/>
        <v>0</v>
      </c>
      <c r="Q223" s="223">
        <v>0</v>
      </c>
      <c r="R223" s="223">
        <f t="shared" si="37"/>
        <v>0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93</v>
      </c>
      <c r="AT223" s="225" t="s">
        <v>155</v>
      </c>
      <c r="AU223" s="225" t="s">
        <v>78</v>
      </c>
      <c r="AY223" s="16" t="s">
        <v>154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78</v>
      </c>
      <c r="BK223" s="226">
        <f t="shared" si="44"/>
        <v>0</v>
      </c>
      <c r="BL223" s="16" t="s">
        <v>93</v>
      </c>
      <c r="BM223" s="225" t="s">
        <v>403</v>
      </c>
    </row>
    <row r="224" spans="1:65" s="2" customFormat="1" ht="16.5" customHeight="1">
      <c r="A224" s="33"/>
      <c r="B224" s="34"/>
      <c r="C224" s="213" t="s">
        <v>73</v>
      </c>
      <c r="D224" s="213" t="s">
        <v>155</v>
      </c>
      <c r="E224" s="214" t="s">
        <v>715</v>
      </c>
      <c r="F224" s="215" t="s">
        <v>716</v>
      </c>
      <c r="G224" s="216" t="s">
        <v>574</v>
      </c>
      <c r="H224" s="217">
        <v>1600</v>
      </c>
      <c r="I224" s="218"/>
      <c r="J224" s="219">
        <f t="shared" si="35"/>
        <v>0</v>
      </c>
      <c r="K224" s="220"/>
      <c r="L224" s="38"/>
      <c r="M224" s="221" t="s">
        <v>1</v>
      </c>
      <c r="N224" s="222" t="s">
        <v>38</v>
      </c>
      <c r="O224" s="70"/>
      <c r="P224" s="223">
        <f t="shared" si="36"/>
        <v>0</v>
      </c>
      <c r="Q224" s="223">
        <v>0</v>
      </c>
      <c r="R224" s="223">
        <f t="shared" si="37"/>
        <v>0</v>
      </c>
      <c r="S224" s="223">
        <v>0</v>
      </c>
      <c r="T224" s="224">
        <f t="shared" si="3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5" t="s">
        <v>93</v>
      </c>
      <c r="AT224" s="225" t="s">
        <v>155</v>
      </c>
      <c r="AU224" s="225" t="s">
        <v>78</v>
      </c>
      <c r="AY224" s="16" t="s">
        <v>154</v>
      </c>
      <c r="BE224" s="226">
        <f t="shared" si="39"/>
        <v>0</v>
      </c>
      <c r="BF224" s="226">
        <f t="shared" si="40"/>
        <v>0</v>
      </c>
      <c r="BG224" s="226">
        <f t="shared" si="41"/>
        <v>0</v>
      </c>
      <c r="BH224" s="226">
        <f t="shared" si="42"/>
        <v>0</v>
      </c>
      <c r="BI224" s="226">
        <f t="shared" si="43"/>
        <v>0</v>
      </c>
      <c r="BJ224" s="16" t="s">
        <v>78</v>
      </c>
      <c r="BK224" s="226">
        <f t="shared" si="44"/>
        <v>0</v>
      </c>
      <c r="BL224" s="16" t="s">
        <v>93</v>
      </c>
      <c r="BM224" s="225" t="s">
        <v>404</v>
      </c>
    </row>
    <row r="225" spans="1:65" s="2" customFormat="1" ht="16.5" customHeight="1">
      <c r="A225" s="33"/>
      <c r="B225" s="34"/>
      <c r="C225" s="213" t="s">
        <v>73</v>
      </c>
      <c r="D225" s="213" t="s">
        <v>155</v>
      </c>
      <c r="E225" s="214" t="s">
        <v>717</v>
      </c>
      <c r="F225" s="215" t="s">
        <v>626</v>
      </c>
      <c r="G225" s="216" t="s">
        <v>183</v>
      </c>
      <c r="H225" s="217">
        <v>2</v>
      </c>
      <c r="I225" s="218"/>
      <c r="J225" s="219">
        <f t="shared" si="35"/>
        <v>0</v>
      </c>
      <c r="K225" s="220"/>
      <c r="L225" s="38"/>
      <c r="M225" s="221" t="s">
        <v>1</v>
      </c>
      <c r="N225" s="222" t="s">
        <v>38</v>
      </c>
      <c r="O225" s="70"/>
      <c r="P225" s="223">
        <f t="shared" si="36"/>
        <v>0</v>
      </c>
      <c r="Q225" s="223">
        <v>0</v>
      </c>
      <c r="R225" s="223">
        <f t="shared" si="37"/>
        <v>0</v>
      </c>
      <c r="S225" s="223">
        <v>0</v>
      </c>
      <c r="T225" s="224">
        <f t="shared" si="3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93</v>
      </c>
      <c r="AT225" s="225" t="s">
        <v>155</v>
      </c>
      <c r="AU225" s="225" t="s">
        <v>78</v>
      </c>
      <c r="AY225" s="16" t="s">
        <v>154</v>
      </c>
      <c r="BE225" s="226">
        <f t="shared" si="39"/>
        <v>0</v>
      </c>
      <c r="BF225" s="226">
        <f t="shared" si="40"/>
        <v>0</v>
      </c>
      <c r="BG225" s="226">
        <f t="shared" si="41"/>
        <v>0</v>
      </c>
      <c r="BH225" s="226">
        <f t="shared" si="42"/>
        <v>0</v>
      </c>
      <c r="BI225" s="226">
        <f t="shared" si="43"/>
        <v>0</v>
      </c>
      <c r="BJ225" s="16" t="s">
        <v>78</v>
      </c>
      <c r="BK225" s="226">
        <f t="shared" si="44"/>
        <v>0</v>
      </c>
      <c r="BL225" s="16" t="s">
        <v>93</v>
      </c>
      <c r="BM225" s="225" t="s">
        <v>409</v>
      </c>
    </row>
    <row r="226" spans="1:65" s="2" customFormat="1" ht="16.5" customHeight="1">
      <c r="A226" s="33"/>
      <c r="B226" s="34"/>
      <c r="C226" s="213" t="s">
        <v>73</v>
      </c>
      <c r="D226" s="213" t="s">
        <v>155</v>
      </c>
      <c r="E226" s="214" t="s">
        <v>718</v>
      </c>
      <c r="F226" s="215" t="s">
        <v>632</v>
      </c>
      <c r="G226" s="216" t="s">
        <v>183</v>
      </c>
      <c r="H226" s="217">
        <v>4</v>
      </c>
      <c r="I226" s="218"/>
      <c r="J226" s="219">
        <f t="shared" si="35"/>
        <v>0</v>
      </c>
      <c r="K226" s="220"/>
      <c r="L226" s="38"/>
      <c r="M226" s="221" t="s">
        <v>1</v>
      </c>
      <c r="N226" s="222" t="s">
        <v>38</v>
      </c>
      <c r="O226" s="70"/>
      <c r="P226" s="223">
        <f t="shared" si="36"/>
        <v>0</v>
      </c>
      <c r="Q226" s="223">
        <v>0</v>
      </c>
      <c r="R226" s="223">
        <f t="shared" si="37"/>
        <v>0</v>
      </c>
      <c r="S226" s="223">
        <v>0</v>
      </c>
      <c r="T226" s="224">
        <f t="shared" si="3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93</v>
      </c>
      <c r="AT226" s="225" t="s">
        <v>155</v>
      </c>
      <c r="AU226" s="225" t="s">
        <v>78</v>
      </c>
      <c r="AY226" s="16" t="s">
        <v>154</v>
      </c>
      <c r="BE226" s="226">
        <f t="shared" si="39"/>
        <v>0</v>
      </c>
      <c r="BF226" s="226">
        <f t="shared" si="40"/>
        <v>0</v>
      </c>
      <c r="BG226" s="226">
        <f t="shared" si="41"/>
        <v>0</v>
      </c>
      <c r="BH226" s="226">
        <f t="shared" si="42"/>
        <v>0</v>
      </c>
      <c r="BI226" s="226">
        <f t="shared" si="43"/>
        <v>0</v>
      </c>
      <c r="BJ226" s="16" t="s">
        <v>78</v>
      </c>
      <c r="BK226" s="226">
        <f t="shared" si="44"/>
        <v>0</v>
      </c>
      <c r="BL226" s="16" t="s">
        <v>93</v>
      </c>
      <c r="BM226" s="225" t="s">
        <v>412</v>
      </c>
    </row>
    <row r="227" spans="1:65" s="2" customFormat="1" ht="16.5" customHeight="1">
      <c r="A227" s="33"/>
      <c r="B227" s="34"/>
      <c r="C227" s="213" t="s">
        <v>73</v>
      </c>
      <c r="D227" s="213" t="s">
        <v>155</v>
      </c>
      <c r="E227" s="214" t="s">
        <v>719</v>
      </c>
      <c r="F227" s="215" t="s">
        <v>634</v>
      </c>
      <c r="G227" s="216" t="s">
        <v>183</v>
      </c>
      <c r="H227" s="217">
        <v>2</v>
      </c>
      <c r="I227" s="218"/>
      <c r="J227" s="219">
        <f t="shared" si="35"/>
        <v>0</v>
      </c>
      <c r="K227" s="220"/>
      <c r="L227" s="38"/>
      <c r="M227" s="221" t="s">
        <v>1</v>
      </c>
      <c r="N227" s="222" t="s">
        <v>38</v>
      </c>
      <c r="O227" s="70"/>
      <c r="P227" s="223">
        <f t="shared" si="36"/>
        <v>0</v>
      </c>
      <c r="Q227" s="223">
        <v>0</v>
      </c>
      <c r="R227" s="223">
        <f t="shared" si="37"/>
        <v>0</v>
      </c>
      <c r="S227" s="223">
        <v>0</v>
      </c>
      <c r="T227" s="224">
        <f t="shared" si="3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93</v>
      </c>
      <c r="AT227" s="225" t="s">
        <v>155</v>
      </c>
      <c r="AU227" s="225" t="s">
        <v>78</v>
      </c>
      <c r="AY227" s="16" t="s">
        <v>154</v>
      </c>
      <c r="BE227" s="226">
        <f t="shared" si="39"/>
        <v>0</v>
      </c>
      <c r="BF227" s="226">
        <f t="shared" si="40"/>
        <v>0</v>
      </c>
      <c r="BG227" s="226">
        <f t="shared" si="41"/>
        <v>0</v>
      </c>
      <c r="BH227" s="226">
        <f t="shared" si="42"/>
        <v>0</v>
      </c>
      <c r="BI227" s="226">
        <f t="shared" si="43"/>
        <v>0</v>
      </c>
      <c r="BJ227" s="16" t="s">
        <v>78</v>
      </c>
      <c r="BK227" s="226">
        <f t="shared" si="44"/>
        <v>0</v>
      </c>
      <c r="BL227" s="16" t="s">
        <v>93</v>
      </c>
      <c r="BM227" s="225" t="s">
        <v>414</v>
      </c>
    </row>
    <row r="228" spans="1:65" s="2" customFormat="1" ht="16.5" customHeight="1">
      <c r="A228" s="33"/>
      <c r="B228" s="34"/>
      <c r="C228" s="213" t="s">
        <v>73</v>
      </c>
      <c r="D228" s="213" t="s">
        <v>155</v>
      </c>
      <c r="E228" s="214" t="s">
        <v>720</v>
      </c>
      <c r="F228" s="215" t="s">
        <v>630</v>
      </c>
      <c r="G228" s="216" t="s">
        <v>183</v>
      </c>
      <c r="H228" s="217">
        <v>1</v>
      </c>
      <c r="I228" s="218"/>
      <c r="J228" s="219">
        <f t="shared" si="35"/>
        <v>0</v>
      </c>
      <c r="K228" s="220"/>
      <c r="L228" s="38"/>
      <c r="M228" s="221" t="s">
        <v>1</v>
      </c>
      <c r="N228" s="222" t="s">
        <v>38</v>
      </c>
      <c r="O228" s="70"/>
      <c r="P228" s="223">
        <f t="shared" si="36"/>
        <v>0</v>
      </c>
      <c r="Q228" s="223">
        <v>0</v>
      </c>
      <c r="R228" s="223">
        <f t="shared" si="37"/>
        <v>0</v>
      </c>
      <c r="S228" s="223">
        <v>0</v>
      </c>
      <c r="T228" s="224">
        <f t="shared" si="3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93</v>
      </c>
      <c r="AT228" s="225" t="s">
        <v>155</v>
      </c>
      <c r="AU228" s="225" t="s">
        <v>78</v>
      </c>
      <c r="AY228" s="16" t="s">
        <v>154</v>
      </c>
      <c r="BE228" s="226">
        <f t="shared" si="39"/>
        <v>0</v>
      </c>
      <c r="BF228" s="226">
        <f t="shared" si="40"/>
        <v>0</v>
      </c>
      <c r="BG228" s="226">
        <f t="shared" si="41"/>
        <v>0</v>
      </c>
      <c r="BH228" s="226">
        <f t="shared" si="42"/>
        <v>0</v>
      </c>
      <c r="BI228" s="226">
        <f t="shared" si="43"/>
        <v>0</v>
      </c>
      <c r="BJ228" s="16" t="s">
        <v>78</v>
      </c>
      <c r="BK228" s="226">
        <f t="shared" si="44"/>
        <v>0</v>
      </c>
      <c r="BL228" s="16" t="s">
        <v>93</v>
      </c>
      <c r="BM228" s="225" t="s">
        <v>415</v>
      </c>
    </row>
    <row r="229" spans="1:65" s="2" customFormat="1" ht="16.5" customHeight="1">
      <c r="A229" s="33"/>
      <c r="B229" s="34"/>
      <c r="C229" s="213" t="s">
        <v>73</v>
      </c>
      <c r="D229" s="213" t="s">
        <v>155</v>
      </c>
      <c r="E229" s="214" t="s">
        <v>721</v>
      </c>
      <c r="F229" s="215" t="s">
        <v>636</v>
      </c>
      <c r="G229" s="216" t="s">
        <v>183</v>
      </c>
      <c r="H229" s="217">
        <v>16</v>
      </c>
      <c r="I229" s="218"/>
      <c r="J229" s="219">
        <f t="shared" si="35"/>
        <v>0</v>
      </c>
      <c r="K229" s="220"/>
      <c r="L229" s="38"/>
      <c r="M229" s="221" t="s">
        <v>1</v>
      </c>
      <c r="N229" s="222" t="s">
        <v>38</v>
      </c>
      <c r="O229" s="70"/>
      <c r="P229" s="223">
        <f t="shared" si="36"/>
        <v>0</v>
      </c>
      <c r="Q229" s="223">
        <v>0</v>
      </c>
      <c r="R229" s="223">
        <f t="shared" si="37"/>
        <v>0</v>
      </c>
      <c r="S229" s="223">
        <v>0</v>
      </c>
      <c r="T229" s="224">
        <f t="shared" si="3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93</v>
      </c>
      <c r="AT229" s="225" t="s">
        <v>155</v>
      </c>
      <c r="AU229" s="225" t="s">
        <v>78</v>
      </c>
      <c r="AY229" s="16" t="s">
        <v>154</v>
      </c>
      <c r="BE229" s="226">
        <f t="shared" si="39"/>
        <v>0</v>
      </c>
      <c r="BF229" s="226">
        <f t="shared" si="40"/>
        <v>0</v>
      </c>
      <c r="BG229" s="226">
        <f t="shared" si="41"/>
        <v>0</v>
      </c>
      <c r="BH229" s="226">
        <f t="shared" si="42"/>
        <v>0</v>
      </c>
      <c r="BI229" s="226">
        <f t="shared" si="43"/>
        <v>0</v>
      </c>
      <c r="BJ229" s="16" t="s">
        <v>78</v>
      </c>
      <c r="BK229" s="226">
        <f t="shared" si="44"/>
        <v>0</v>
      </c>
      <c r="BL229" s="16" t="s">
        <v>93</v>
      </c>
      <c r="BM229" s="225" t="s">
        <v>416</v>
      </c>
    </row>
    <row r="230" spans="1:65" s="2" customFormat="1" ht="16.5" customHeight="1">
      <c r="A230" s="33"/>
      <c r="B230" s="34"/>
      <c r="C230" s="213" t="s">
        <v>73</v>
      </c>
      <c r="D230" s="213" t="s">
        <v>155</v>
      </c>
      <c r="E230" s="214" t="s">
        <v>722</v>
      </c>
      <c r="F230" s="215" t="s">
        <v>638</v>
      </c>
      <c r="G230" s="216" t="s">
        <v>183</v>
      </c>
      <c r="H230" s="217">
        <v>1</v>
      </c>
      <c r="I230" s="218"/>
      <c r="J230" s="219">
        <f t="shared" si="35"/>
        <v>0</v>
      </c>
      <c r="K230" s="220"/>
      <c r="L230" s="38"/>
      <c r="M230" s="221" t="s">
        <v>1</v>
      </c>
      <c r="N230" s="222" t="s">
        <v>38</v>
      </c>
      <c r="O230" s="70"/>
      <c r="P230" s="223">
        <f t="shared" si="36"/>
        <v>0</v>
      </c>
      <c r="Q230" s="223">
        <v>0</v>
      </c>
      <c r="R230" s="223">
        <f t="shared" si="37"/>
        <v>0</v>
      </c>
      <c r="S230" s="223">
        <v>0</v>
      </c>
      <c r="T230" s="224">
        <f t="shared" si="3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93</v>
      </c>
      <c r="AT230" s="225" t="s">
        <v>155</v>
      </c>
      <c r="AU230" s="225" t="s">
        <v>78</v>
      </c>
      <c r="AY230" s="16" t="s">
        <v>154</v>
      </c>
      <c r="BE230" s="226">
        <f t="shared" si="39"/>
        <v>0</v>
      </c>
      <c r="BF230" s="226">
        <f t="shared" si="40"/>
        <v>0</v>
      </c>
      <c r="BG230" s="226">
        <f t="shared" si="41"/>
        <v>0</v>
      </c>
      <c r="BH230" s="226">
        <f t="shared" si="42"/>
        <v>0</v>
      </c>
      <c r="BI230" s="226">
        <f t="shared" si="43"/>
        <v>0</v>
      </c>
      <c r="BJ230" s="16" t="s">
        <v>78</v>
      </c>
      <c r="BK230" s="226">
        <f t="shared" si="44"/>
        <v>0</v>
      </c>
      <c r="BL230" s="16" t="s">
        <v>93</v>
      </c>
      <c r="BM230" s="225" t="s">
        <v>417</v>
      </c>
    </row>
    <row r="231" spans="1:65" s="2" customFormat="1" ht="24" customHeight="1">
      <c r="A231" s="33"/>
      <c r="B231" s="34"/>
      <c r="C231" s="213" t="s">
        <v>73</v>
      </c>
      <c r="D231" s="213" t="s">
        <v>155</v>
      </c>
      <c r="E231" s="214" t="s">
        <v>723</v>
      </c>
      <c r="F231" s="215" t="s">
        <v>724</v>
      </c>
      <c r="G231" s="216" t="s">
        <v>183</v>
      </c>
      <c r="H231" s="217">
        <v>1</v>
      </c>
      <c r="I231" s="218"/>
      <c r="J231" s="219">
        <f t="shared" si="35"/>
        <v>0</v>
      </c>
      <c r="K231" s="220"/>
      <c r="L231" s="38"/>
      <c r="M231" s="221" t="s">
        <v>1</v>
      </c>
      <c r="N231" s="222" t="s">
        <v>38</v>
      </c>
      <c r="O231" s="70"/>
      <c r="P231" s="223">
        <f t="shared" si="36"/>
        <v>0</v>
      </c>
      <c r="Q231" s="223">
        <v>0</v>
      </c>
      <c r="R231" s="223">
        <f t="shared" si="37"/>
        <v>0</v>
      </c>
      <c r="S231" s="223">
        <v>0</v>
      </c>
      <c r="T231" s="224">
        <f t="shared" si="3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93</v>
      </c>
      <c r="AT231" s="225" t="s">
        <v>155</v>
      </c>
      <c r="AU231" s="225" t="s">
        <v>78</v>
      </c>
      <c r="AY231" s="16" t="s">
        <v>154</v>
      </c>
      <c r="BE231" s="226">
        <f t="shared" si="39"/>
        <v>0</v>
      </c>
      <c r="BF231" s="226">
        <f t="shared" si="40"/>
        <v>0</v>
      </c>
      <c r="BG231" s="226">
        <f t="shared" si="41"/>
        <v>0</v>
      </c>
      <c r="BH231" s="226">
        <f t="shared" si="42"/>
        <v>0</v>
      </c>
      <c r="BI231" s="226">
        <f t="shared" si="43"/>
        <v>0</v>
      </c>
      <c r="BJ231" s="16" t="s">
        <v>78</v>
      </c>
      <c r="BK231" s="226">
        <f t="shared" si="44"/>
        <v>0</v>
      </c>
      <c r="BL231" s="16" t="s">
        <v>93</v>
      </c>
      <c r="BM231" s="225" t="s">
        <v>418</v>
      </c>
    </row>
    <row r="232" spans="1:65" s="2" customFormat="1" ht="16.5" customHeight="1">
      <c r="A232" s="33"/>
      <c r="B232" s="34"/>
      <c r="C232" s="213" t="s">
        <v>73</v>
      </c>
      <c r="D232" s="213" t="s">
        <v>155</v>
      </c>
      <c r="E232" s="214" t="s">
        <v>725</v>
      </c>
      <c r="F232" s="215" t="s">
        <v>726</v>
      </c>
      <c r="G232" s="216" t="s">
        <v>183</v>
      </c>
      <c r="H232" s="217">
        <v>20</v>
      </c>
      <c r="I232" s="218"/>
      <c r="J232" s="219">
        <f t="shared" si="35"/>
        <v>0</v>
      </c>
      <c r="K232" s="220"/>
      <c r="L232" s="38"/>
      <c r="M232" s="221" t="s">
        <v>1</v>
      </c>
      <c r="N232" s="222" t="s">
        <v>38</v>
      </c>
      <c r="O232" s="70"/>
      <c r="P232" s="223">
        <f t="shared" si="36"/>
        <v>0</v>
      </c>
      <c r="Q232" s="223">
        <v>0</v>
      </c>
      <c r="R232" s="223">
        <f t="shared" si="37"/>
        <v>0</v>
      </c>
      <c r="S232" s="223">
        <v>0</v>
      </c>
      <c r="T232" s="224">
        <f t="shared" si="3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93</v>
      </c>
      <c r="AT232" s="225" t="s">
        <v>155</v>
      </c>
      <c r="AU232" s="225" t="s">
        <v>78</v>
      </c>
      <c r="AY232" s="16" t="s">
        <v>154</v>
      </c>
      <c r="BE232" s="226">
        <f t="shared" si="39"/>
        <v>0</v>
      </c>
      <c r="BF232" s="226">
        <f t="shared" si="40"/>
        <v>0</v>
      </c>
      <c r="BG232" s="226">
        <f t="shared" si="41"/>
        <v>0</v>
      </c>
      <c r="BH232" s="226">
        <f t="shared" si="42"/>
        <v>0</v>
      </c>
      <c r="BI232" s="226">
        <f t="shared" si="43"/>
        <v>0</v>
      </c>
      <c r="BJ232" s="16" t="s">
        <v>78</v>
      </c>
      <c r="BK232" s="226">
        <f t="shared" si="44"/>
        <v>0</v>
      </c>
      <c r="BL232" s="16" t="s">
        <v>93</v>
      </c>
      <c r="BM232" s="225" t="s">
        <v>419</v>
      </c>
    </row>
    <row r="233" spans="1:65" s="2" customFormat="1" ht="16.5" customHeight="1">
      <c r="A233" s="33"/>
      <c r="B233" s="34"/>
      <c r="C233" s="213" t="s">
        <v>73</v>
      </c>
      <c r="D233" s="213" t="s">
        <v>155</v>
      </c>
      <c r="E233" s="214" t="s">
        <v>727</v>
      </c>
      <c r="F233" s="215" t="s">
        <v>728</v>
      </c>
      <c r="G233" s="216" t="s">
        <v>641</v>
      </c>
      <c r="H233" s="217">
        <v>1</v>
      </c>
      <c r="I233" s="218"/>
      <c r="J233" s="219">
        <f t="shared" si="35"/>
        <v>0</v>
      </c>
      <c r="K233" s="220"/>
      <c r="L233" s="38"/>
      <c r="M233" s="221" t="s">
        <v>1</v>
      </c>
      <c r="N233" s="222" t="s">
        <v>38</v>
      </c>
      <c r="O233" s="70"/>
      <c r="P233" s="223">
        <f t="shared" si="36"/>
        <v>0</v>
      </c>
      <c r="Q233" s="223">
        <v>0</v>
      </c>
      <c r="R233" s="223">
        <f t="shared" si="37"/>
        <v>0</v>
      </c>
      <c r="S233" s="223">
        <v>0</v>
      </c>
      <c r="T233" s="224">
        <f t="shared" si="3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5" t="s">
        <v>93</v>
      </c>
      <c r="AT233" s="225" t="s">
        <v>155</v>
      </c>
      <c r="AU233" s="225" t="s">
        <v>78</v>
      </c>
      <c r="AY233" s="16" t="s">
        <v>154</v>
      </c>
      <c r="BE233" s="226">
        <f t="shared" si="39"/>
        <v>0</v>
      </c>
      <c r="BF233" s="226">
        <f t="shared" si="40"/>
        <v>0</v>
      </c>
      <c r="BG233" s="226">
        <f t="shared" si="41"/>
        <v>0</v>
      </c>
      <c r="BH233" s="226">
        <f t="shared" si="42"/>
        <v>0</v>
      </c>
      <c r="BI233" s="226">
        <f t="shared" si="43"/>
        <v>0</v>
      </c>
      <c r="BJ233" s="16" t="s">
        <v>78</v>
      </c>
      <c r="BK233" s="226">
        <f t="shared" si="44"/>
        <v>0</v>
      </c>
      <c r="BL233" s="16" t="s">
        <v>93</v>
      </c>
      <c r="BM233" s="225" t="s">
        <v>423</v>
      </c>
    </row>
    <row r="234" spans="1:65" s="2" customFormat="1" ht="16.5" customHeight="1">
      <c r="A234" s="33"/>
      <c r="B234" s="34"/>
      <c r="C234" s="213" t="s">
        <v>73</v>
      </c>
      <c r="D234" s="213" t="s">
        <v>155</v>
      </c>
      <c r="E234" s="214" t="s">
        <v>729</v>
      </c>
      <c r="F234" s="215" t="s">
        <v>730</v>
      </c>
      <c r="G234" s="216" t="s">
        <v>641</v>
      </c>
      <c r="H234" s="217">
        <v>1</v>
      </c>
      <c r="I234" s="218"/>
      <c r="J234" s="219">
        <f t="shared" si="35"/>
        <v>0</v>
      </c>
      <c r="K234" s="220"/>
      <c r="L234" s="38"/>
      <c r="M234" s="221" t="s">
        <v>1</v>
      </c>
      <c r="N234" s="222" t="s">
        <v>38</v>
      </c>
      <c r="O234" s="70"/>
      <c r="P234" s="223">
        <f t="shared" si="36"/>
        <v>0</v>
      </c>
      <c r="Q234" s="223">
        <v>0</v>
      </c>
      <c r="R234" s="223">
        <f t="shared" si="37"/>
        <v>0</v>
      </c>
      <c r="S234" s="223">
        <v>0</v>
      </c>
      <c r="T234" s="224">
        <f t="shared" si="3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93</v>
      </c>
      <c r="AT234" s="225" t="s">
        <v>155</v>
      </c>
      <c r="AU234" s="225" t="s">
        <v>78</v>
      </c>
      <c r="AY234" s="16" t="s">
        <v>154</v>
      </c>
      <c r="BE234" s="226">
        <f t="shared" si="39"/>
        <v>0</v>
      </c>
      <c r="BF234" s="226">
        <f t="shared" si="40"/>
        <v>0</v>
      </c>
      <c r="BG234" s="226">
        <f t="shared" si="41"/>
        <v>0</v>
      </c>
      <c r="BH234" s="226">
        <f t="shared" si="42"/>
        <v>0</v>
      </c>
      <c r="BI234" s="226">
        <f t="shared" si="43"/>
        <v>0</v>
      </c>
      <c r="BJ234" s="16" t="s">
        <v>78</v>
      </c>
      <c r="BK234" s="226">
        <f t="shared" si="44"/>
        <v>0</v>
      </c>
      <c r="BL234" s="16" t="s">
        <v>93</v>
      </c>
      <c r="BM234" s="225" t="s">
        <v>426</v>
      </c>
    </row>
    <row r="235" spans="2:63" s="11" customFormat="1" ht="25.9" customHeight="1">
      <c r="B235" s="199"/>
      <c r="C235" s="200"/>
      <c r="D235" s="201" t="s">
        <v>72</v>
      </c>
      <c r="E235" s="202" t="s">
        <v>378</v>
      </c>
      <c r="F235" s="202" t="s">
        <v>731</v>
      </c>
      <c r="G235" s="200"/>
      <c r="H235" s="200"/>
      <c r="I235" s="203"/>
      <c r="J235" s="204">
        <f>BK235</f>
        <v>0</v>
      </c>
      <c r="K235" s="200"/>
      <c r="L235" s="205"/>
      <c r="M235" s="206"/>
      <c r="N235" s="207"/>
      <c r="O235" s="207"/>
      <c r="P235" s="208">
        <f>P236</f>
        <v>0</v>
      </c>
      <c r="Q235" s="207"/>
      <c r="R235" s="208">
        <f>R236</f>
        <v>0</v>
      </c>
      <c r="S235" s="207"/>
      <c r="T235" s="209">
        <f>T236</f>
        <v>0</v>
      </c>
      <c r="AR235" s="210" t="s">
        <v>78</v>
      </c>
      <c r="AT235" s="211" t="s">
        <v>72</v>
      </c>
      <c r="AU235" s="211" t="s">
        <v>73</v>
      </c>
      <c r="AY235" s="210" t="s">
        <v>154</v>
      </c>
      <c r="BK235" s="212">
        <f>BK236</f>
        <v>0</v>
      </c>
    </row>
    <row r="236" spans="1:65" s="2" customFormat="1" ht="16.5" customHeight="1">
      <c r="A236" s="33"/>
      <c r="B236" s="34"/>
      <c r="C236" s="213" t="s">
        <v>73</v>
      </c>
      <c r="D236" s="213" t="s">
        <v>155</v>
      </c>
      <c r="E236" s="214" t="s">
        <v>732</v>
      </c>
      <c r="F236" s="215" t="s">
        <v>733</v>
      </c>
      <c r="G236" s="216" t="s">
        <v>734</v>
      </c>
      <c r="H236" s="217">
        <v>64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38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93</v>
      </c>
      <c r="AT236" s="225" t="s">
        <v>155</v>
      </c>
      <c r="AU236" s="225" t="s">
        <v>78</v>
      </c>
      <c r="AY236" s="16" t="s">
        <v>154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78</v>
      </c>
      <c r="BK236" s="226">
        <f>ROUND(I236*H236,2)</f>
        <v>0</v>
      </c>
      <c r="BL236" s="16" t="s">
        <v>93</v>
      </c>
      <c r="BM236" s="225" t="s">
        <v>427</v>
      </c>
    </row>
    <row r="237" spans="2:63" s="11" customFormat="1" ht="25.9" customHeight="1">
      <c r="B237" s="199"/>
      <c r="C237" s="200"/>
      <c r="D237" s="201" t="s">
        <v>72</v>
      </c>
      <c r="E237" s="202" t="s">
        <v>405</v>
      </c>
      <c r="F237" s="202" t="s">
        <v>735</v>
      </c>
      <c r="G237" s="200"/>
      <c r="H237" s="200"/>
      <c r="I237" s="203"/>
      <c r="J237" s="204">
        <f>BK237</f>
        <v>0</v>
      </c>
      <c r="K237" s="200"/>
      <c r="L237" s="205"/>
      <c r="M237" s="206"/>
      <c r="N237" s="207"/>
      <c r="O237" s="207"/>
      <c r="P237" s="208">
        <f>P238</f>
        <v>0</v>
      </c>
      <c r="Q237" s="207"/>
      <c r="R237" s="208">
        <f>R238</f>
        <v>0</v>
      </c>
      <c r="S237" s="207"/>
      <c r="T237" s="209">
        <f>T238</f>
        <v>0</v>
      </c>
      <c r="AR237" s="210" t="s">
        <v>78</v>
      </c>
      <c r="AT237" s="211" t="s">
        <v>72</v>
      </c>
      <c r="AU237" s="211" t="s">
        <v>73</v>
      </c>
      <c r="AY237" s="210" t="s">
        <v>154</v>
      </c>
      <c r="BK237" s="212">
        <f>BK238</f>
        <v>0</v>
      </c>
    </row>
    <row r="238" spans="1:65" s="2" customFormat="1" ht="16.5" customHeight="1">
      <c r="A238" s="33"/>
      <c r="B238" s="34"/>
      <c r="C238" s="213" t="s">
        <v>73</v>
      </c>
      <c r="D238" s="213" t="s">
        <v>155</v>
      </c>
      <c r="E238" s="214" t="s">
        <v>736</v>
      </c>
      <c r="F238" s="215" t="s">
        <v>735</v>
      </c>
      <c r="G238" s="216" t="s">
        <v>734</v>
      </c>
      <c r="H238" s="217">
        <v>32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38</v>
      </c>
      <c r="O238" s="70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93</v>
      </c>
      <c r="AT238" s="225" t="s">
        <v>155</v>
      </c>
      <c r="AU238" s="225" t="s">
        <v>78</v>
      </c>
      <c r="AY238" s="16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78</v>
      </c>
      <c r="BK238" s="226">
        <f>ROUND(I238*H238,2)</f>
        <v>0</v>
      </c>
      <c r="BL238" s="16" t="s">
        <v>93</v>
      </c>
      <c r="BM238" s="225" t="s">
        <v>429</v>
      </c>
    </row>
    <row r="239" spans="2:63" s="11" customFormat="1" ht="25.9" customHeight="1">
      <c r="B239" s="199"/>
      <c r="C239" s="200"/>
      <c r="D239" s="201" t="s">
        <v>72</v>
      </c>
      <c r="E239" s="202" t="s">
        <v>131</v>
      </c>
      <c r="F239" s="202" t="s">
        <v>531</v>
      </c>
      <c r="G239" s="200"/>
      <c r="H239" s="200"/>
      <c r="I239" s="203"/>
      <c r="J239" s="204">
        <f>BK239</f>
        <v>0</v>
      </c>
      <c r="K239" s="200"/>
      <c r="L239" s="205"/>
      <c r="M239" s="206"/>
      <c r="N239" s="207"/>
      <c r="O239" s="207"/>
      <c r="P239" s="208">
        <f>SUM(P240:P242)</f>
        <v>0</v>
      </c>
      <c r="Q239" s="207"/>
      <c r="R239" s="208">
        <f>SUM(R240:R242)</f>
        <v>0</v>
      </c>
      <c r="S239" s="207"/>
      <c r="T239" s="209">
        <f>SUM(T240:T242)</f>
        <v>0</v>
      </c>
      <c r="AR239" s="210" t="s">
        <v>737</v>
      </c>
      <c r="AT239" s="211" t="s">
        <v>72</v>
      </c>
      <c r="AU239" s="211" t="s">
        <v>73</v>
      </c>
      <c r="AY239" s="210" t="s">
        <v>154</v>
      </c>
      <c r="BK239" s="212">
        <f>SUM(BK240:BK242)</f>
        <v>0</v>
      </c>
    </row>
    <row r="240" spans="1:65" s="2" customFormat="1" ht="16.5" customHeight="1">
      <c r="A240" s="33"/>
      <c r="B240" s="34"/>
      <c r="C240" s="213" t="s">
        <v>78</v>
      </c>
      <c r="D240" s="213" t="s">
        <v>155</v>
      </c>
      <c r="E240" s="214" t="s">
        <v>738</v>
      </c>
      <c r="F240" s="215" t="s">
        <v>739</v>
      </c>
      <c r="G240" s="216" t="s">
        <v>740</v>
      </c>
      <c r="H240" s="217">
        <v>1</v>
      </c>
      <c r="I240" s="218"/>
      <c r="J240" s="219">
        <f>ROUND(I240*H240,2)</f>
        <v>0</v>
      </c>
      <c r="K240" s="220"/>
      <c r="L240" s="38"/>
      <c r="M240" s="221" t="s">
        <v>1</v>
      </c>
      <c r="N240" s="222" t="s">
        <v>38</v>
      </c>
      <c r="O240" s="70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741</v>
      </c>
      <c r="AT240" s="225" t="s">
        <v>155</v>
      </c>
      <c r="AU240" s="225" t="s">
        <v>78</v>
      </c>
      <c r="AY240" s="16" t="s">
        <v>154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78</v>
      </c>
      <c r="BK240" s="226">
        <f>ROUND(I240*H240,2)</f>
        <v>0</v>
      </c>
      <c r="BL240" s="16" t="s">
        <v>741</v>
      </c>
      <c r="BM240" s="225" t="s">
        <v>742</v>
      </c>
    </row>
    <row r="241" spans="1:65" s="2" customFormat="1" ht="16.5" customHeight="1">
      <c r="A241" s="33"/>
      <c r="B241" s="34"/>
      <c r="C241" s="213" t="s">
        <v>82</v>
      </c>
      <c r="D241" s="213" t="s">
        <v>155</v>
      </c>
      <c r="E241" s="214" t="s">
        <v>743</v>
      </c>
      <c r="F241" s="215" t="s">
        <v>744</v>
      </c>
      <c r="G241" s="216" t="s">
        <v>740</v>
      </c>
      <c r="H241" s="217">
        <v>1</v>
      </c>
      <c r="I241" s="218"/>
      <c r="J241" s="219">
        <f>ROUND(I241*H241,2)</f>
        <v>0</v>
      </c>
      <c r="K241" s="220"/>
      <c r="L241" s="38"/>
      <c r="M241" s="221" t="s">
        <v>1</v>
      </c>
      <c r="N241" s="222" t="s">
        <v>38</v>
      </c>
      <c r="O241" s="70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741</v>
      </c>
      <c r="AT241" s="225" t="s">
        <v>155</v>
      </c>
      <c r="AU241" s="225" t="s">
        <v>78</v>
      </c>
      <c r="AY241" s="16" t="s">
        <v>154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78</v>
      </c>
      <c r="BK241" s="226">
        <f>ROUND(I241*H241,2)</f>
        <v>0</v>
      </c>
      <c r="BL241" s="16" t="s">
        <v>741</v>
      </c>
      <c r="BM241" s="225" t="s">
        <v>745</v>
      </c>
    </row>
    <row r="242" spans="1:65" s="2" customFormat="1" ht="16.5" customHeight="1">
      <c r="A242" s="33"/>
      <c r="B242" s="34"/>
      <c r="C242" s="213" t="s">
        <v>90</v>
      </c>
      <c r="D242" s="213" t="s">
        <v>155</v>
      </c>
      <c r="E242" s="214" t="s">
        <v>746</v>
      </c>
      <c r="F242" s="215" t="s">
        <v>747</v>
      </c>
      <c r="G242" s="216" t="s">
        <v>740</v>
      </c>
      <c r="H242" s="217">
        <v>1</v>
      </c>
      <c r="I242" s="218"/>
      <c r="J242" s="219">
        <f>ROUND(I242*H242,2)</f>
        <v>0</v>
      </c>
      <c r="K242" s="220"/>
      <c r="L242" s="38"/>
      <c r="M242" s="227" t="s">
        <v>1</v>
      </c>
      <c r="N242" s="228" t="s">
        <v>38</v>
      </c>
      <c r="O242" s="229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225" t="s">
        <v>741</v>
      </c>
      <c r="AT242" s="225" t="s">
        <v>155</v>
      </c>
      <c r="AU242" s="225" t="s">
        <v>78</v>
      </c>
      <c r="AY242" s="16" t="s">
        <v>154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78</v>
      </c>
      <c r="BK242" s="226">
        <f>ROUND(I242*H242,2)</f>
        <v>0</v>
      </c>
      <c r="BL242" s="16" t="s">
        <v>741</v>
      </c>
      <c r="BM242" s="225" t="s">
        <v>748</v>
      </c>
    </row>
    <row r="243" spans="1:31" s="2" customFormat="1" ht="6.95" customHeight="1">
      <c r="A243" s="33"/>
      <c r="B243" s="53"/>
      <c r="C243" s="54"/>
      <c r="D243" s="54"/>
      <c r="E243" s="54"/>
      <c r="F243" s="54"/>
      <c r="G243" s="54"/>
      <c r="H243" s="54"/>
      <c r="I243" s="159"/>
      <c r="J243" s="54"/>
      <c r="K243" s="54"/>
      <c r="L243" s="38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sheetProtection algorithmName="SHA-512" hashValue="vJ1M9s6j5/gmifdlHisSWdITjIcag6uU7zGvR/Sy5OJP/5WFPNzatZZU7klPSix6ZHP2f/S356hG73jDtwS+dw==" saltValue="nNgClUFRp6WbzfhQZrO+qsl8zjXkUXUCahGmuhTXE22+VVEYAkdC9Kwt8CaRwE9lt4YlNcyNNDgnCK4v6RZbbg==" spinCount="100000" sheet="1" objects="1" scenarios="1" formatColumns="0" formatRows="0" autoFilter="0"/>
  <autoFilter ref="C136:K242"/>
  <mergeCells count="17">
    <mergeCell ref="E29:H29"/>
    <mergeCell ref="L2:V2"/>
    <mergeCell ref="E7:H7"/>
    <mergeCell ref="E9:H9"/>
    <mergeCell ref="E11:H11"/>
    <mergeCell ref="E20:H20"/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89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542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749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J106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ROUND((SUM(BE106:BE113)+SUM(BE135:BE167)),2)</f>
        <v>0</v>
      </c>
      <c r="G37" s="33"/>
      <c r="H37" s="33"/>
      <c r="I37" s="138">
        <v>0.21</v>
      </c>
      <c r="J37" s="137">
        <f>ROUND(((SUM(BE106:BE113)+SUM(BE135:BE167))*I37),2)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ROUND((SUM(BF106:BF113)+SUM(BF135:BF167)),2)</f>
        <v>0</v>
      </c>
      <c r="G38" s="33"/>
      <c r="H38" s="33"/>
      <c r="I38" s="138">
        <v>0.15</v>
      </c>
      <c r="J38" s="137">
        <f>ROUND(((SUM(BF106:BF113)+SUM(BF135:BF167))*I38),2)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ROUND((SUM(BG106:BG113)+SUM(BG135:BG167)),2)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ROUND((SUM(BH106:BH113)+SUM(BH135:BH167)),2)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ROUND((SUM(BI106:BI113)+SUM(BI135:BI167)),2)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542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2 - NN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J135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545</v>
      </c>
      <c r="E99" s="171"/>
      <c r="F99" s="171"/>
      <c r="G99" s="171"/>
      <c r="H99" s="171"/>
      <c r="I99" s="172"/>
      <c r="J99" s="173">
        <f>J136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750</v>
      </c>
      <c r="E100" s="171"/>
      <c r="F100" s="171"/>
      <c r="G100" s="171"/>
      <c r="H100" s="171"/>
      <c r="I100" s="172"/>
      <c r="J100" s="173">
        <f>J147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751</v>
      </c>
      <c r="E101" s="171"/>
      <c r="F101" s="171"/>
      <c r="G101" s="171"/>
      <c r="H101" s="171"/>
      <c r="I101" s="172"/>
      <c r="J101" s="173">
        <f>J160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752</v>
      </c>
      <c r="E102" s="171"/>
      <c r="F102" s="171"/>
      <c r="G102" s="171"/>
      <c r="H102" s="171"/>
      <c r="I102" s="172"/>
      <c r="J102" s="173">
        <f>J162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550</v>
      </c>
      <c r="E103" s="171"/>
      <c r="F103" s="171"/>
      <c r="G103" s="171"/>
      <c r="H103" s="171"/>
      <c r="I103" s="172"/>
      <c r="J103" s="173">
        <f>J164</f>
        <v>0</v>
      </c>
      <c r="K103" s="169"/>
      <c r="L103" s="174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121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167" t="s">
        <v>129</v>
      </c>
      <c r="D106" s="35"/>
      <c r="E106" s="35"/>
      <c r="F106" s="35"/>
      <c r="G106" s="35"/>
      <c r="H106" s="35"/>
      <c r="I106" s="121"/>
      <c r="J106" s="175">
        <f>ROUND(J107+J108+J109+J110+J111+J112,2)</f>
        <v>0</v>
      </c>
      <c r="K106" s="35"/>
      <c r="L106" s="50"/>
      <c r="N106" s="176" t="s">
        <v>37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18" customHeight="1">
      <c r="A107" s="33"/>
      <c r="B107" s="34"/>
      <c r="C107" s="35"/>
      <c r="D107" s="338" t="s">
        <v>130</v>
      </c>
      <c r="E107" s="339"/>
      <c r="F107" s="339"/>
      <c r="G107" s="35"/>
      <c r="H107" s="35"/>
      <c r="I107" s="121"/>
      <c r="J107" s="178">
        <v>0</v>
      </c>
      <c r="K107" s="35"/>
      <c r="L107" s="179"/>
      <c r="M107" s="180"/>
      <c r="N107" s="181" t="s">
        <v>38</v>
      </c>
      <c r="O107" s="180"/>
      <c r="P107" s="180"/>
      <c r="Q107" s="180"/>
      <c r="R107" s="180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2" t="s">
        <v>131</v>
      </c>
      <c r="AZ107" s="180"/>
      <c r="BA107" s="180"/>
      <c r="BB107" s="180"/>
      <c r="BC107" s="180"/>
      <c r="BD107" s="180"/>
      <c r="BE107" s="183">
        <f aca="true" t="shared" si="0" ref="BE107:BE112">IF(N107="základní",J107,0)</f>
        <v>0</v>
      </c>
      <c r="BF107" s="183">
        <f aca="true" t="shared" si="1" ref="BF107:BF112">IF(N107="snížená",J107,0)</f>
        <v>0</v>
      </c>
      <c r="BG107" s="183">
        <f aca="true" t="shared" si="2" ref="BG107:BG112">IF(N107="zákl. přenesená",J107,0)</f>
        <v>0</v>
      </c>
      <c r="BH107" s="183">
        <f aca="true" t="shared" si="3" ref="BH107:BH112">IF(N107="sníž. přenesená",J107,0)</f>
        <v>0</v>
      </c>
      <c r="BI107" s="183">
        <f aca="true" t="shared" si="4" ref="BI107:BI112">IF(N107="nulová",J107,0)</f>
        <v>0</v>
      </c>
      <c r="BJ107" s="182" t="s">
        <v>78</v>
      </c>
      <c r="BK107" s="180"/>
      <c r="BL107" s="180"/>
      <c r="BM107" s="180"/>
    </row>
    <row r="108" spans="1:65" s="2" customFormat="1" ht="18" customHeight="1">
      <c r="A108" s="33"/>
      <c r="B108" s="34"/>
      <c r="C108" s="35"/>
      <c r="D108" s="338" t="s">
        <v>132</v>
      </c>
      <c r="E108" s="339"/>
      <c r="F108" s="339"/>
      <c r="G108" s="35"/>
      <c r="H108" s="35"/>
      <c r="I108" s="121"/>
      <c r="J108" s="178">
        <v>0</v>
      </c>
      <c r="K108" s="35"/>
      <c r="L108" s="179"/>
      <c r="M108" s="180"/>
      <c r="N108" s="181" t="s">
        <v>38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131</v>
      </c>
      <c r="AZ108" s="180"/>
      <c r="BA108" s="180"/>
      <c r="BB108" s="180"/>
      <c r="BC108" s="180"/>
      <c r="BD108" s="180"/>
      <c r="BE108" s="183">
        <f t="shared" si="0"/>
        <v>0</v>
      </c>
      <c r="BF108" s="183">
        <f t="shared" si="1"/>
        <v>0</v>
      </c>
      <c r="BG108" s="183">
        <f t="shared" si="2"/>
        <v>0</v>
      </c>
      <c r="BH108" s="183">
        <f t="shared" si="3"/>
        <v>0</v>
      </c>
      <c r="BI108" s="183">
        <f t="shared" si="4"/>
        <v>0</v>
      </c>
      <c r="BJ108" s="182" t="s">
        <v>78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8" t="s">
        <v>133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134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135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177" t="s">
        <v>136</v>
      </c>
      <c r="E112" s="35"/>
      <c r="F112" s="35"/>
      <c r="G112" s="35"/>
      <c r="H112" s="35"/>
      <c r="I112" s="121"/>
      <c r="J112" s="178">
        <f>ROUND(J32*T112,2)</f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137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31" s="2" customFormat="1" ht="12">
      <c r="A113" s="33"/>
      <c r="B113" s="34"/>
      <c r="C113" s="35"/>
      <c r="D113" s="35"/>
      <c r="E113" s="35"/>
      <c r="F113" s="35"/>
      <c r="G113" s="35"/>
      <c r="H113" s="35"/>
      <c r="I113" s="121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9.25" customHeight="1">
      <c r="A114" s="33"/>
      <c r="B114" s="34"/>
      <c r="C114" s="184" t="s">
        <v>138</v>
      </c>
      <c r="D114" s="164"/>
      <c r="E114" s="164"/>
      <c r="F114" s="164"/>
      <c r="G114" s="164"/>
      <c r="H114" s="164"/>
      <c r="I114" s="165"/>
      <c r="J114" s="185">
        <f>ROUND(J98+J106,2)</f>
        <v>0</v>
      </c>
      <c r="K114" s="16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159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162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139</v>
      </c>
      <c r="D120" s="35"/>
      <c r="E120" s="35"/>
      <c r="F120" s="35"/>
      <c r="G120" s="35"/>
      <c r="H120" s="35"/>
      <c r="I120" s="121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340" t="str">
        <f>E7</f>
        <v>Nemocnice Havířov-magnetická rezonance</v>
      </c>
      <c r="F123" s="341"/>
      <c r="G123" s="341"/>
      <c r="H123" s="341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2:12" s="1" customFormat="1" ht="12" customHeight="1">
      <c r="B124" s="20"/>
      <c r="C124" s="28" t="s">
        <v>110</v>
      </c>
      <c r="D124" s="21"/>
      <c r="E124" s="21"/>
      <c r="F124" s="21"/>
      <c r="G124" s="21"/>
      <c r="H124" s="21"/>
      <c r="I124" s="114"/>
      <c r="J124" s="21"/>
      <c r="K124" s="21"/>
      <c r="L124" s="19"/>
    </row>
    <row r="125" spans="1:31" s="2" customFormat="1" ht="16.5" customHeight="1">
      <c r="A125" s="33"/>
      <c r="B125" s="34"/>
      <c r="C125" s="35"/>
      <c r="D125" s="35"/>
      <c r="E125" s="340" t="s">
        <v>542</v>
      </c>
      <c r="F125" s="342"/>
      <c r="G125" s="342"/>
      <c r="H125" s="342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543</v>
      </c>
      <c r="D126" s="35"/>
      <c r="E126" s="35"/>
      <c r="F126" s="35"/>
      <c r="G126" s="35"/>
      <c r="H126" s="35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5"/>
      <c r="D127" s="35"/>
      <c r="E127" s="306" t="str">
        <f>E11</f>
        <v>2 - NN</v>
      </c>
      <c r="F127" s="342"/>
      <c r="G127" s="342"/>
      <c r="H127" s="342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19</v>
      </c>
      <c r="D129" s="35"/>
      <c r="E129" s="35"/>
      <c r="F129" s="26" t="str">
        <f>F14</f>
        <v>Havířov</v>
      </c>
      <c r="G129" s="35"/>
      <c r="H129" s="35"/>
      <c r="I129" s="122" t="s">
        <v>21</v>
      </c>
      <c r="J129" s="65" t="str">
        <f>IF(J14="","",J14)</f>
        <v>29. 4. 2020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5.2" customHeight="1">
      <c r="A131" s="33"/>
      <c r="B131" s="34"/>
      <c r="C131" s="28" t="s">
        <v>23</v>
      </c>
      <c r="D131" s="35"/>
      <c r="E131" s="35"/>
      <c r="F131" s="26" t="str">
        <f>E17</f>
        <v xml:space="preserve"> </v>
      </c>
      <c r="G131" s="35"/>
      <c r="H131" s="35"/>
      <c r="I131" s="122" t="s">
        <v>29</v>
      </c>
      <c r="J131" s="31" t="str">
        <f>E23</f>
        <v xml:space="preserve"> 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27</v>
      </c>
      <c r="D132" s="35"/>
      <c r="E132" s="35"/>
      <c r="F132" s="26" t="str">
        <f>IF(E20="","",E20)</f>
        <v>Vyplň údaj</v>
      </c>
      <c r="G132" s="35"/>
      <c r="H132" s="35"/>
      <c r="I132" s="122" t="s">
        <v>31</v>
      </c>
      <c r="J132" s="31" t="str">
        <f>E26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5"/>
      <c r="D133" s="35"/>
      <c r="E133" s="35"/>
      <c r="F133" s="35"/>
      <c r="G133" s="35"/>
      <c r="H133" s="35"/>
      <c r="I133" s="121"/>
      <c r="J133" s="35"/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0" customFormat="1" ht="29.25" customHeight="1">
      <c r="A134" s="186"/>
      <c r="B134" s="187"/>
      <c r="C134" s="188" t="s">
        <v>140</v>
      </c>
      <c r="D134" s="189" t="s">
        <v>58</v>
      </c>
      <c r="E134" s="189" t="s">
        <v>54</v>
      </c>
      <c r="F134" s="189" t="s">
        <v>55</v>
      </c>
      <c r="G134" s="189" t="s">
        <v>141</v>
      </c>
      <c r="H134" s="189" t="s">
        <v>142</v>
      </c>
      <c r="I134" s="190" t="s">
        <v>143</v>
      </c>
      <c r="J134" s="191" t="s">
        <v>116</v>
      </c>
      <c r="K134" s="192" t="s">
        <v>144</v>
      </c>
      <c r="L134" s="193"/>
      <c r="M134" s="74" t="s">
        <v>1</v>
      </c>
      <c r="N134" s="75" t="s">
        <v>37</v>
      </c>
      <c r="O134" s="75" t="s">
        <v>145</v>
      </c>
      <c r="P134" s="75" t="s">
        <v>146</v>
      </c>
      <c r="Q134" s="75" t="s">
        <v>147</v>
      </c>
      <c r="R134" s="75" t="s">
        <v>148</v>
      </c>
      <c r="S134" s="75" t="s">
        <v>149</v>
      </c>
      <c r="T134" s="76" t="s">
        <v>150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</row>
    <row r="135" spans="1:63" s="2" customFormat="1" ht="22.9" customHeight="1">
      <c r="A135" s="33"/>
      <c r="B135" s="34"/>
      <c r="C135" s="81" t="s">
        <v>151</v>
      </c>
      <c r="D135" s="35"/>
      <c r="E135" s="35"/>
      <c r="F135" s="35"/>
      <c r="G135" s="35"/>
      <c r="H135" s="35"/>
      <c r="I135" s="121"/>
      <c r="J135" s="194">
        <f>BK135</f>
        <v>0</v>
      </c>
      <c r="K135" s="35"/>
      <c r="L135" s="38"/>
      <c r="M135" s="77"/>
      <c r="N135" s="195"/>
      <c r="O135" s="78"/>
      <c r="P135" s="196">
        <f>P136+P147+P160+P162+P164</f>
        <v>0</v>
      </c>
      <c r="Q135" s="78"/>
      <c r="R135" s="196">
        <f>R136+R147+R160+R162+R164</f>
        <v>0</v>
      </c>
      <c r="S135" s="78"/>
      <c r="T135" s="197">
        <f>T136+T147+T160+T162+T164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72</v>
      </c>
      <c r="AU135" s="16" t="s">
        <v>118</v>
      </c>
      <c r="BK135" s="198">
        <f>BK136+BK147+BK160+BK162+BK164</f>
        <v>0</v>
      </c>
    </row>
    <row r="136" spans="2:63" s="11" customFormat="1" ht="25.9" customHeight="1">
      <c r="B136" s="199"/>
      <c r="C136" s="200"/>
      <c r="D136" s="201" t="s">
        <v>72</v>
      </c>
      <c r="E136" s="202" t="s">
        <v>152</v>
      </c>
      <c r="F136" s="202" t="s">
        <v>551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SUM(P137:P146)</f>
        <v>0</v>
      </c>
      <c r="Q136" s="207"/>
      <c r="R136" s="208">
        <f>SUM(R137:R146)</f>
        <v>0</v>
      </c>
      <c r="S136" s="207"/>
      <c r="T136" s="209">
        <f>SUM(T137:T146)</f>
        <v>0</v>
      </c>
      <c r="AR136" s="210" t="s">
        <v>78</v>
      </c>
      <c r="AT136" s="211" t="s">
        <v>72</v>
      </c>
      <c r="AU136" s="211" t="s">
        <v>73</v>
      </c>
      <c r="AY136" s="210" t="s">
        <v>154</v>
      </c>
      <c r="BK136" s="212">
        <f>SUM(BK137:BK146)</f>
        <v>0</v>
      </c>
    </row>
    <row r="137" spans="1:65" s="2" customFormat="1" ht="16.5" customHeight="1">
      <c r="A137" s="33"/>
      <c r="B137" s="34"/>
      <c r="C137" s="213" t="s">
        <v>73</v>
      </c>
      <c r="D137" s="213" t="s">
        <v>155</v>
      </c>
      <c r="E137" s="214" t="s">
        <v>753</v>
      </c>
      <c r="F137" s="215" t="s">
        <v>754</v>
      </c>
      <c r="G137" s="216" t="s">
        <v>183</v>
      </c>
      <c r="H137" s="217">
        <v>3</v>
      </c>
      <c r="I137" s="218"/>
      <c r="J137" s="219">
        <f aca="true" t="shared" si="5" ref="J137:J146">ROUND(I137*H137,2)</f>
        <v>0</v>
      </c>
      <c r="K137" s="220"/>
      <c r="L137" s="38"/>
      <c r="M137" s="221" t="s">
        <v>1</v>
      </c>
      <c r="N137" s="222" t="s">
        <v>38</v>
      </c>
      <c r="O137" s="70"/>
      <c r="P137" s="223">
        <f aca="true" t="shared" si="6" ref="P137:P146">O137*H137</f>
        <v>0</v>
      </c>
      <c r="Q137" s="223">
        <v>0</v>
      </c>
      <c r="R137" s="223">
        <f aca="true" t="shared" si="7" ref="R137:R146">Q137*H137</f>
        <v>0</v>
      </c>
      <c r="S137" s="223">
        <v>0</v>
      </c>
      <c r="T137" s="224">
        <f aca="true" t="shared" si="8" ref="T137:T146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5" t="s">
        <v>93</v>
      </c>
      <c r="AT137" s="225" t="s">
        <v>155</v>
      </c>
      <c r="AU137" s="225" t="s">
        <v>78</v>
      </c>
      <c r="AY137" s="16" t="s">
        <v>154</v>
      </c>
      <c r="BE137" s="226">
        <f aca="true" t="shared" si="9" ref="BE137:BE146">IF(N137="základní",J137,0)</f>
        <v>0</v>
      </c>
      <c r="BF137" s="226">
        <f aca="true" t="shared" si="10" ref="BF137:BF146">IF(N137="snížená",J137,0)</f>
        <v>0</v>
      </c>
      <c r="BG137" s="226">
        <f aca="true" t="shared" si="11" ref="BG137:BG146">IF(N137="zákl. přenesená",J137,0)</f>
        <v>0</v>
      </c>
      <c r="BH137" s="226">
        <f aca="true" t="shared" si="12" ref="BH137:BH146">IF(N137="sníž. přenesená",J137,0)</f>
        <v>0</v>
      </c>
      <c r="BI137" s="226">
        <f aca="true" t="shared" si="13" ref="BI137:BI146">IF(N137="nulová",J137,0)</f>
        <v>0</v>
      </c>
      <c r="BJ137" s="16" t="s">
        <v>78</v>
      </c>
      <c r="BK137" s="226">
        <f aca="true" t="shared" si="14" ref="BK137:BK146">ROUND(I137*H137,2)</f>
        <v>0</v>
      </c>
      <c r="BL137" s="16" t="s">
        <v>93</v>
      </c>
      <c r="BM137" s="225" t="s">
        <v>82</v>
      </c>
    </row>
    <row r="138" spans="1:65" s="2" customFormat="1" ht="16.5" customHeight="1">
      <c r="A138" s="33"/>
      <c r="B138" s="34"/>
      <c r="C138" s="213" t="s">
        <v>73</v>
      </c>
      <c r="D138" s="213" t="s">
        <v>155</v>
      </c>
      <c r="E138" s="214" t="s">
        <v>755</v>
      </c>
      <c r="F138" s="215" t="s">
        <v>756</v>
      </c>
      <c r="G138" s="216" t="s">
        <v>183</v>
      </c>
      <c r="H138" s="217">
        <v>6</v>
      </c>
      <c r="I138" s="218"/>
      <c r="J138" s="219">
        <f t="shared" si="5"/>
        <v>0</v>
      </c>
      <c r="K138" s="220"/>
      <c r="L138" s="38"/>
      <c r="M138" s="221" t="s">
        <v>1</v>
      </c>
      <c r="N138" s="222" t="s">
        <v>38</v>
      </c>
      <c r="O138" s="70"/>
      <c r="P138" s="223">
        <f t="shared" si="6"/>
        <v>0</v>
      </c>
      <c r="Q138" s="223">
        <v>0</v>
      </c>
      <c r="R138" s="223">
        <f t="shared" si="7"/>
        <v>0</v>
      </c>
      <c r="S138" s="223">
        <v>0</v>
      </c>
      <c r="T138" s="224">
        <f t="shared" si="8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93</v>
      </c>
      <c r="AT138" s="225" t="s">
        <v>155</v>
      </c>
      <c r="AU138" s="225" t="s">
        <v>78</v>
      </c>
      <c r="AY138" s="16" t="s">
        <v>154</v>
      </c>
      <c r="BE138" s="226">
        <f t="shared" si="9"/>
        <v>0</v>
      </c>
      <c r="BF138" s="226">
        <f t="shared" si="10"/>
        <v>0</v>
      </c>
      <c r="BG138" s="226">
        <f t="shared" si="11"/>
        <v>0</v>
      </c>
      <c r="BH138" s="226">
        <f t="shared" si="12"/>
        <v>0</v>
      </c>
      <c r="BI138" s="226">
        <f t="shared" si="13"/>
        <v>0</v>
      </c>
      <c r="BJ138" s="16" t="s">
        <v>78</v>
      </c>
      <c r="BK138" s="226">
        <f t="shared" si="14"/>
        <v>0</v>
      </c>
      <c r="BL138" s="16" t="s">
        <v>93</v>
      </c>
      <c r="BM138" s="225" t="s">
        <v>93</v>
      </c>
    </row>
    <row r="139" spans="1:65" s="2" customFormat="1" ht="16.5" customHeight="1">
      <c r="A139" s="33"/>
      <c r="B139" s="34"/>
      <c r="C139" s="213" t="s">
        <v>73</v>
      </c>
      <c r="D139" s="213" t="s">
        <v>155</v>
      </c>
      <c r="E139" s="214" t="s">
        <v>757</v>
      </c>
      <c r="F139" s="215" t="s">
        <v>758</v>
      </c>
      <c r="G139" s="216" t="s">
        <v>183</v>
      </c>
      <c r="H139" s="217">
        <v>3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38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78</v>
      </c>
      <c r="AY139" s="16" t="s">
        <v>154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78</v>
      </c>
      <c r="BK139" s="226">
        <f t="shared" si="14"/>
        <v>0</v>
      </c>
      <c r="BL139" s="16" t="s">
        <v>93</v>
      </c>
      <c r="BM139" s="225" t="s">
        <v>164</v>
      </c>
    </row>
    <row r="140" spans="1:65" s="2" customFormat="1" ht="16.5" customHeight="1">
      <c r="A140" s="33"/>
      <c r="B140" s="34"/>
      <c r="C140" s="213" t="s">
        <v>73</v>
      </c>
      <c r="D140" s="213" t="s">
        <v>155</v>
      </c>
      <c r="E140" s="214" t="s">
        <v>759</v>
      </c>
      <c r="F140" s="215" t="s">
        <v>760</v>
      </c>
      <c r="G140" s="216" t="s">
        <v>574</v>
      </c>
      <c r="H140" s="217">
        <v>80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38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78</v>
      </c>
      <c r="AY140" s="16" t="s">
        <v>154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78</v>
      </c>
      <c r="BK140" s="226">
        <f t="shared" si="14"/>
        <v>0</v>
      </c>
      <c r="BL140" s="16" t="s">
        <v>93</v>
      </c>
      <c r="BM140" s="225" t="s">
        <v>168</v>
      </c>
    </row>
    <row r="141" spans="1:65" s="2" customFormat="1" ht="16.5" customHeight="1">
      <c r="A141" s="33"/>
      <c r="B141" s="34"/>
      <c r="C141" s="213" t="s">
        <v>73</v>
      </c>
      <c r="D141" s="213" t="s">
        <v>155</v>
      </c>
      <c r="E141" s="214" t="s">
        <v>761</v>
      </c>
      <c r="F141" s="215" t="s">
        <v>762</v>
      </c>
      <c r="G141" s="216" t="s">
        <v>574</v>
      </c>
      <c r="H141" s="217">
        <v>40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38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78</v>
      </c>
      <c r="AY141" s="16" t="s">
        <v>154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78</v>
      </c>
      <c r="BK141" s="226">
        <f t="shared" si="14"/>
        <v>0</v>
      </c>
      <c r="BL141" s="16" t="s">
        <v>93</v>
      </c>
      <c r="BM141" s="225" t="s">
        <v>171</v>
      </c>
    </row>
    <row r="142" spans="1:65" s="2" customFormat="1" ht="16.5" customHeight="1">
      <c r="A142" s="33"/>
      <c r="B142" s="34"/>
      <c r="C142" s="213" t="s">
        <v>73</v>
      </c>
      <c r="D142" s="213" t="s">
        <v>155</v>
      </c>
      <c r="E142" s="214" t="s">
        <v>763</v>
      </c>
      <c r="F142" s="215" t="s">
        <v>764</v>
      </c>
      <c r="G142" s="216" t="s">
        <v>574</v>
      </c>
      <c r="H142" s="217">
        <v>100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38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78</v>
      </c>
      <c r="AY142" s="16" t="s">
        <v>154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78</v>
      </c>
      <c r="BK142" s="226">
        <f t="shared" si="14"/>
        <v>0</v>
      </c>
      <c r="BL142" s="16" t="s">
        <v>93</v>
      </c>
      <c r="BM142" s="225" t="s">
        <v>174</v>
      </c>
    </row>
    <row r="143" spans="1:65" s="2" customFormat="1" ht="16.5" customHeight="1">
      <c r="A143" s="33"/>
      <c r="B143" s="34"/>
      <c r="C143" s="213" t="s">
        <v>73</v>
      </c>
      <c r="D143" s="213" t="s">
        <v>155</v>
      </c>
      <c r="E143" s="214" t="s">
        <v>765</v>
      </c>
      <c r="F143" s="215" t="s">
        <v>766</v>
      </c>
      <c r="G143" s="216" t="s">
        <v>574</v>
      </c>
      <c r="H143" s="217">
        <v>10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38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78</v>
      </c>
      <c r="AY143" s="16" t="s">
        <v>154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78</v>
      </c>
      <c r="BK143" s="226">
        <f t="shared" si="14"/>
        <v>0</v>
      </c>
      <c r="BL143" s="16" t="s">
        <v>93</v>
      </c>
      <c r="BM143" s="225" t="s">
        <v>177</v>
      </c>
    </row>
    <row r="144" spans="1:65" s="2" customFormat="1" ht="16.5" customHeight="1">
      <c r="A144" s="33"/>
      <c r="B144" s="34"/>
      <c r="C144" s="213" t="s">
        <v>73</v>
      </c>
      <c r="D144" s="213" t="s">
        <v>155</v>
      </c>
      <c r="E144" s="214" t="s">
        <v>767</v>
      </c>
      <c r="F144" s="215" t="s">
        <v>768</v>
      </c>
      <c r="G144" s="216" t="s">
        <v>574</v>
      </c>
      <c r="H144" s="217">
        <v>80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38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78</v>
      </c>
      <c r="AY144" s="16" t="s">
        <v>154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78</v>
      </c>
      <c r="BK144" s="226">
        <f t="shared" si="14"/>
        <v>0</v>
      </c>
      <c r="BL144" s="16" t="s">
        <v>93</v>
      </c>
      <c r="BM144" s="225" t="s">
        <v>180</v>
      </c>
    </row>
    <row r="145" spans="1:65" s="2" customFormat="1" ht="16.5" customHeight="1">
      <c r="A145" s="33"/>
      <c r="B145" s="34"/>
      <c r="C145" s="213" t="s">
        <v>73</v>
      </c>
      <c r="D145" s="213" t="s">
        <v>155</v>
      </c>
      <c r="E145" s="214" t="s">
        <v>769</v>
      </c>
      <c r="F145" s="215" t="s">
        <v>770</v>
      </c>
      <c r="G145" s="216" t="s">
        <v>574</v>
      </c>
      <c r="H145" s="217">
        <v>160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38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78</v>
      </c>
      <c r="AY145" s="16" t="s">
        <v>154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78</v>
      </c>
      <c r="BK145" s="226">
        <f t="shared" si="14"/>
        <v>0</v>
      </c>
      <c r="BL145" s="16" t="s">
        <v>93</v>
      </c>
      <c r="BM145" s="225" t="s">
        <v>184</v>
      </c>
    </row>
    <row r="146" spans="1:65" s="2" customFormat="1" ht="16.5" customHeight="1">
      <c r="A146" s="33"/>
      <c r="B146" s="34"/>
      <c r="C146" s="213" t="s">
        <v>73</v>
      </c>
      <c r="D146" s="213" t="s">
        <v>155</v>
      </c>
      <c r="E146" s="214" t="s">
        <v>771</v>
      </c>
      <c r="F146" s="215" t="s">
        <v>772</v>
      </c>
      <c r="G146" s="216" t="s">
        <v>574</v>
      </c>
      <c r="H146" s="217">
        <v>80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38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78</v>
      </c>
      <c r="AY146" s="16" t="s">
        <v>154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78</v>
      </c>
      <c r="BK146" s="226">
        <f t="shared" si="14"/>
        <v>0</v>
      </c>
      <c r="BL146" s="16" t="s">
        <v>93</v>
      </c>
      <c r="BM146" s="225" t="s">
        <v>187</v>
      </c>
    </row>
    <row r="147" spans="2:63" s="11" customFormat="1" ht="25.9" customHeight="1">
      <c r="B147" s="199"/>
      <c r="C147" s="200"/>
      <c r="D147" s="201" t="s">
        <v>72</v>
      </c>
      <c r="E147" s="202" t="s">
        <v>210</v>
      </c>
      <c r="F147" s="202" t="s">
        <v>651</v>
      </c>
      <c r="G147" s="200"/>
      <c r="H147" s="200"/>
      <c r="I147" s="203"/>
      <c r="J147" s="204">
        <f>BK147</f>
        <v>0</v>
      </c>
      <c r="K147" s="200"/>
      <c r="L147" s="205"/>
      <c r="M147" s="206"/>
      <c r="N147" s="207"/>
      <c r="O147" s="207"/>
      <c r="P147" s="208">
        <f>SUM(P148:P159)</f>
        <v>0</v>
      </c>
      <c r="Q147" s="207"/>
      <c r="R147" s="208">
        <f>SUM(R148:R159)</f>
        <v>0</v>
      </c>
      <c r="S147" s="207"/>
      <c r="T147" s="209">
        <f>SUM(T148:T159)</f>
        <v>0</v>
      </c>
      <c r="AR147" s="210" t="s">
        <v>78</v>
      </c>
      <c r="AT147" s="211" t="s">
        <v>72</v>
      </c>
      <c r="AU147" s="211" t="s">
        <v>73</v>
      </c>
      <c r="AY147" s="210" t="s">
        <v>154</v>
      </c>
      <c r="BK147" s="212">
        <f>SUM(BK148:BK159)</f>
        <v>0</v>
      </c>
    </row>
    <row r="148" spans="1:65" s="2" customFormat="1" ht="16.5" customHeight="1">
      <c r="A148" s="33"/>
      <c r="B148" s="34"/>
      <c r="C148" s="213" t="s">
        <v>73</v>
      </c>
      <c r="D148" s="213" t="s">
        <v>155</v>
      </c>
      <c r="E148" s="214" t="s">
        <v>773</v>
      </c>
      <c r="F148" s="215" t="s">
        <v>774</v>
      </c>
      <c r="G148" s="216" t="s">
        <v>183</v>
      </c>
      <c r="H148" s="217">
        <v>3</v>
      </c>
      <c r="I148" s="218"/>
      <c r="J148" s="219">
        <f aca="true" t="shared" si="15" ref="J148:J159">ROUND(I148*H148,2)</f>
        <v>0</v>
      </c>
      <c r="K148" s="220"/>
      <c r="L148" s="38"/>
      <c r="M148" s="221" t="s">
        <v>1</v>
      </c>
      <c r="N148" s="222" t="s">
        <v>38</v>
      </c>
      <c r="O148" s="70"/>
      <c r="P148" s="223">
        <f aca="true" t="shared" si="16" ref="P148:P159">O148*H148</f>
        <v>0</v>
      </c>
      <c r="Q148" s="223">
        <v>0</v>
      </c>
      <c r="R148" s="223">
        <f aca="true" t="shared" si="17" ref="R148:R159">Q148*H148</f>
        <v>0</v>
      </c>
      <c r="S148" s="223">
        <v>0</v>
      </c>
      <c r="T148" s="224">
        <f aca="true" t="shared" si="18" ref="T148:T159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93</v>
      </c>
      <c r="AT148" s="225" t="s">
        <v>155</v>
      </c>
      <c r="AU148" s="225" t="s">
        <v>78</v>
      </c>
      <c r="AY148" s="16" t="s">
        <v>154</v>
      </c>
      <c r="BE148" s="226">
        <f aca="true" t="shared" si="19" ref="BE148:BE159">IF(N148="základní",J148,0)</f>
        <v>0</v>
      </c>
      <c r="BF148" s="226">
        <f aca="true" t="shared" si="20" ref="BF148:BF159">IF(N148="snížená",J148,0)</f>
        <v>0</v>
      </c>
      <c r="BG148" s="226">
        <f aca="true" t="shared" si="21" ref="BG148:BG159">IF(N148="zákl. přenesená",J148,0)</f>
        <v>0</v>
      </c>
      <c r="BH148" s="226">
        <f aca="true" t="shared" si="22" ref="BH148:BH159">IF(N148="sníž. přenesená",J148,0)</f>
        <v>0</v>
      </c>
      <c r="BI148" s="226">
        <f aca="true" t="shared" si="23" ref="BI148:BI159">IF(N148="nulová",J148,0)</f>
        <v>0</v>
      </c>
      <c r="BJ148" s="16" t="s">
        <v>78</v>
      </c>
      <c r="BK148" s="226">
        <f aca="true" t="shared" si="24" ref="BK148:BK159">ROUND(I148*H148,2)</f>
        <v>0</v>
      </c>
      <c r="BL148" s="16" t="s">
        <v>93</v>
      </c>
      <c r="BM148" s="225" t="s">
        <v>190</v>
      </c>
    </row>
    <row r="149" spans="1:65" s="2" customFormat="1" ht="16.5" customHeight="1">
      <c r="A149" s="33"/>
      <c r="B149" s="34"/>
      <c r="C149" s="213" t="s">
        <v>73</v>
      </c>
      <c r="D149" s="213" t="s">
        <v>155</v>
      </c>
      <c r="E149" s="214" t="s">
        <v>775</v>
      </c>
      <c r="F149" s="215" t="s">
        <v>776</v>
      </c>
      <c r="G149" s="216" t="s">
        <v>183</v>
      </c>
      <c r="H149" s="217">
        <v>9</v>
      </c>
      <c r="I149" s="218"/>
      <c r="J149" s="219">
        <f t="shared" si="15"/>
        <v>0</v>
      </c>
      <c r="K149" s="220"/>
      <c r="L149" s="38"/>
      <c r="M149" s="221" t="s">
        <v>1</v>
      </c>
      <c r="N149" s="222" t="s">
        <v>38</v>
      </c>
      <c r="O149" s="70"/>
      <c r="P149" s="223">
        <f t="shared" si="16"/>
        <v>0</v>
      </c>
      <c r="Q149" s="223">
        <v>0</v>
      </c>
      <c r="R149" s="223">
        <f t="shared" si="17"/>
        <v>0</v>
      </c>
      <c r="S149" s="223">
        <v>0</v>
      </c>
      <c r="T149" s="224">
        <f t="shared" si="1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78</v>
      </c>
      <c r="AY149" s="16" t="s">
        <v>154</v>
      </c>
      <c r="BE149" s="226">
        <f t="shared" si="19"/>
        <v>0</v>
      </c>
      <c r="BF149" s="226">
        <f t="shared" si="20"/>
        <v>0</v>
      </c>
      <c r="BG149" s="226">
        <f t="shared" si="21"/>
        <v>0</v>
      </c>
      <c r="BH149" s="226">
        <f t="shared" si="22"/>
        <v>0</v>
      </c>
      <c r="BI149" s="226">
        <f t="shared" si="23"/>
        <v>0</v>
      </c>
      <c r="BJ149" s="16" t="s">
        <v>78</v>
      </c>
      <c r="BK149" s="226">
        <f t="shared" si="24"/>
        <v>0</v>
      </c>
      <c r="BL149" s="16" t="s">
        <v>93</v>
      </c>
      <c r="BM149" s="225" t="s">
        <v>194</v>
      </c>
    </row>
    <row r="150" spans="1:65" s="2" customFormat="1" ht="16.5" customHeight="1">
      <c r="A150" s="33"/>
      <c r="B150" s="34"/>
      <c r="C150" s="213" t="s">
        <v>73</v>
      </c>
      <c r="D150" s="213" t="s">
        <v>155</v>
      </c>
      <c r="E150" s="214" t="s">
        <v>677</v>
      </c>
      <c r="F150" s="215" t="s">
        <v>777</v>
      </c>
      <c r="G150" s="216" t="s">
        <v>574</v>
      </c>
      <c r="H150" s="217">
        <v>80</v>
      </c>
      <c r="I150" s="218"/>
      <c r="J150" s="219">
        <f t="shared" si="15"/>
        <v>0</v>
      </c>
      <c r="K150" s="220"/>
      <c r="L150" s="38"/>
      <c r="M150" s="221" t="s">
        <v>1</v>
      </c>
      <c r="N150" s="222" t="s">
        <v>38</v>
      </c>
      <c r="O150" s="70"/>
      <c r="P150" s="223">
        <f t="shared" si="16"/>
        <v>0</v>
      </c>
      <c r="Q150" s="223">
        <v>0</v>
      </c>
      <c r="R150" s="223">
        <f t="shared" si="17"/>
        <v>0</v>
      </c>
      <c r="S150" s="223">
        <v>0</v>
      </c>
      <c r="T150" s="224">
        <f t="shared" si="1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78</v>
      </c>
      <c r="AY150" s="16" t="s">
        <v>154</v>
      </c>
      <c r="BE150" s="226">
        <f t="shared" si="19"/>
        <v>0</v>
      </c>
      <c r="BF150" s="226">
        <f t="shared" si="20"/>
        <v>0</v>
      </c>
      <c r="BG150" s="226">
        <f t="shared" si="21"/>
        <v>0</v>
      </c>
      <c r="BH150" s="226">
        <f t="shared" si="22"/>
        <v>0</v>
      </c>
      <c r="BI150" s="226">
        <f t="shared" si="23"/>
        <v>0</v>
      </c>
      <c r="BJ150" s="16" t="s">
        <v>78</v>
      </c>
      <c r="BK150" s="226">
        <f t="shared" si="24"/>
        <v>0</v>
      </c>
      <c r="BL150" s="16" t="s">
        <v>93</v>
      </c>
      <c r="BM150" s="225" t="s">
        <v>197</v>
      </c>
    </row>
    <row r="151" spans="1:65" s="2" customFormat="1" ht="16.5" customHeight="1">
      <c r="A151" s="33"/>
      <c r="B151" s="34"/>
      <c r="C151" s="213" t="s">
        <v>73</v>
      </c>
      <c r="D151" s="213" t="s">
        <v>155</v>
      </c>
      <c r="E151" s="214" t="s">
        <v>778</v>
      </c>
      <c r="F151" s="215" t="s">
        <v>779</v>
      </c>
      <c r="G151" s="216" t="s">
        <v>574</v>
      </c>
      <c r="H151" s="217">
        <v>50</v>
      </c>
      <c r="I151" s="218"/>
      <c r="J151" s="219">
        <f t="shared" si="1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16"/>
        <v>0</v>
      </c>
      <c r="Q151" s="223">
        <v>0</v>
      </c>
      <c r="R151" s="223">
        <f t="shared" si="17"/>
        <v>0</v>
      </c>
      <c r="S151" s="223">
        <v>0</v>
      </c>
      <c r="T151" s="224">
        <f t="shared" si="1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78</v>
      </c>
      <c r="AY151" s="16" t="s">
        <v>154</v>
      </c>
      <c r="BE151" s="226">
        <f t="shared" si="19"/>
        <v>0</v>
      </c>
      <c r="BF151" s="226">
        <f t="shared" si="20"/>
        <v>0</v>
      </c>
      <c r="BG151" s="226">
        <f t="shared" si="21"/>
        <v>0</v>
      </c>
      <c r="BH151" s="226">
        <f t="shared" si="22"/>
        <v>0</v>
      </c>
      <c r="BI151" s="226">
        <f t="shared" si="23"/>
        <v>0</v>
      </c>
      <c r="BJ151" s="16" t="s">
        <v>78</v>
      </c>
      <c r="BK151" s="226">
        <f t="shared" si="24"/>
        <v>0</v>
      </c>
      <c r="BL151" s="16" t="s">
        <v>93</v>
      </c>
      <c r="BM151" s="225" t="s">
        <v>200</v>
      </c>
    </row>
    <row r="152" spans="1:65" s="2" customFormat="1" ht="16.5" customHeight="1">
      <c r="A152" s="33"/>
      <c r="B152" s="34"/>
      <c r="C152" s="213" t="s">
        <v>73</v>
      </c>
      <c r="D152" s="213" t="s">
        <v>155</v>
      </c>
      <c r="E152" s="214" t="s">
        <v>780</v>
      </c>
      <c r="F152" s="215" t="s">
        <v>781</v>
      </c>
      <c r="G152" s="216" t="s">
        <v>574</v>
      </c>
      <c r="H152" s="217">
        <v>100</v>
      </c>
      <c r="I152" s="218"/>
      <c r="J152" s="219">
        <f t="shared" si="15"/>
        <v>0</v>
      </c>
      <c r="K152" s="220"/>
      <c r="L152" s="38"/>
      <c r="M152" s="221" t="s">
        <v>1</v>
      </c>
      <c r="N152" s="222" t="s">
        <v>38</v>
      </c>
      <c r="O152" s="70"/>
      <c r="P152" s="223">
        <f t="shared" si="16"/>
        <v>0</v>
      </c>
      <c r="Q152" s="223">
        <v>0</v>
      </c>
      <c r="R152" s="223">
        <f t="shared" si="17"/>
        <v>0</v>
      </c>
      <c r="S152" s="223">
        <v>0</v>
      </c>
      <c r="T152" s="224">
        <f t="shared" si="1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78</v>
      </c>
      <c r="AY152" s="16" t="s">
        <v>154</v>
      </c>
      <c r="BE152" s="226">
        <f t="shared" si="19"/>
        <v>0</v>
      </c>
      <c r="BF152" s="226">
        <f t="shared" si="20"/>
        <v>0</v>
      </c>
      <c r="BG152" s="226">
        <f t="shared" si="21"/>
        <v>0</v>
      </c>
      <c r="BH152" s="226">
        <f t="shared" si="22"/>
        <v>0</v>
      </c>
      <c r="BI152" s="226">
        <f t="shared" si="23"/>
        <v>0</v>
      </c>
      <c r="BJ152" s="16" t="s">
        <v>78</v>
      </c>
      <c r="BK152" s="226">
        <f t="shared" si="24"/>
        <v>0</v>
      </c>
      <c r="BL152" s="16" t="s">
        <v>93</v>
      </c>
      <c r="BM152" s="225" t="s">
        <v>203</v>
      </c>
    </row>
    <row r="153" spans="1:65" s="2" customFormat="1" ht="16.5" customHeight="1">
      <c r="A153" s="33"/>
      <c r="B153" s="34"/>
      <c r="C153" s="213" t="s">
        <v>73</v>
      </c>
      <c r="D153" s="213" t="s">
        <v>155</v>
      </c>
      <c r="E153" s="214" t="s">
        <v>782</v>
      </c>
      <c r="F153" s="215" t="s">
        <v>783</v>
      </c>
      <c r="G153" s="216" t="s">
        <v>183</v>
      </c>
      <c r="H153" s="217">
        <v>36</v>
      </c>
      <c r="I153" s="218"/>
      <c r="J153" s="219">
        <f t="shared" si="1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16"/>
        <v>0</v>
      </c>
      <c r="Q153" s="223">
        <v>0</v>
      </c>
      <c r="R153" s="223">
        <f t="shared" si="17"/>
        <v>0</v>
      </c>
      <c r="S153" s="223">
        <v>0</v>
      </c>
      <c r="T153" s="224">
        <f t="shared" si="1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78</v>
      </c>
      <c r="AY153" s="16" t="s">
        <v>154</v>
      </c>
      <c r="BE153" s="226">
        <f t="shared" si="19"/>
        <v>0</v>
      </c>
      <c r="BF153" s="226">
        <f t="shared" si="20"/>
        <v>0</v>
      </c>
      <c r="BG153" s="226">
        <f t="shared" si="21"/>
        <v>0</v>
      </c>
      <c r="BH153" s="226">
        <f t="shared" si="22"/>
        <v>0</v>
      </c>
      <c r="BI153" s="226">
        <f t="shared" si="23"/>
        <v>0</v>
      </c>
      <c r="BJ153" s="16" t="s">
        <v>78</v>
      </c>
      <c r="BK153" s="226">
        <f t="shared" si="24"/>
        <v>0</v>
      </c>
      <c r="BL153" s="16" t="s">
        <v>93</v>
      </c>
      <c r="BM153" s="225" t="s">
        <v>206</v>
      </c>
    </row>
    <row r="154" spans="1:65" s="2" customFormat="1" ht="16.5" customHeight="1">
      <c r="A154" s="33"/>
      <c r="B154" s="34"/>
      <c r="C154" s="213" t="s">
        <v>73</v>
      </c>
      <c r="D154" s="213" t="s">
        <v>155</v>
      </c>
      <c r="E154" s="214" t="s">
        <v>784</v>
      </c>
      <c r="F154" s="215" t="s">
        <v>785</v>
      </c>
      <c r="G154" s="216" t="s">
        <v>183</v>
      </c>
      <c r="H154" s="217">
        <v>18</v>
      </c>
      <c r="I154" s="218"/>
      <c r="J154" s="219">
        <f t="shared" si="15"/>
        <v>0</v>
      </c>
      <c r="K154" s="220"/>
      <c r="L154" s="38"/>
      <c r="M154" s="221" t="s">
        <v>1</v>
      </c>
      <c r="N154" s="222" t="s">
        <v>38</v>
      </c>
      <c r="O154" s="70"/>
      <c r="P154" s="223">
        <f t="shared" si="16"/>
        <v>0</v>
      </c>
      <c r="Q154" s="223">
        <v>0</v>
      </c>
      <c r="R154" s="223">
        <f t="shared" si="17"/>
        <v>0</v>
      </c>
      <c r="S154" s="223">
        <v>0</v>
      </c>
      <c r="T154" s="224">
        <f t="shared" si="1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93</v>
      </c>
      <c r="AT154" s="225" t="s">
        <v>155</v>
      </c>
      <c r="AU154" s="225" t="s">
        <v>78</v>
      </c>
      <c r="AY154" s="16" t="s">
        <v>154</v>
      </c>
      <c r="BE154" s="226">
        <f t="shared" si="19"/>
        <v>0</v>
      </c>
      <c r="BF154" s="226">
        <f t="shared" si="20"/>
        <v>0</v>
      </c>
      <c r="BG154" s="226">
        <f t="shared" si="21"/>
        <v>0</v>
      </c>
      <c r="BH154" s="226">
        <f t="shared" si="22"/>
        <v>0</v>
      </c>
      <c r="BI154" s="226">
        <f t="shared" si="23"/>
        <v>0</v>
      </c>
      <c r="BJ154" s="16" t="s">
        <v>78</v>
      </c>
      <c r="BK154" s="226">
        <f t="shared" si="24"/>
        <v>0</v>
      </c>
      <c r="BL154" s="16" t="s">
        <v>93</v>
      </c>
      <c r="BM154" s="225" t="s">
        <v>209</v>
      </c>
    </row>
    <row r="155" spans="1:65" s="2" customFormat="1" ht="16.5" customHeight="1">
      <c r="A155" s="33"/>
      <c r="B155" s="34"/>
      <c r="C155" s="213" t="s">
        <v>73</v>
      </c>
      <c r="D155" s="213" t="s">
        <v>155</v>
      </c>
      <c r="E155" s="214" t="s">
        <v>786</v>
      </c>
      <c r="F155" s="215" t="s">
        <v>787</v>
      </c>
      <c r="G155" s="216" t="s">
        <v>574</v>
      </c>
      <c r="H155" s="217">
        <v>120</v>
      </c>
      <c r="I155" s="218"/>
      <c r="J155" s="219">
        <f t="shared" si="15"/>
        <v>0</v>
      </c>
      <c r="K155" s="220"/>
      <c r="L155" s="38"/>
      <c r="M155" s="221" t="s">
        <v>1</v>
      </c>
      <c r="N155" s="222" t="s">
        <v>38</v>
      </c>
      <c r="O155" s="70"/>
      <c r="P155" s="223">
        <f t="shared" si="16"/>
        <v>0</v>
      </c>
      <c r="Q155" s="223">
        <v>0</v>
      </c>
      <c r="R155" s="223">
        <f t="shared" si="17"/>
        <v>0</v>
      </c>
      <c r="S155" s="223">
        <v>0</v>
      </c>
      <c r="T155" s="224">
        <f t="shared" si="1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93</v>
      </c>
      <c r="AT155" s="225" t="s">
        <v>155</v>
      </c>
      <c r="AU155" s="225" t="s">
        <v>78</v>
      </c>
      <c r="AY155" s="16" t="s">
        <v>154</v>
      </c>
      <c r="BE155" s="226">
        <f t="shared" si="19"/>
        <v>0</v>
      </c>
      <c r="BF155" s="226">
        <f t="shared" si="20"/>
        <v>0</v>
      </c>
      <c r="BG155" s="226">
        <f t="shared" si="21"/>
        <v>0</v>
      </c>
      <c r="BH155" s="226">
        <f t="shared" si="22"/>
        <v>0</v>
      </c>
      <c r="BI155" s="226">
        <f t="shared" si="23"/>
        <v>0</v>
      </c>
      <c r="BJ155" s="16" t="s">
        <v>78</v>
      </c>
      <c r="BK155" s="226">
        <f t="shared" si="24"/>
        <v>0</v>
      </c>
      <c r="BL155" s="16" t="s">
        <v>93</v>
      </c>
      <c r="BM155" s="225" t="s">
        <v>214</v>
      </c>
    </row>
    <row r="156" spans="1:65" s="2" customFormat="1" ht="16.5" customHeight="1">
      <c r="A156" s="33"/>
      <c r="B156" s="34"/>
      <c r="C156" s="213" t="s">
        <v>73</v>
      </c>
      <c r="D156" s="213" t="s">
        <v>155</v>
      </c>
      <c r="E156" s="214" t="s">
        <v>788</v>
      </c>
      <c r="F156" s="215" t="s">
        <v>789</v>
      </c>
      <c r="G156" s="216" t="s">
        <v>574</v>
      </c>
      <c r="H156" s="217">
        <v>160</v>
      </c>
      <c r="I156" s="218"/>
      <c r="J156" s="219">
        <f t="shared" si="15"/>
        <v>0</v>
      </c>
      <c r="K156" s="220"/>
      <c r="L156" s="38"/>
      <c r="M156" s="221" t="s">
        <v>1</v>
      </c>
      <c r="N156" s="222" t="s">
        <v>38</v>
      </c>
      <c r="O156" s="70"/>
      <c r="P156" s="223">
        <f t="shared" si="16"/>
        <v>0</v>
      </c>
      <c r="Q156" s="223">
        <v>0</v>
      </c>
      <c r="R156" s="223">
        <f t="shared" si="17"/>
        <v>0</v>
      </c>
      <c r="S156" s="223">
        <v>0</v>
      </c>
      <c r="T156" s="224">
        <f t="shared" si="1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93</v>
      </c>
      <c r="AT156" s="225" t="s">
        <v>155</v>
      </c>
      <c r="AU156" s="225" t="s">
        <v>78</v>
      </c>
      <c r="AY156" s="16" t="s">
        <v>154</v>
      </c>
      <c r="BE156" s="226">
        <f t="shared" si="19"/>
        <v>0</v>
      </c>
      <c r="BF156" s="226">
        <f t="shared" si="20"/>
        <v>0</v>
      </c>
      <c r="BG156" s="226">
        <f t="shared" si="21"/>
        <v>0</v>
      </c>
      <c r="BH156" s="226">
        <f t="shared" si="22"/>
        <v>0</v>
      </c>
      <c r="BI156" s="226">
        <f t="shared" si="23"/>
        <v>0</v>
      </c>
      <c r="BJ156" s="16" t="s">
        <v>78</v>
      </c>
      <c r="BK156" s="226">
        <f t="shared" si="24"/>
        <v>0</v>
      </c>
      <c r="BL156" s="16" t="s">
        <v>93</v>
      </c>
      <c r="BM156" s="225" t="s">
        <v>217</v>
      </c>
    </row>
    <row r="157" spans="1:65" s="2" customFormat="1" ht="16.5" customHeight="1">
      <c r="A157" s="33"/>
      <c r="B157" s="34"/>
      <c r="C157" s="213" t="s">
        <v>73</v>
      </c>
      <c r="D157" s="213" t="s">
        <v>155</v>
      </c>
      <c r="E157" s="214" t="s">
        <v>790</v>
      </c>
      <c r="F157" s="215" t="s">
        <v>791</v>
      </c>
      <c r="G157" s="216" t="s">
        <v>574</v>
      </c>
      <c r="H157" s="217">
        <v>40</v>
      </c>
      <c r="I157" s="218"/>
      <c r="J157" s="219">
        <f t="shared" si="15"/>
        <v>0</v>
      </c>
      <c r="K157" s="220"/>
      <c r="L157" s="38"/>
      <c r="M157" s="221" t="s">
        <v>1</v>
      </c>
      <c r="N157" s="222" t="s">
        <v>38</v>
      </c>
      <c r="O157" s="70"/>
      <c r="P157" s="223">
        <f t="shared" si="16"/>
        <v>0</v>
      </c>
      <c r="Q157" s="223">
        <v>0</v>
      </c>
      <c r="R157" s="223">
        <f t="shared" si="17"/>
        <v>0</v>
      </c>
      <c r="S157" s="223">
        <v>0</v>
      </c>
      <c r="T157" s="224">
        <f t="shared" si="1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93</v>
      </c>
      <c r="AT157" s="225" t="s">
        <v>155</v>
      </c>
      <c r="AU157" s="225" t="s">
        <v>78</v>
      </c>
      <c r="AY157" s="16" t="s">
        <v>154</v>
      </c>
      <c r="BE157" s="226">
        <f t="shared" si="19"/>
        <v>0</v>
      </c>
      <c r="BF157" s="226">
        <f t="shared" si="20"/>
        <v>0</v>
      </c>
      <c r="BG157" s="226">
        <f t="shared" si="21"/>
        <v>0</v>
      </c>
      <c r="BH157" s="226">
        <f t="shared" si="22"/>
        <v>0</v>
      </c>
      <c r="BI157" s="226">
        <f t="shared" si="23"/>
        <v>0</v>
      </c>
      <c r="BJ157" s="16" t="s">
        <v>78</v>
      </c>
      <c r="BK157" s="226">
        <f t="shared" si="24"/>
        <v>0</v>
      </c>
      <c r="BL157" s="16" t="s">
        <v>93</v>
      </c>
      <c r="BM157" s="225" t="s">
        <v>220</v>
      </c>
    </row>
    <row r="158" spans="1:65" s="2" customFormat="1" ht="24" customHeight="1">
      <c r="A158" s="33"/>
      <c r="B158" s="34"/>
      <c r="C158" s="213" t="s">
        <v>73</v>
      </c>
      <c r="D158" s="213" t="s">
        <v>155</v>
      </c>
      <c r="E158" s="214" t="s">
        <v>792</v>
      </c>
      <c r="F158" s="215" t="s">
        <v>793</v>
      </c>
      <c r="G158" s="216" t="s">
        <v>574</v>
      </c>
      <c r="H158" s="217">
        <v>40</v>
      </c>
      <c r="I158" s="218"/>
      <c r="J158" s="219">
        <f t="shared" si="15"/>
        <v>0</v>
      </c>
      <c r="K158" s="220"/>
      <c r="L158" s="38"/>
      <c r="M158" s="221" t="s">
        <v>1</v>
      </c>
      <c r="N158" s="222" t="s">
        <v>38</v>
      </c>
      <c r="O158" s="70"/>
      <c r="P158" s="223">
        <f t="shared" si="16"/>
        <v>0</v>
      </c>
      <c r="Q158" s="223">
        <v>0</v>
      </c>
      <c r="R158" s="223">
        <f t="shared" si="17"/>
        <v>0</v>
      </c>
      <c r="S158" s="223">
        <v>0</v>
      </c>
      <c r="T158" s="224">
        <f t="shared" si="1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78</v>
      </c>
      <c r="AY158" s="16" t="s">
        <v>154</v>
      </c>
      <c r="BE158" s="226">
        <f t="shared" si="19"/>
        <v>0</v>
      </c>
      <c r="BF158" s="226">
        <f t="shared" si="20"/>
        <v>0</v>
      </c>
      <c r="BG158" s="226">
        <f t="shared" si="21"/>
        <v>0</v>
      </c>
      <c r="BH158" s="226">
        <f t="shared" si="22"/>
        <v>0</v>
      </c>
      <c r="BI158" s="226">
        <f t="shared" si="23"/>
        <v>0</v>
      </c>
      <c r="BJ158" s="16" t="s">
        <v>78</v>
      </c>
      <c r="BK158" s="226">
        <f t="shared" si="24"/>
        <v>0</v>
      </c>
      <c r="BL158" s="16" t="s">
        <v>93</v>
      </c>
      <c r="BM158" s="225" t="s">
        <v>223</v>
      </c>
    </row>
    <row r="159" spans="1:65" s="2" customFormat="1" ht="16.5" customHeight="1">
      <c r="A159" s="33"/>
      <c r="B159" s="34"/>
      <c r="C159" s="213" t="s">
        <v>73</v>
      </c>
      <c r="D159" s="213" t="s">
        <v>155</v>
      </c>
      <c r="E159" s="214" t="s">
        <v>794</v>
      </c>
      <c r="F159" s="215" t="s">
        <v>795</v>
      </c>
      <c r="G159" s="216" t="s">
        <v>574</v>
      </c>
      <c r="H159" s="217">
        <v>80</v>
      </c>
      <c r="I159" s="218"/>
      <c r="J159" s="219">
        <f t="shared" si="15"/>
        <v>0</v>
      </c>
      <c r="K159" s="220"/>
      <c r="L159" s="38"/>
      <c r="M159" s="221" t="s">
        <v>1</v>
      </c>
      <c r="N159" s="222" t="s">
        <v>38</v>
      </c>
      <c r="O159" s="70"/>
      <c r="P159" s="223">
        <f t="shared" si="16"/>
        <v>0</v>
      </c>
      <c r="Q159" s="223">
        <v>0</v>
      </c>
      <c r="R159" s="223">
        <f t="shared" si="17"/>
        <v>0</v>
      </c>
      <c r="S159" s="223">
        <v>0</v>
      </c>
      <c r="T159" s="224">
        <f t="shared" si="1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93</v>
      </c>
      <c r="AT159" s="225" t="s">
        <v>155</v>
      </c>
      <c r="AU159" s="225" t="s">
        <v>78</v>
      </c>
      <c r="AY159" s="16" t="s">
        <v>154</v>
      </c>
      <c r="BE159" s="226">
        <f t="shared" si="19"/>
        <v>0</v>
      </c>
      <c r="BF159" s="226">
        <f t="shared" si="20"/>
        <v>0</v>
      </c>
      <c r="BG159" s="226">
        <f t="shared" si="21"/>
        <v>0</v>
      </c>
      <c r="BH159" s="226">
        <f t="shared" si="22"/>
        <v>0</v>
      </c>
      <c r="BI159" s="226">
        <f t="shared" si="23"/>
        <v>0</v>
      </c>
      <c r="BJ159" s="16" t="s">
        <v>78</v>
      </c>
      <c r="BK159" s="226">
        <f t="shared" si="24"/>
        <v>0</v>
      </c>
      <c r="BL159" s="16" t="s">
        <v>93</v>
      </c>
      <c r="BM159" s="225" t="s">
        <v>226</v>
      </c>
    </row>
    <row r="160" spans="2:63" s="11" customFormat="1" ht="25.9" customHeight="1">
      <c r="B160" s="199"/>
      <c r="C160" s="200"/>
      <c r="D160" s="201" t="s">
        <v>72</v>
      </c>
      <c r="E160" s="202" t="s">
        <v>319</v>
      </c>
      <c r="F160" s="202" t="s">
        <v>731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P161</f>
        <v>0</v>
      </c>
      <c r="Q160" s="207"/>
      <c r="R160" s="208">
        <f>R161</f>
        <v>0</v>
      </c>
      <c r="S160" s="207"/>
      <c r="T160" s="209">
        <f>T161</f>
        <v>0</v>
      </c>
      <c r="AR160" s="210" t="s">
        <v>78</v>
      </c>
      <c r="AT160" s="211" t="s">
        <v>72</v>
      </c>
      <c r="AU160" s="211" t="s">
        <v>73</v>
      </c>
      <c r="AY160" s="210" t="s">
        <v>154</v>
      </c>
      <c r="BK160" s="212">
        <f>BK161</f>
        <v>0</v>
      </c>
    </row>
    <row r="161" spans="1:65" s="2" customFormat="1" ht="16.5" customHeight="1">
      <c r="A161" s="33"/>
      <c r="B161" s="34"/>
      <c r="C161" s="213" t="s">
        <v>73</v>
      </c>
      <c r="D161" s="213" t="s">
        <v>155</v>
      </c>
      <c r="E161" s="214" t="s">
        <v>732</v>
      </c>
      <c r="F161" s="215" t="s">
        <v>796</v>
      </c>
      <c r="G161" s="216" t="s">
        <v>734</v>
      </c>
      <c r="H161" s="217">
        <v>8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38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78</v>
      </c>
      <c r="AY161" s="16" t="s">
        <v>154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78</v>
      </c>
      <c r="BK161" s="226">
        <f>ROUND(I161*H161,2)</f>
        <v>0</v>
      </c>
      <c r="BL161" s="16" t="s">
        <v>93</v>
      </c>
      <c r="BM161" s="225" t="s">
        <v>229</v>
      </c>
    </row>
    <row r="162" spans="2:63" s="11" customFormat="1" ht="25.9" customHeight="1">
      <c r="B162" s="199"/>
      <c r="C162" s="200"/>
      <c r="D162" s="201" t="s">
        <v>72</v>
      </c>
      <c r="E162" s="202" t="s">
        <v>378</v>
      </c>
      <c r="F162" s="202" t="s">
        <v>735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0</v>
      </c>
      <c r="S162" s="207"/>
      <c r="T162" s="209">
        <f>T163</f>
        <v>0</v>
      </c>
      <c r="AR162" s="210" t="s">
        <v>78</v>
      </c>
      <c r="AT162" s="211" t="s">
        <v>72</v>
      </c>
      <c r="AU162" s="211" t="s">
        <v>73</v>
      </c>
      <c r="AY162" s="210" t="s">
        <v>154</v>
      </c>
      <c r="BK162" s="212">
        <f>BK163</f>
        <v>0</v>
      </c>
    </row>
    <row r="163" spans="1:65" s="2" customFormat="1" ht="16.5" customHeight="1">
      <c r="A163" s="33"/>
      <c r="B163" s="34"/>
      <c r="C163" s="213" t="s">
        <v>73</v>
      </c>
      <c r="D163" s="213" t="s">
        <v>155</v>
      </c>
      <c r="E163" s="214" t="s">
        <v>736</v>
      </c>
      <c r="F163" s="215" t="s">
        <v>735</v>
      </c>
      <c r="G163" s="216" t="s">
        <v>734</v>
      </c>
      <c r="H163" s="217">
        <v>8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38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78</v>
      </c>
      <c r="AY163" s="16" t="s">
        <v>154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78</v>
      </c>
      <c r="BK163" s="226">
        <f>ROUND(I163*H163,2)</f>
        <v>0</v>
      </c>
      <c r="BL163" s="16" t="s">
        <v>93</v>
      </c>
      <c r="BM163" s="225" t="s">
        <v>232</v>
      </c>
    </row>
    <row r="164" spans="2:63" s="11" customFormat="1" ht="25.9" customHeight="1">
      <c r="B164" s="199"/>
      <c r="C164" s="200"/>
      <c r="D164" s="201" t="s">
        <v>72</v>
      </c>
      <c r="E164" s="202" t="s">
        <v>131</v>
      </c>
      <c r="F164" s="202" t="s">
        <v>531</v>
      </c>
      <c r="G164" s="200"/>
      <c r="H164" s="200"/>
      <c r="I164" s="203"/>
      <c r="J164" s="204">
        <f>BK164</f>
        <v>0</v>
      </c>
      <c r="K164" s="200"/>
      <c r="L164" s="205"/>
      <c r="M164" s="206"/>
      <c r="N164" s="207"/>
      <c r="O164" s="207"/>
      <c r="P164" s="208">
        <f>SUM(P165:P167)</f>
        <v>0</v>
      </c>
      <c r="Q164" s="207"/>
      <c r="R164" s="208">
        <f>SUM(R165:R167)</f>
        <v>0</v>
      </c>
      <c r="S164" s="207"/>
      <c r="T164" s="209">
        <f>SUM(T165:T167)</f>
        <v>0</v>
      </c>
      <c r="AR164" s="210" t="s">
        <v>737</v>
      </c>
      <c r="AT164" s="211" t="s">
        <v>72</v>
      </c>
      <c r="AU164" s="211" t="s">
        <v>73</v>
      </c>
      <c r="AY164" s="210" t="s">
        <v>154</v>
      </c>
      <c r="BK164" s="212">
        <f>SUM(BK165:BK167)</f>
        <v>0</v>
      </c>
    </row>
    <row r="165" spans="1:65" s="2" customFormat="1" ht="16.5" customHeight="1">
      <c r="A165" s="33"/>
      <c r="B165" s="34"/>
      <c r="C165" s="213" t="s">
        <v>78</v>
      </c>
      <c r="D165" s="213" t="s">
        <v>155</v>
      </c>
      <c r="E165" s="214" t="s">
        <v>738</v>
      </c>
      <c r="F165" s="215" t="s">
        <v>739</v>
      </c>
      <c r="G165" s="216" t="s">
        <v>740</v>
      </c>
      <c r="H165" s="217">
        <v>1</v>
      </c>
      <c r="I165" s="218"/>
      <c r="J165" s="219">
        <f>ROUND(I165*H165,2)</f>
        <v>0</v>
      </c>
      <c r="K165" s="220"/>
      <c r="L165" s="38"/>
      <c r="M165" s="221" t="s">
        <v>1</v>
      </c>
      <c r="N165" s="222" t="s">
        <v>38</v>
      </c>
      <c r="O165" s="70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741</v>
      </c>
      <c r="AT165" s="225" t="s">
        <v>155</v>
      </c>
      <c r="AU165" s="225" t="s">
        <v>78</v>
      </c>
      <c r="AY165" s="16" t="s">
        <v>154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78</v>
      </c>
      <c r="BK165" s="226">
        <f>ROUND(I165*H165,2)</f>
        <v>0</v>
      </c>
      <c r="BL165" s="16" t="s">
        <v>741</v>
      </c>
      <c r="BM165" s="225" t="s">
        <v>797</v>
      </c>
    </row>
    <row r="166" spans="1:65" s="2" customFormat="1" ht="16.5" customHeight="1">
      <c r="A166" s="33"/>
      <c r="B166" s="34"/>
      <c r="C166" s="213" t="s">
        <v>82</v>
      </c>
      <c r="D166" s="213" t="s">
        <v>155</v>
      </c>
      <c r="E166" s="214" t="s">
        <v>743</v>
      </c>
      <c r="F166" s="215" t="s">
        <v>744</v>
      </c>
      <c r="G166" s="216" t="s">
        <v>740</v>
      </c>
      <c r="H166" s="217">
        <v>1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38</v>
      </c>
      <c r="O166" s="70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741</v>
      </c>
      <c r="AT166" s="225" t="s">
        <v>155</v>
      </c>
      <c r="AU166" s="225" t="s">
        <v>78</v>
      </c>
      <c r="AY166" s="16" t="s">
        <v>154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78</v>
      </c>
      <c r="BK166" s="226">
        <f>ROUND(I166*H166,2)</f>
        <v>0</v>
      </c>
      <c r="BL166" s="16" t="s">
        <v>741</v>
      </c>
      <c r="BM166" s="225" t="s">
        <v>798</v>
      </c>
    </row>
    <row r="167" spans="1:65" s="2" customFormat="1" ht="16.5" customHeight="1">
      <c r="A167" s="33"/>
      <c r="B167" s="34"/>
      <c r="C167" s="213" t="s">
        <v>90</v>
      </c>
      <c r="D167" s="213" t="s">
        <v>155</v>
      </c>
      <c r="E167" s="214" t="s">
        <v>746</v>
      </c>
      <c r="F167" s="215" t="s">
        <v>747</v>
      </c>
      <c r="G167" s="216" t="s">
        <v>740</v>
      </c>
      <c r="H167" s="217">
        <v>1</v>
      </c>
      <c r="I167" s="218"/>
      <c r="J167" s="219">
        <f>ROUND(I167*H167,2)</f>
        <v>0</v>
      </c>
      <c r="K167" s="220"/>
      <c r="L167" s="38"/>
      <c r="M167" s="227" t="s">
        <v>1</v>
      </c>
      <c r="N167" s="228" t="s">
        <v>38</v>
      </c>
      <c r="O167" s="229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741</v>
      </c>
      <c r="AT167" s="225" t="s">
        <v>155</v>
      </c>
      <c r="AU167" s="225" t="s">
        <v>78</v>
      </c>
      <c r="AY167" s="16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78</v>
      </c>
      <c r="BK167" s="226">
        <f>ROUND(I167*H167,2)</f>
        <v>0</v>
      </c>
      <c r="BL167" s="16" t="s">
        <v>741</v>
      </c>
      <c r="BM167" s="225" t="s">
        <v>799</v>
      </c>
    </row>
    <row r="168" spans="1:31" s="2" customFormat="1" ht="6.95" customHeight="1">
      <c r="A168" s="33"/>
      <c r="B168" s="53"/>
      <c r="C168" s="54"/>
      <c r="D168" s="54"/>
      <c r="E168" s="54"/>
      <c r="F168" s="54"/>
      <c r="G168" s="54"/>
      <c r="H168" s="54"/>
      <c r="I168" s="159"/>
      <c r="J168" s="54"/>
      <c r="K168" s="54"/>
      <c r="L168" s="38"/>
      <c r="M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</sheetData>
  <sheetProtection algorithmName="SHA-512" hashValue="rhJEuWe4ms9rkHLQ6b85MtQL3/mtKfdw9w6q/h6sYfQjVVidQjqvt8/JBUsxEwYIt3x7md7IUowMcr/lSe6AMA==" saltValue="36Yk0EInLjlGBrT79lSPpM8IXc4J+vPyRTrfShTM3BWNA2fffqMXUXkqG1Sa8uuc9W1jYYM8W8521LUM6F2EOg==" spinCount="100000" sheet="1" objects="1" scenarios="1" formatColumns="0" formatRows="0" autoFilter="0"/>
  <autoFilter ref="C134:K167"/>
  <mergeCells count="17">
    <mergeCell ref="E29:H29"/>
    <mergeCell ref="L2:V2"/>
    <mergeCell ref="E7:H7"/>
    <mergeCell ref="E9:H9"/>
    <mergeCell ref="E11:H11"/>
    <mergeCell ref="E20:H20"/>
    <mergeCell ref="E127:H127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92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542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800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ROUND((SUM(BE107:BE114)+SUM(BE136:BE190)),2)</f>
        <v>0</v>
      </c>
      <c r="G37" s="33"/>
      <c r="H37" s="33"/>
      <c r="I37" s="138">
        <v>0.21</v>
      </c>
      <c r="J37" s="137">
        <f>ROUND(((SUM(BE107:BE114)+SUM(BE136:BE190))*I37),2)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ROUND((SUM(BF107:BF114)+SUM(BF136:BF190)),2)</f>
        <v>0</v>
      </c>
      <c r="G38" s="33"/>
      <c r="H38" s="33"/>
      <c r="I38" s="138">
        <v>0.15</v>
      </c>
      <c r="J38" s="137">
        <f>ROUND(((SUM(BF107:BF114)+SUM(BF136:BF190))*I38),2)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ROUND((SUM(BG107:BG114)+SUM(BG136:BG190)),2)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ROUND((SUM(BH107:BH114)+SUM(BH136:BH190)),2)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ROUND((SUM(BI107:BI114)+SUM(BI136:BI190)),2)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542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3 - RH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545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750</v>
      </c>
      <c r="E100" s="171"/>
      <c r="F100" s="171"/>
      <c r="G100" s="171"/>
      <c r="H100" s="171"/>
      <c r="I100" s="172"/>
      <c r="J100" s="173">
        <f>J172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751</v>
      </c>
      <c r="E101" s="171"/>
      <c r="F101" s="171"/>
      <c r="G101" s="171"/>
      <c r="H101" s="171"/>
      <c r="I101" s="172"/>
      <c r="J101" s="173">
        <f>J182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752</v>
      </c>
      <c r="E102" s="171"/>
      <c r="F102" s="171"/>
      <c r="G102" s="171"/>
      <c r="H102" s="171"/>
      <c r="I102" s="172"/>
      <c r="J102" s="173">
        <f>J184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801</v>
      </c>
      <c r="E103" s="171"/>
      <c r="F103" s="171"/>
      <c r="G103" s="171"/>
      <c r="H103" s="171"/>
      <c r="I103" s="172"/>
      <c r="J103" s="173">
        <f>J186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550</v>
      </c>
      <c r="E104" s="171"/>
      <c r="F104" s="171"/>
      <c r="G104" s="171"/>
      <c r="H104" s="171"/>
      <c r="I104" s="172"/>
      <c r="J104" s="173">
        <f>J187</f>
        <v>0</v>
      </c>
      <c r="K104" s="169"/>
      <c r="L104" s="174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129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37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8" t="s">
        <v>130</v>
      </c>
      <c r="E108" s="339"/>
      <c r="F108" s="339"/>
      <c r="G108" s="35"/>
      <c r="H108" s="35"/>
      <c r="I108" s="121"/>
      <c r="J108" s="178">
        <v>0</v>
      </c>
      <c r="K108" s="35"/>
      <c r="L108" s="179"/>
      <c r="M108" s="180"/>
      <c r="N108" s="181" t="s">
        <v>38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131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78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8" t="s">
        <v>132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133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134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135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136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137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138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139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40" t="str">
        <f>E7</f>
        <v>Nemocnice Havířov-magnetická rezonance</v>
      </c>
      <c r="F124" s="341"/>
      <c r="G124" s="341"/>
      <c r="H124" s="341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110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40" t="s">
        <v>542</v>
      </c>
      <c r="F126" s="342"/>
      <c r="G126" s="342"/>
      <c r="H126" s="342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543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306" t="str">
        <f>E11</f>
        <v>3 - RH</v>
      </c>
      <c r="F128" s="342"/>
      <c r="G128" s="342"/>
      <c r="H128" s="342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5"/>
      <c r="E130" s="35"/>
      <c r="F130" s="26" t="str">
        <f>F14</f>
        <v>Havířov</v>
      </c>
      <c r="G130" s="35"/>
      <c r="H130" s="35"/>
      <c r="I130" s="122" t="s">
        <v>21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23</v>
      </c>
      <c r="D132" s="35"/>
      <c r="E132" s="35"/>
      <c r="F132" s="26" t="str">
        <f>E17</f>
        <v xml:space="preserve"> </v>
      </c>
      <c r="G132" s="35"/>
      <c r="H132" s="35"/>
      <c r="I132" s="122" t="s">
        <v>29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5"/>
      <c r="E133" s="35"/>
      <c r="F133" s="26" t="str">
        <f>IF(E20="","",E20)</f>
        <v>Vyplň údaj</v>
      </c>
      <c r="G133" s="35"/>
      <c r="H133" s="35"/>
      <c r="I133" s="122" t="s">
        <v>31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140</v>
      </c>
      <c r="D135" s="189" t="s">
        <v>58</v>
      </c>
      <c r="E135" s="189" t="s">
        <v>54</v>
      </c>
      <c r="F135" s="189" t="s">
        <v>55</v>
      </c>
      <c r="G135" s="189" t="s">
        <v>141</v>
      </c>
      <c r="H135" s="189" t="s">
        <v>142</v>
      </c>
      <c r="I135" s="190" t="s">
        <v>143</v>
      </c>
      <c r="J135" s="191" t="s">
        <v>116</v>
      </c>
      <c r="K135" s="192" t="s">
        <v>144</v>
      </c>
      <c r="L135" s="193"/>
      <c r="M135" s="74" t="s">
        <v>1</v>
      </c>
      <c r="N135" s="75" t="s">
        <v>37</v>
      </c>
      <c r="O135" s="75" t="s">
        <v>145</v>
      </c>
      <c r="P135" s="75" t="s">
        <v>146</v>
      </c>
      <c r="Q135" s="75" t="s">
        <v>147</v>
      </c>
      <c r="R135" s="75" t="s">
        <v>148</v>
      </c>
      <c r="S135" s="75" t="s">
        <v>149</v>
      </c>
      <c r="T135" s="76" t="s">
        <v>150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151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P137+P172+P182+P184+P186+P187</f>
        <v>0</v>
      </c>
      <c r="Q136" s="78"/>
      <c r="R136" s="196">
        <f>R137+R172+R182+R184+R186+R187</f>
        <v>0</v>
      </c>
      <c r="S136" s="78"/>
      <c r="T136" s="197">
        <f>T137+T172+T182+T184+T186+T187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72</v>
      </c>
      <c r="AU136" s="16" t="s">
        <v>118</v>
      </c>
      <c r="BK136" s="198">
        <f>BK137+BK172+BK182+BK184+BK186+BK187</f>
        <v>0</v>
      </c>
    </row>
    <row r="137" spans="2:63" s="11" customFormat="1" ht="25.9" customHeight="1">
      <c r="B137" s="199"/>
      <c r="C137" s="200"/>
      <c r="D137" s="201" t="s">
        <v>72</v>
      </c>
      <c r="E137" s="202" t="s">
        <v>152</v>
      </c>
      <c r="F137" s="202" t="s">
        <v>551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SUM(P138:P171)</f>
        <v>0</v>
      </c>
      <c r="Q137" s="207"/>
      <c r="R137" s="208">
        <f>SUM(R138:R171)</f>
        <v>0</v>
      </c>
      <c r="S137" s="207"/>
      <c r="T137" s="209">
        <f>SUM(T138:T171)</f>
        <v>0</v>
      </c>
      <c r="AR137" s="210" t="s">
        <v>78</v>
      </c>
      <c r="AT137" s="211" t="s">
        <v>72</v>
      </c>
      <c r="AU137" s="211" t="s">
        <v>73</v>
      </c>
      <c r="AY137" s="210" t="s">
        <v>154</v>
      </c>
      <c r="BK137" s="212">
        <f>SUM(BK138:BK171)</f>
        <v>0</v>
      </c>
    </row>
    <row r="138" spans="1:65" s="2" customFormat="1" ht="24" customHeight="1">
      <c r="A138" s="33"/>
      <c r="B138" s="34"/>
      <c r="C138" s="213" t="s">
        <v>73</v>
      </c>
      <c r="D138" s="213" t="s">
        <v>155</v>
      </c>
      <c r="E138" s="214" t="s">
        <v>802</v>
      </c>
      <c r="F138" s="215" t="s">
        <v>803</v>
      </c>
      <c r="G138" s="216" t="s">
        <v>183</v>
      </c>
      <c r="H138" s="217">
        <v>2</v>
      </c>
      <c r="I138" s="218"/>
      <c r="J138" s="219">
        <f aca="true" t="shared" si="5" ref="J138:J171">ROUND(I138*H138,2)</f>
        <v>0</v>
      </c>
      <c r="K138" s="220"/>
      <c r="L138" s="38"/>
      <c r="M138" s="221" t="s">
        <v>1</v>
      </c>
      <c r="N138" s="222" t="s">
        <v>38</v>
      </c>
      <c r="O138" s="70"/>
      <c r="P138" s="223">
        <f aca="true" t="shared" si="6" ref="P138:P171">O138*H138</f>
        <v>0</v>
      </c>
      <c r="Q138" s="223">
        <v>0</v>
      </c>
      <c r="R138" s="223">
        <f aca="true" t="shared" si="7" ref="R138:R171">Q138*H138</f>
        <v>0</v>
      </c>
      <c r="S138" s="223">
        <v>0</v>
      </c>
      <c r="T138" s="224">
        <f aca="true" t="shared" si="8" ref="T138:T171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93</v>
      </c>
      <c r="AT138" s="225" t="s">
        <v>155</v>
      </c>
      <c r="AU138" s="225" t="s">
        <v>78</v>
      </c>
      <c r="AY138" s="16" t="s">
        <v>154</v>
      </c>
      <c r="BE138" s="226">
        <f aca="true" t="shared" si="9" ref="BE138:BE171">IF(N138="základní",J138,0)</f>
        <v>0</v>
      </c>
      <c r="BF138" s="226">
        <f aca="true" t="shared" si="10" ref="BF138:BF171">IF(N138="snížená",J138,0)</f>
        <v>0</v>
      </c>
      <c r="BG138" s="226">
        <f aca="true" t="shared" si="11" ref="BG138:BG171">IF(N138="zákl. přenesená",J138,0)</f>
        <v>0</v>
      </c>
      <c r="BH138" s="226">
        <f aca="true" t="shared" si="12" ref="BH138:BH171">IF(N138="sníž. přenesená",J138,0)</f>
        <v>0</v>
      </c>
      <c r="BI138" s="226">
        <f aca="true" t="shared" si="13" ref="BI138:BI171">IF(N138="nulová",J138,0)</f>
        <v>0</v>
      </c>
      <c r="BJ138" s="16" t="s">
        <v>78</v>
      </c>
      <c r="BK138" s="226">
        <f aca="true" t="shared" si="14" ref="BK138:BK171">ROUND(I138*H138,2)</f>
        <v>0</v>
      </c>
      <c r="BL138" s="16" t="s">
        <v>93</v>
      </c>
      <c r="BM138" s="225" t="s">
        <v>82</v>
      </c>
    </row>
    <row r="139" spans="1:65" s="2" customFormat="1" ht="16.5" customHeight="1">
      <c r="A139" s="33"/>
      <c r="B139" s="34"/>
      <c r="C139" s="213" t="s">
        <v>73</v>
      </c>
      <c r="D139" s="213" t="s">
        <v>155</v>
      </c>
      <c r="E139" s="214" t="s">
        <v>804</v>
      </c>
      <c r="F139" s="215" t="s">
        <v>805</v>
      </c>
      <c r="G139" s="216" t="s">
        <v>183</v>
      </c>
      <c r="H139" s="217">
        <v>2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38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78</v>
      </c>
      <c r="AY139" s="16" t="s">
        <v>154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78</v>
      </c>
      <c r="BK139" s="226">
        <f t="shared" si="14"/>
        <v>0</v>
      </c>
      <c r="BL139" s="16" t="s">
        <v>93</v>
      </c>
      <c r="BM139" s="225" t="s">
        <v>93</v>
      </c>
    </row>
    <row r="140" spans="1:65" s="2" customFormat="1" ht="16.5" customHeight="1">
      <c r="A140" s="33"/>
      <c r="B140" s="34"/>
      <c r="C140" s="213" t="s">
        <v>73</v>
      </c>
      <c r="D140" s="213" t="s">
        <v>155</v>
      </c>
      <c r="E140" s="214" t="s">
        <v>806</v>
      </c>
      <c r="F140" s="215" t="s">
        <v>807</v>
      </c>
      <c r="G140" s="216" t="s">
        <v>574</v>
      </c>
      <c r="H140" s="217">
        <v>20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38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78</v>
      </c>
      <c r="AY140" s="16" t="s">
        <v>154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78</v>
      </c>
      <c r="BK140" s="226">
        <f t="shared" si="14"/>
        <v>0</v>
      </c>
      <c r="BL140" s="16" t="s">
        <v>93</v>
      </c>
      <c r="BM140" s="225" t="s">
        <v>164</v>
      </c>
    </row>
    <row r="141" spans="1:65" s="2" customFormat="1" ht="16.5" customHeight="1">
      <c r="A141" s="33"/>
      <c r="B141" s="34"/>
      <c r="C141" s="213" t="s">
        <v>73</v>
      </c>
      <c r="D141" s="213" t="s">
        <v>155</v>
      </c>
      <c r="E141" s="214" t="s">
        <v>808</v>
      </c>
      <c r="F141" s="215" t="s">
        <v>809</v>
      </c>
      <c r="G141" s="216" t="s">
        <v>183</v>
      </c>
      <c r="H141" s="217">
        <v>6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38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78</v>
      </c>
      <c r="AY141" s="16" t="s">
        <v>154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78</v>
      </c>
      <c r="BK141" s="226">
        <f t="shared" si="14"/>
        <v>0</v>
      </c>
      <c r="BL141" s="16" t="s">
        <v>93</v>
      </c>
      <c r="BM141" s="225" t="s">
        <v>168</v>
      </c>
    </row>
    <row r="142" spans="1:65" s="2" customFormat="1" ht="16.5" customHeight="1">
      <c r="A142" s="33"/>
      <c r="B142" s="34"/>
      <c r="C142" s="213" t="s">
        <v>73</v>
      </c>
      <c r="D142" s="213" t="s">
        <v>155</v>
      </c>
      <c r="E142" s="214" t="s">
        <v>810</v>
      </c>
      <c r="F142" s="215" t="s">
        <v>811</v>
      </c>
      <c r="G142" s="216" t="s">
        <v>183</v>
      </c>
      <c r="H142" s="217">
        <v>3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38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78</v>
      </c>
      <c r="AY142" s="16" t="s">
        <v>154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78</v>
      </c>
      <c r="BK142" s="226">
        <f t="shared" si="14"/>
        <v>0</v>
      </c>
      <c r="BL142" s="16" t="s">
        <v>93</v>
      </c>
      <c r="BM142" s="225" t="s">
        <v>171</v>
      </c>
    </row>
    <row r="143" spans="1:65" s="2" customFormat="1" ht="16.5" customHeight="1">
      <c r="A143" s="33"/>
      <c r="B143" s="34"/>
      <c r="C143" s="213" t="s">
        <v>73</v>
      </c>
      <c r="D143" s="213" t="s">
        <v>155</v>
      </c>
      <c r="E143" s="214" t="s">
        <v>812</v>
      </c>
      <c r="F143" s="215" t="s">
        <v>813</v>
      </c>
      <c r="G143" s="216" t="s">
        <v>183</v>
      </c>
      <c r="H143" s="217">
        <v>1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38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78</v>
      </c>
      <c r="AY143" s="16" t="s">
        <v>154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78</v>
      </c>
      <c r="BK143" s="226">
        <f t="shared" si="14"/>
        <v>0</v>
      </c>
      <c r="BL143" s="16" t="s">
        <v>93</v>
      </c>
      <c r="BM143" s="225" t="s">
        <v>174</v>
      </c>
    </row>
    <row r="144" spans="1:65" s="2" customFormat="1" ht="16.5" customHeight="1">
      <c r="A144" s="33"/>
      <c r="B144" s="34"/>
      <c r="C144" s="213" t="s">
        <v>73</v>
      </c>
      <c r="D144" s="213" t="s">
        <v>155</v>
      </c>
      <c r="E144" s="214" t="s">
        <v>814</v>
      </c>
      <c r="F144" s="215" t="s">
        <v>815</v>
      </c>
      <c r="G144" s="216" t="s">
        <v>183</v>
      </c>
      <c r="H144" s="217">
        <v>1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38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78</v>
      </c>
      <c r="AY144" s="16" t="s">
        <v>154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78</v>
      </c>
      <c r="BK144" s="226">
        <f t="shared" si="14"/>
        <v>0</v>
      </c>
      <c r="BL144" s="16" t="s">
        <v>93</v>
      </c>
      <c r="BM144" s="225" t="s">
        <v>177</v>
      </c>
    </row>
    <row r="145" spans="1:65" s="2" customFormat="1" ht="16.5" customHeight="1">
      <c r="A145" s="33"/>
      <c r="B145" s="34"/>
      <c r="C145" s="213" t="s">
        <v>73</v>
      </c>
      <c r="D145" s="213" t="s">
        <v>155</v>
      </c>
      <c r="E145" s="214" t="s">
        <v>816</v>
      </c>
      <c r="F145" s="215" t="s">
        <v>817</v>
      </c>
      <c r="G145" s="216" t="s">
        <v>183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38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78</v>
      </c>
      <c r="AY145" s="16" t="s">
        <v>154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78</v>
      </c>
      <c r="BK145" s="226">
        <f t="shared" si="14"/>
        <v>0</v>
      </c>
      <c r="BL145" s="16" t="s">
        <v>93</v>
      </c>
      <c r="BM145" s="225" t="s">
        <v>180</v>
      </c>
    </row>
    <row r="146" spans="1:65" s="2" customFormat="1" ht="16.5" customHeight="1">
      <c r="A146" s="33"/>
      <c r="B146" s="34"/>
      <c r="C146" s="213" t="s">
        <v>73</v>
      </c>
      <c r="D146" s="213" t="s">
        <v>155</v>
      </c>
      <c r="E146" s="214" t="s">
        <v>818</v>
      </c>
      <c r="F146" s="215" t="s">
        <v>819</v>
      </c>
      <c r="G146" s="216" t="s">
        <v>183</v>
      </c>
      <c r="H146" s="217">
        <v>2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38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78</v>
      </c>
      <c r="AY146" s="16" t="s">
        <v>154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78</v>
      </c>
      <c r="BK146" s="226">
        <f t="shared" si="14"/>
        <v>0</v>
      </c>
      <c r="BL146" s="16" t="s">
        <v>93</v>
      </c>
      <c r="BM146" s="225" t="s">
        <v>184</v>
      </c>
    </row>
    <row r="147" spans="1:65" s="2" customFormat="1" ht="16.5" customHeight="1">
      <c r="A147" s="33"/>
      <c r="B147" s="34"/>
      <c r="C147" s="213" t="s">
        <v>73</v>
      </c>
      <c r="D147" s="213" t="s">
        <v>155</v>
      </c>
      <c r="E147" s="214" t="s">
        <v>820</v>
      </c>
      <c r="F147" s="215" t="s">
        <v>821</v>
      </c>
      <c r="G147" s="216" t="s">
        <v>183</v>
      </c>
      <c r="H147" s="217">
        <v>2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38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78</v>
      </c>
      <c r="AY147" s="16" t="s">
        <v>154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78</v>
      </c>
      <c r="BK147" s="226">
        <f t="shared" si="14"/>
        <v>0</v>
      </c>
      <c r="BL147" s="16" t="s">
        <v>93</v>
      </c>
      <c r="BM147" s="225" t="s">
        <v>187</v>
      </c>
    </row>
    <row r="148" spans="1:65" s="2" customFormat="1" ht="16.5" customHeight="1">
      <c r="A148" s="33"/>
      <c r="B148" s="34"/>
      <c r="C148" s="213" t="s">
        <v>73</v>
      </c>
      <c r="D148" s="213" t="s">
        <v>155</v>
      </c>
      <c r="E148" s="214" t="s">
        <v>822</v>
      </c>
      <c r="F148" s="215" t="s">
        <v>823</v>
      </c>
      <c r="G148" s="216" t="s">
        <v>183</v>
      </c>
      <c r="H148" s="217">
        <v>2</v>
      </c>
      <c r="I148" s="218"/>
      <c r="J148" s="219">
        <f t="shared" si="5"/>
        <v>0</v>
      </c>
      <c r="K148" s="220"/>
      <c r="L148" s="38"/>
      <c r="M148" s="221" t="s">
        <v>1</v>
      </c>
      <c r="N148" s="222" t="s">
        <v>38</v>
      </c>
      <c r="O148" s="70"/>
      <c r="P148" s="223">
        <f t="shared" si="6"/>
        <v>0</v>
      </c>
      <c r="Q148" s="223">
        <v>0</v>
      </c>
      <c r="R148" s="223">
        <f t="shared" si="7"/>
        <v>0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93</v>
      </c>
      <c r="AT148" s="225" t="s">
        <v>155</v>
      </c>
      <c r="AU148" s="225" t="s">
        <v>78</v>
      </c>
      <c r="AY148" s="16" t="s">
        <v>154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78</v>
      </c>
      <c r="BK148" s="226">
        <f t="shared" si="14"/>
        <v>0</v>
      </c>
      <c r="BL148" s="16" t="s">
        <v>93</v>
      </c>
      <c r="BM148" s="225" t="s">
        <v>190</v>
      </c>
    </row>
    <row r="149" spans="1:65" s="2" customFormat="1" ht="16.5" customHeight="1">
      <c r="A149" s="33"/>
      <c r="B149" s="34"/>
      <c r="C149" s="213" t="s">
        <v>73</v>
      </c>
      <c r="D149" s="213" t="s">
        <v>155</v>
      </c>
      <c r="E149" s="214" t="s">
        <v>824</v>
      </c>
      <c r="F149" s="215" t="s">
        <v>825</v>
      </c>
      <c r="G149" s="216" t="s">
        <v>183</v>
      </c>
      <c r="H149" s="217">
        <v>3</v>
      </c>
      <c r="I149" s="218"/>
      <c r="J149" s="219">
        <f t="shared" si="5"/>
        <v>0</v>
      </c>
      <c r="K149" s="220"/>
      <c r="L149" s="38"/>
      <c r="M149" s="221" t="s">
        <v>1</v>
      </c>
      <c r="N149" s="222" t="s">
        <v>38</v>
      </c>
      <c r="O149" s="70"/>
      <c r="P149" s="223">
        <f t="shared" si="6"/>
        <v>0</v>
      </c>
      <c r="Q149" s="223">
        <v>0</v>
      </c>
      <c r="R149" s="223">
        <f t="shared" si="7"/>
        <v>0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78</v>
      </c>
      <c r="AY149" s="16" t="s">
        <v>154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78</v>
      </c>
      <c r="BK149" s="226">
        <f t="shared" si="14"/>
        <v>0</v>
      </c>
      <c r="BL149" s="16" t="s">
        <v>93</v>
      </c>
      <c r="BM149" s="225" t="s">
        <v>194</v>
      </c>
    </row>
    <row r="150" spans="1:65" s="2" customFormat="1" ht="16.5" customHeight="1">
      <c r="A150" s="33"/>
      <c r="B150" s="34"/>
      <c r="C150" s="213" t="s">
        <v>73</v>
      </c>
      <c r="D150" s="213" t="s">
        <v>155</v>
      </c>
      <c r="E150" s="214" t="s">
        <v>826</v>
      </c>
      <c r="F150" s="215" t="s">
        <v>827</v>
      </c>
      <c r="G150" s="216" t="s">
        <v>183</v>
      </c>
      <c r="H150" s="217">
        <v>4</v>
      </c>
      <c r="I150" s="218"/>
      <c r="J150" s="219">
        <f t="shared" si="5"/>
        <v>0</v>
      </c>
      <c r="K150" s="220"/>
      <c r="L150" s="38"/>
      <c r="M150" s="221" t="s">
        <v>1</v>
      </c>
      <c r="N150" s="222" t="s">
        <v>38</v>
      </c>
      <c r="O150" s="70"/>
      <c r="P150" s="223">
        <f t="shared" si="6"/>
        <v>0</v>
      </c>
      <c r="Q150" s="223">
        <v>0</v>
      </c>
      <c r="R150" s="223">
        <f t="shared" si="7"/>
        <v>0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78</v>
      </c>
      <c r="AY150" s="16" t="s">
        <v>154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78</v>
      </c>
      <c r="BK150" s="226">
        <f t="shared" si="14"/>
        <v>0</v>
      </c>
      <c r="BL150" s="16" t="s">
        <v>93</v>
      </c>
      <c r="BM150" s="225" t="s">
        <v>197</v>
      </c>
    </row>
    <row r="151" spans="1:65" s="2" customFormat="1" ht="16.5" customHeight="1">
      <c r="A151" s="33"/>
      <c r="B151" s="34"/>
      <c r="C151" s="213" t="s">
        <v>73</v>
      </c>
      <c r="D151" s="213" t="s">
        <v>155</v>
      </c>
      <c r="E151" s="214" t="s">
        <v>828</v>
      </c>
      <c r="F151" s="215" t="s">
        <v>829</v>
      </c>
      <c r="G151" s="216" t="s">
        <v>183</v>
      </c>
      <c r="H151" s="217">
        <v>2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78</v>
      </c>
      <c r="AY151" s="16" t="s">
        <v>154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78</v>
      </c>
      <c r="BK151" s="226">
        <f t="shared" si="14"/>
        <v>0</v>
      </c>
      <c r="BL151" s="16" t="s">
        <v>93</v>
      </c>
      <c r="BM151" s="225" t="s">
        <v>200</v>
      </c>
    </row>
    <row r="152" spans="1:65" s="2" customFormat="1" ht="16.5" customHeight="1">
      <c r="A152" s="33"/>
      <c r="B152" s="34"/>
      <c r="C152" s="213" t="s">
        <v>73</v>
      </c>
      <c r="D152" s="213" t="s">
        <v>155</v>
      </c>
      <c r="E152" s="214" t="s">
        <v>830</v>
      </c>
      <c r="F152" s="215" t="s">
        <v>831</v>
      </c>
      <c r="G152" s="216" t="s">
        <v>183</v>
      </c>
      <c r="H152" s="217">
        <v>4</v>
      </c>
      <c r="I152" s="218"/>
      <c r="J152" s="219">
        <f t="shared" si="5"/>
        <v>0</v>
      </c>
      <c r="K152" s="220"/>
      <c r="L152" s="38"/>
      <c r="M152" s="221" t="s">
        <v>1</v>
      </c>
      <c r="N152" s="222" t="s">
        <v>38</v>
      </c>
      <c r="O152" s="70"/>
      <c r="P152" s="223">
        <f t="shared" si="6"/>
        <v>0</v>
      </c>
      <c r="Q152" s="223">
        <v>0</v>
      </c>
      <c r="R152" s="223">
        <f t="shared" si="7"/>
        <v>0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78</v>
      </c>
      <c r="AY152" s="16" t="s">
        <v>154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78</v>
      </c>
      <c r="BK152" s="226">
        <f t="shared" si="14"/>
        <v>0</v>
      </c>
      <c r="BL152" s="16" t="s">
        <v>93</v>
      </c>
      <c r="BM152" s="225" t="s">
        <v>203</v>
      </c>
    </row>
    <row r="153" spans="1:65" s="2" customFormat="1" ht="16.5" customHeight="1">
      <c r="A153" s="33"/>
      <c r="B153" s="34"/>
      <c r="C153" s="213" t="s">
        <v>73</v>
      </c>
      <c r="D153" s="213" t="s">
        <v>155</v>
      </c>
      <c r="E153" s="214" t="s">
        <v>832</v>
      </c>
      <c r="F153" s="215" t="s">
        <v>833</v>
      </c>
      <c r="G153" s="216" t="s">
        <v>183</v>
      </c>
      <c r="H153" s="217">
        <v>2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78</v>
      </c>
      <c r="AY153" s="16" t="s">
        <v>154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78</v>
      </c>
      <c r="BK153" s="226">
        <f t="shared" si="14"/>
        <v>0</v>
      </c>
      <c r="BL153" s="16" t="s">
        <v>93</v>
      </c>
      <c r="BM153" s="225" t="s">
        <v>206</v>
      </c>
    </row>
    <row r="154" spans="1:65" s="2" customFormat="1" ht="16.5" customHeight="1">
      <c r="A154" s="33"/>
      <c r="B154" s="34"/>
      <c r="C154" s="213" t="s">
        <v>73</v>
      </c>
      <c r="D154" s="213" t="s">
        <v>155</v>
      </c>
      <c r="E154" s="214" t="s">
        <v>834</v>
      </c>
      <c r="F154" s="215" t="s">
        <v>835</v>
      </c>
      <c r="G154" s="216" t="s">
        <v>183</v>
      </c>
      <c r="H154" s="217">
        <v>2</v>
      </c>
      <c r="I154" s="218"/>
      <c r="J154" s="219">
        <f t="shared" si="5"/>
        <v>0</v>
      </c>
      <c r="K154" s="220"/>
      <c r="L154" s="38"/>
      <c r="M154" s="221" t="s">
        <v>1</v>
      </c>
      <c r="N154" s="222" t="s">
        <v>38</v>
      </c>
      <c r="O154" s="70"/>
      <c r="P154" s="223">
        <f t="shared" si="6"/>
        <v>0</v>
      </c>
      <c r="Q154" s="223">
        <v>0</v>
      </c>
      <c r="R154" s="223">
        <f t="shared" si="7"/>
        <v>0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93</v>
      </c>
      <c r="AT154" s="225" t="s">
        <v>155</v>
      </c>
      <c r="AU154" s="225" t="s">
        <v>78</v>
      </c>
      <c r="AY154" s="16" t="s">
        <v>154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78</v>
      </c>
      <c r="BK154" s="226">
        <f t="shared" si="14"/>
        <v>0</v>
      </c>
      <c r="BL154" s="16" t="s">
        <v>93</v>
      </c>
      <c r="BM154" s="225" t="s">
        <v>209</v>
      </c>
    </row>
    <row r="155" spans="1:65" s="2" customFormat="1" ht="16.5" customHeight="1">
      <c r="A155" s="33"/>
      <c r="B155" s="34"/>
      <c r="C155" s="213" t="s">
        <v>73</v>
      </c>
      <c r="D155" s="213" t="s">
        <v>155</v>
      </c>
      <c r="E155" s="214" t="s">
        <v>836</v>
      </c>
      <c r="F155" s="215" t="s">
        <v>837</v>
      </c>
      <c r="G155" s="216" t="s">
        <v>183</v>
      </c>
      <c r="H155" s="217">
        <v>2</v>
      </c>
      <c r="I155" s="218"/>
      <c r="J155" s="219">
        <f t="shared" si="5"/>
        <v>0</v>
      </c>
      <c r="K155" s="220"/>
      <c r="L155" s="38"/>
      <c r="M155" s="221" t="s">
        <v>1</v>
      </c>
      <c r="N155" s="222" t="s">
        <v>38</v>
      </c>
      <c r="O155" s="70"/>
      <c r="P155" s="223">
        <f t="shared" si="6"/>
        <v>0</v>
      </c>
      <c r="Q155" s="223">
        <v>0</v>
      </c>
      <c r="R155" s="223">
        <f t="shared" si="7"/>
        <v>0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93</v>
      </c>
      <c r="AT155" s="225" t="s">
        <v>155</v>
      </c>
      <c r="AU155" s="225" t="s">
        <v>78</v>
      </c>
      <c r="AY155" s="16" t="s">
        <v>154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78</v>
      </c>
      <c r="BK155" s="226">
        <f t="shared" si="14"/>
        <v>0</v>
      </c>
      <c r="BL155" s="16" t="s">
        <v>93</v>
      </c>
      <c r="BM155" s="225" t="s">
        <v>214</v>
      </c>
    </row>
    <row r="156" spans="1:65" s="2" customFormat="1" ht="16.5" customHeight="1">
      <c r="A156" s="33"/>
      <c r="B156" s="34"/>
      <c r="C156" s="213" t="s">
        <v>73</v>
      </c>
      <c r="D156" s="213" t="s">
        <v>155</v>
      </c>
      <c r="E156" s="214" t="s">
        <v>838</v>
      </c>
      <c r="F156" s="215" t="s">
        <v>839</v>
      </c>
      <c r="G156" s="216" t="s">
        <v>183</v>
      </c>
      <c r="H156" s="217">
        <v>2</v>
      </c>
      <c r="I156" s="218"/>
      <c r="J156" s="219">
        <f t="shared" si="5"/>
        <v>0</v>
      </c>
      <c r="K156" s="220"/>
      <c r="L156" s="38"/>
      <c r="M156" s="221" t="s">
        <v>1</v>
      </c>
      <c r="N156" s="222" t="s">
        <v>38</v>
      </c>
      <c r="O156" s="70"/>
      <c r="P156" s="223">
        <f t="shared" si="6"/>
        <v>0</v>
      </c>
      <c r="Q156" s="223">
        <v>0</v>
      </c>
      <c r="R156" s="223">
        <f t="shared" si="7"/>
        <v>0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93</v>
      </c>
      <c r="AT156" s="225" t="s">
        <v>155</v>
      </c>
      <c r="AU156" s="225" t="s">
        <v>78</v>
      </c>
      <c r="AY156" s="16" t="s">
        <v>154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78</v>
      </c>
      <c r="BK156" s="226">
        <f t="shared" si="14"/>
        <v>0</v>
      </c>
      <c r="BL156" s="16" t="s">
        <v>93</v>
      </c>
      <c r="BM156" s="225" t="s">
        <v>217</v>
      </c>
    </row>
    <row r="157" spans="1:65" s="2" customFormat="1" ht="16.5" customHeight="1">
      <c r="A157" s="33"/>
      <c r="B157" s="34"/>
      <c r="C157" s="213" t="s">
        <v>73</v>
      </c>
      <c r="D157" s="213" t="s">
        <v>155</v>
      </c>
      <c r="E157" s="214" t="s">
        <v>840</v>
      </c>
      <c r="F157" s="215" t="s">
        <v>841</v>
      </c>
      <c r="G157" s="216" t="s">
        <v>183</v>
      </c>
      <c r="H157" s="217">
        <v>1</v>
      </c>
      <c r="I157" s="218"/>
      <c r="J157" s="219">
        <f t="shared" si="5"/>
        <v>0</v>
      </c>
      <c r="K157" s="220"/>
      <c r="L157" s="38"/>
      <c r="M157" s="221" t="s">
        <v>1</v>
      </c>
      <c r="N157" s="222" t="s">
        <v>38</v>
      </c>
      <c r="O157" s="70"/>
      <c r="P157" s="223">
        <f t="shared" si="6"/>
        <v>0</v>
      </c>
      <c r="Q157" s="223">
        <v>0</v>
      </c>
      <c r="R157" s="223">
        <f t="shared" si="7"/>
        <v>0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93</v>
      </c>
      <c r="AT157" s="225" t="s">
        <v>155</v>
      </c>
      <c r="AU157" s="225" t="s">
        <v>78</v>
      </c>
      <c r="AY157" s="16" t="s">
        <v>154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78</v>
      </c>
      <c r="BK157" s="226">
        <f t="shared" si="14"/>
        <v>0</v>
      </c>
      <c r="BL157" s="16" t="s">
        <v>93</v>
      </c>
      <c r="BM157" s="225" t="s">
        <v>220</v>
      </c>
    </row>
    <row r="158" spans="1:65" s="2" customFormat="1" ht="16.5" customHeight="1">
      <c r="A158" s="33"/>
      <c r="B158" s="34"/>
      <c r="C158" s="213" t="s">
        <v>73</v>
      </c>
      <c r="D158" s="213" t="s">
        <v>155</v>
      </c>
      <c r="E158" s="214" t="s">
        <v>842</v>
      </c>
      <c r="F158" s="215" t="s">
        <v>843</v>
      </c>
      <c r="G158" s="216" t="s">
        <v>183</v>
      </c>
      <c r="H158" s="217">
        <v>1</v>
      </c>
      <c r="I158" s="218"/>
      <c r="J158" s="219">
        <f t="shared" si="5"/>
        <v>0</v>
      </c>
      <c r="K158" s="220"/>
      <c r="L158" s="38"/>
      <c r="M158" s="221" t="s">
        <v>1</v>
      </c>
      <c r="N158" s="222" t="s">
        <v>38</v>
      </c>
      <c r="O158" s="70"/>
      <c r="P158" s="223">
        <f t="shared" si="6"/>
        <v>0</v>
      </c>
      <c r="Q158" s="223">
        <v>0</v>
      </c>
      <c r="R158" s="223">
        <f t="shared" si="7"/>
        <v>0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78</v>
      </c>
      <c r="AY158" s="16" t="s">
        <v>154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78</v>
      </c>
      <c r="BK158" s="226">
        <f t="shared" si="14"/>
        <v>0</v>
      </c>
      <c r="BL158" s="16" t="s">
        <v>93</v>
      </c>
      <c r="BM158" s="225" t="s">
        <v>223</v>
      </c>
    </row>
    <row r="159" spans="1:65" s="2" customFormat="1" ht="16.5" customHeight="1">
      <c r="A159" s="33"/>
      <c r="B159" s="34"/>
      <c r="C159" s="213" t="s">
        <v>73</v>
      </c>
      <c r="D159" s="213" t="s">
        <v>155</v>
      </c>
      <c r="E159" s="214" t="s">
        <v>844</v>
      </c>
      <c r="F159" s="215" t="s">
        <v>845</v>
      </c>
      <c r="G159" s="216" t="s">
        <v>183</v>
      </c>
      <c r="H159" s="217">
        <v>2</v>
      </c>
      <c r="I159" s="218"/>
      <c r="J159" s="219">
        <f t="shared" si="5"/>
        <v>0</v>
      </c>
      <c r="K159" s="220"/>
      <c r="L159" s="38"/>
      <c r="M159" s="221" t="s">
        <v>1</v>
      </c>
      <c r="N159" s="222" t="s">
        <v>38</v>
      </c>
      <c r="O159" s="70"/>
      <c r="P159" s="223">
        <f t="shared" si="6"/>
        <v>0</v>
      </c>
      <c r="Q159" s="223">
        <v>0</v>
      </c>
      <c r="R159" s="223">
        <f t="shared" si="7"/>
        <v>0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93</v>
      </c>
      <c r="AT159" s="225" t="s">
        <v>155</v>
      </c>
      <c r="AU159" s="225" t="s">
        <v>78</v>
      </c>
      <c r="AY159" s="16" t="s">
        <v>154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78</v>
      </c>
      <c r="BK159" s="226">
        <f t="shared" si="14"/>
        <v>0</v>
      </c>
      <c r="BL159" s="16" t="s">
        <v>93</v>
      </c>
      <c r="BM159" s="225" t="s">
        <v>226</v>
      </c>
    </row>
    <row r="160" spans="1:65" s="2" customFormat="1" ht="16.5" customHeight="1">
      <c r="A160" s="33"/>
      <c r="B160" s="34"/>
      <c r="C160" s="213" t="s">
        <v>73</v>
      </c>
      <c r="D160" s="213" t="s">
        <v>155</v>
      </c>
      <c r="E160" s="214" t="s">
        <v>846</v>
      </c>
      <c r="F160" s="215" t="s">
        <v>847</v>
      </c>
      <c r="G160" s="216" t="s">
        <v>183</v>
      </c>
      <c r="H160" s="217">
        <v>1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38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93</v>
      </c>
      <c r="AT160" s="225" t="s">
        <v>155</v>
      </c>
      <c r="AU160" s="225" t="s">
        <v>78</v>
      </c>
      <c r="AY160" s="16" t="s">
        <v>154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78</v>
      </c>
      <c r="BK160" s="226">
        <f t="shared" si="14"/>
        <v>0</v>
      </c>
      <c r="BL160" s="16" t="s">
        <v>93</v>
      </c>
      <c r="BM160" s="225" t="s">
        <v>229</v>
      </c>
    </row>
    <row r="161" spans="1:65" s="2" customFormat="1" ht="16.5" customHeight="1">
      <c r="A161" s="33"/>
      <c r="B161" s="34"/>
      <c r="C161" s="213" t="s">
        <v>73</v>
      </c>
      <c r="D161" s="213" t="s">
        <v>155</v>
      </c>
      <c r="E161" s="214" t="s">
        <v>848</v>
      </c>
      <c r="F161" s="215" t="s">
        <v>849</v>
      </c>
      <c r="G161" s="216" t="s">
        <v>183</v>
      </c>
      <c r="H161" s="217">
        <v>1</v>
      </c>
      <c r="I161" s="218"/>
      <c r="J161" s="219">
        <f t="shared" si="5"/>
        <v>0</v>
      </c>
      <c r="K161" s="220"/>
      <c r="L161" s="38"/>
      <c r="M161" s="221" t="s">
        <v>1</v>
      </c>
      <c r="N161" s="222" t="s">
        <v>38</v>
      </c>
      <c r="O161" s="70"/>
      <c r="P161" s="223">
        <f t="shared" si="6"/>
        <v>0</v>
      </c>
      <c r="Q161" s="223">
        <v>0</v>
      </c>
      <c r="R161" s="223">
        <f t="shared" si="7"/>
        <v>0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78</v>
      </c>
      <c r="AY161" s="16" t="s">
        <v>154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78</v>
      </c>
      <c r="BK161" s="226">
        <f t="shared" si="14"/>
        <v>0</v>
      </c>
      <c r="BL161" s="16" t="s">
        <v>93</v>
      </c>
      <c r="BM161" s="225" t="s">
        <v>232</v>
      </c>
    </row>
    <row r="162" spans="1:65" s="2" customFormat="1" ht="16.5" customHeight="1">
      <c r="A162" s="33"/>
      <c r="B162" s="34"/>
      <c r="C162" s="213" t="s">
        <v>73</v>
      </c>
      <c r="D162" s="213" t="s">
        <v>155</v>
      </c>
      <c r="E162" s="214" t="s">
        <v>850</v>
      </c>
      <c r="F162" s="215" t="s">
        <v>851</v>
      </c>
      <c r="G162" s="216" t="s">
        <v>183</v>
      </c>
      <c r="H162" s="217">
        <v>2</v>
      </c>
      <c r="I162" s="218"/>
      <c r="J162" s="219">
        <f t="shared" si="5"/>
        <v>0</v>
      </c>
      <c r="K162" s="220"/>
      <c r="L162" s="38"/>
      <c r="M162" s="221" t="s">
        <v>1</v>
      </c>
      <c r="N162" s="222" t="s">
        <v>38</v>
      </c>
      <c r="O162" s="70"/>
      <c r="P162" s="223">
        <f t="shared" si="6"/>
        <v>0</v>
      </c>
      <c r="Q162" s="223">
        <v>0</v>
      </c>
      <c r="R162" s="223">
        <f t="shared" si="7"/>
        <v>0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93</v>
      </c>
      <c r="AT162" s="225" t="s">
        <v>155</v>
      </c>
      <c r="AU162" s="225" t="s">
        <v>78</v>
      </c>
      <c r="AY162" s="16" t="s">
        <v>154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78</v>
      </c>
      <c r="BK162" s="226">
        <f t="shared" si="14"/>
        <v>0</v>
      </c>
      <c r="BL162" s="16" t="s">
        <v>93</v>
      </c>
      <c r="BM162" s="225" t="s">
        <v>235</v>
      </c>
    </row>
    <row r="163" spans="1:65" s="2" customFormat="1" ht="16.5" customHeight="1">
      <c r="A163" s="33"/>
      <c r="B163" s="34"/>
      <c r="C163" s="213" t="s">
        <v>73</v>
      </c>
      <c r="D163" s="213" t="s">
        <v>155</v>
      </c>
      <c r="E163" s="214" t="s">
        <v>852</v>
      </c>
      <c r="F163" s="215" t="s">
        <v>853</v>
      </c>
      <c r="G163" s="216" t="s">
        <v>183</v>
      </c>
      <c r="H163" s="217">
        <v>8</v>
      </c>
      <c r="I163" s="218"/>
      <c r="J163" s="219">
        <f t="shared" si="5"/>
        <v>0</v>
      </c>
      <c r="K163" s="220"/>
      <c r="L163" s="38"/>
      <c r="M163" s="221" t="s">
        <v>1</v>
      </c>
      <c r="N163" s="222" t="s">
        <v>38</v>
      </c>
      <c r="O163" s="70"/>
      <c r="P163" s="223">
        <f t="shared" si="6"/>
        <v>0</v>
      </c>
      <c r="Q163" s="223">
        <v>0</v>
      </c>
      <c r="R163" s="223">
        <f t="shared" si="7"/>
        <v>0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78</v>
      </c>
      <c r="AY163" s="16" t="s">
        <v>154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78</v>
      </c>
      <c r="BK163" s="226">
        <f t="shared" si="14"/>
        <v>0</v>
      </c>
      <c r="BL163" s="16" t="s">
        <v>93</v>
      </c>
      <c r="BM163" s="225" t="s">
        <v>238</v>
      </c>
    </row>
    <row r="164" spans="1:65" s="2" customFormat="1" ht="16.5" customHeight="1">
      <c r="A164" s="33"/>
      <c r="B164" s="34"/>
      <c r="C164" s="213" t="s">
        <v>73</v>
      </c>
      <c r="D164" s="213" t="s">
        <v>155</v>
      </c>
      <c r="E164" s="214" t="s">
        <v>854</v>
      </c>
      <c r="F164" s="215" t="s">
        <v>855</v>
      </c>
      <c r="G164" s="216" t="s">
        <v>183</v>
      </c>
      <c r="H164" s="217">
        <v>8</v>
      </c>
      <c r="I164" s="218"/>
      <c r="J164" s="219">
        <f t="shared" si="5"/>
        <v>0</v>
      </c>
      <c r="K164" s="220"/>
      <c r="L164" s="38"/>
      <c r="M164" s="221" t="s">
        <v>1</v>
      </c>
      <c r="N164" s="222" t="s">
        <v>38</v>
      </c>
      <c r="O164" s="70"/>
      <c r="P164" s="223">
        <f t="shared" si="6"/>
        <v>0</v>
      </c>
      <c r="Q164" s="223">
        <v>0</v>
      </c>
      <c r="R164" s="223">
        <f t="shared" si="7"/>
        <v>0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93</v>
      </c>
      <c r="AT164" s="225" t="s">
        <v>155</v>
      </c>
      <c r="AU164" s="225" t="s">
        <v>78</v>
      </c>
      <c r="AY164" s="16" t="s">
        <v>154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78</v>
      </c>
      <c r="BK164" s="226">
        <f t="shared" si="14"/>
        <v>0</v>
      </c>
      <c r="BL164" s="16" t="s">
        <v>93</v>
      </c>
      <c r="BM164" s="225" t="s">
        <v>241</v>
      </c>
    </row>
    <row r="165" spans="1:65" s="2" customFormat="1" ht="16.5" customHeight="1">
      <c r="A165" s="33"/>
      <c r="B165" s="34"/>
      <c r="C165" s="213" t="s">
        <v>73</v>
      </c>
      <c r="D165" s="213" t="s">
        <v>155</v>
      </c>
      <c r="E165" s="214" t="s">
        <v>856</v>
      </c>
      <c r="F165" s="215" t="s">
        <v>857</v>
      </c>
      <c r="G165" s="216" t="s">
        <v>183</v>
      </c>
      <c r="H165" s="217">
        <v>1</v>
      </c>
      <c r="I165" s="218"/>
      <c r="J165" s="219">
        <f t="shared" si="5"/>
        <v>0</v>
      </c>
      <c r="K165" s="220"/>
      <c r="L165" s="38"/>
      <c r="M165" s="221" t="s">
        <v>1</v>
      </c>
      <c r="N165" s="222" t="s">
        <v>38</v>
      </c>
      <c r="O165" s="70"/>
      <c r="P165" s="223">
        <f t="shared" si="6"/>
        <v>0</v>
      </c>
      <c r="Q165" s="223">
        <v>0</v>
      </c>
      <c r="R165" s="223">
        <f t="shared" si="7"/>
        <v>0</v>
      </c>
      <c r="S165" s="223">
        <v>0</v>
      </c>
      <c r="T165" s="224">
        <f t="shared" si="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93</v>
      </c>
      <c r="AT165" s="225" t="s">
        <v>155</v>
      </c>
      <c r="AU165" s="225" t="s">
        <v>78</v>
      </c>
      <c r="AY165" s="16" t="s">
        <v>154</v>
      </c>
      <c r="BE165" s="226">
        <f t="shared" si="9"/>
        <v>0</v>
      </c>
      <c r="BF165" s="226">
        <f t="shared" si="10"/>
        <v>0</v>
      </c>
      <c r="BG165" s="226">
        <f t="shared" si="11"/>
        <v>0</v>
      </c>
      <c r="BH165" s="226">
        <f t="shared" si="12"/>
        <v>0</v>
      </c>
      <c r="BI165" s="226">
        <f t="shared" si="13"/>
        <v>0</v>
      </c>
      <c r="BJ165" s="16" t="s">
        <v>78</v>
      </c>
      <c r="BK165" s="226">
        <f t="shared" si="14"/>
        <v>0</v>
      </c>
      <c r="BL165" s="16" t="s">
        <v>93</v>
      </c>
      <c r="BM165" s="225" t="s">
        <v>244</v>
      </c>
    </row>
    <row r="166" spans="1:65" s="2" customFormat="1" ht="16.5" customHeight="1">
      <c r="A166" s="33"/>
      <c r="B166" s="34"/>
      <c r="C166" s="213" t="s">
        <v>73</v>
      </c>
      <c r="D166" s="213" t="s">
        <v>155</v>
      </c>
      <c r="E166" s="214" t="s">
        <v>858</v>
      </c>
      <c r="F166" s="215" t="s">
        <v>859</v>
      </c>
      <c r="G166" s="216" t="s">
        <v>183</v>
      </c>
      <c r="H166" s="217">
        <v>1</v>
      </c>
      <c r="I166" s="218"/>
      <c r="J166" s="219">
        <f t="shared" si="5"/>
        <v>0</v>
      </c>
      <c r="K166" s="220"/>
      <c r="L166" s="38"/>
      <c r="M166" s="221" t="s">
        <v>1</v>
      </c>
      <c r="N166" s="222" t="s">
        <v>38</v>
      </c>
      <c r="O166" s="70"/>
      <c r="P166" s="223">
        <f t="shared" si="6"/>
        <v>0</v>
      </c>
      <c r="Q166" s="223">
        <v>0</v>
      </c>
      <c r="R166" s="223">
        <f t="shared" si="7"/>
        <v>0</v>
      </c>
      <c r="S166" s="223">
        <v>0</v>
      </c>
      <c r="T166" s="224">
        <f t="shared" si="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78</v>
      </c>
      <c r="AY166" s="16" t="s">
        <v>154</v>
      </c>
      <c r="BE166" s="226">
        <f t="shared" si="9"/>
        <v>0</v>
      </c>
      <c r="BF166" s="226">
        <f t="shared" si="10"/>
        <v>0</v>
      </c>
      <c r="BG166" s="226">
        <f t="shared" si="11"/>
        <v>0</v>
      </c>
      <c r="BH166" s="226">
        <f t="shared" si="12"/>
        <v>0</v>
      </c>
      <c r="BI166" s="226">
        <f t="shared" si="13"/>
        <v>0</v>
      </c>
      <c r="BJ166" s="16" t="s">
        <v>78</v>
      </c>
      <c r="BK166" s="226">
        <f t="shared" si="14"/>
        <v>0</v>
      </c>
      <c r="BL166" s="16" t="s">
        <v>93</v>
      </c>
      <c r="BM166" s="225" t="s">
        <v>247</v>
      </c>
    </row>
    <row r="167" spans="1:65" s="2" customFormat="1" ht="16.5" customHeight="1">
      <c r="A167" s="33"/>
      <c r="B167" s="34"/>
      <c r="C167" s="213" t="s">
        <v>73</v>
      </c>
      <c r="D167" s="213" t="s">
        <v>155</v>
      </c>
      <c r="E167" s="214" t="s">
        <v>860</v>
      </c>
      <c r="F167" s="215" t="s">
        <v>861</v>
      </c>
      <c r="G167" s="216" t="s">
        <v>183</v>
      </c>
      <c r="H167" s="217">
        <v>18</v>
      </c>
      <c r="I167" s="218"/>
      <c r="J167" s="219">
        <f t="shared" si="5"/>
        <v>0</v>
      </c>
      <c r="K167" s="220"/>
      <c r="L167" s="38"/>
      <c r="M167" s="221" t="s">
        <v>1</v>
      </c>
      <c r="N167" s="222" t="s">
        <v>38</v>
      </c>
      <c r="O167" s="70"/>
      <c r="P167" s="223">
        <f t="shared" si="6"/>
        <v>0</v>
      </c>
      <c r="Q167" s="223">
        <v>0</v>
      </c>
      <c r="R167" s="223">
        <f t="shared" si="7"/>
        <v>0</v>
      </c>
      <c r="S167" s="223">
        <v>0</v>
      </c>
      <c r="T167" s="224">
        <f t="shared" si="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93</v>
      </c>
      <c r="AT167" s="225" t="s">
        <v>155</v>
      </c>
      <c r="AU167" s="225" t="s">
        <v>78</v>
      </c>
      <c r="AY167" s="16" t="s">
        <v>154</v>
      </c>
      <c r="BE167" s="226">
        <f t="shared" si="9"/>
        <v>0</v>
      </c>
      <c r="BF167" s="226">
        <f t="shared" si="10"/>
        <v>0</v>
      </c>
      <c r="BG167" s="226">
        <f t="shared" si="11"/>
        <v>0</v>
      </c>
      <c r="BH167" s="226">
        <f t="shared" si="12"/>
        <v>0</v>
      </c>
      <c r="BI167" s="226">
        <f t="shared" si="13"/>
        <v>0</v>
      </c>
      <c r="BJ167" s="16" t="s">
        <v>78</v>
      </c>
      <c r="BK167" s="226">
        <f t="shared" si="14"/>
        <v>0</v>
      </c>
      <c r="BL167" s="16" t="s">
        <v>93</v>
      </c>
      <c r="BM167" s="225" t="s">
        <v>250</v>
      </c>
    </row>
    <row r="168" spans="1:65" s="2" customFormat="1" ht="16.5" customHeight="1">
      <c r="A168" s="33"/>
      <c r="B168" s="34"/>
      <c r="C168" s="213" t="s">
        <v>73</v>
      </c>
      <c r="D168" s="213" t="s">
        <v>155</v>
      </c>
      <c r="E168" s="214" t="s">
        <v>862</v>
      </c>
      <c r="F168" s="215" t="s">
        <v>863</v>
      </c>
      <c r="G168" s="216" t="s">
        <v>183</v>
      </c>
      <c r="H168" s="217">
        <v>32</v>
      </c>
      <c r="I168" s="218"/>
      <c r="J168" s="219">
        <f t="shared" si="5"/>
        <v>0</v>
      </c>
      <c r="K168" s="220"/>
      <c r="L168" s="38"/>
      <c r="M168" s="221" t="s">
        <v>1</v>
      </c>
      <c r="N168" s="222" t="s">
        <v>38</v>
      </c>
      <c r="O168" s="70"/>
      <c r="P168" s="223">
        <f t="shared" si="6"/>
        <v>0</v>
      </c>
      <c r="Q168" s="223">
        <v>0</v>
      </c>
      <c r="R168" s="223">
        <f t="shared" si="7"/>
        <v>0</v>
      </c>
      <c r="S168" s="223">
        <v>0</v>
      </c>
      <c r="T168" s="224">
        <f t="shared" si="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5" t="s">
        <v>93</v>
      </c>
      <c r="AT168" s="225" t="s">
        <v>155</v>
      </c>
      <c r="AU168" s="225" t="s">
        <v>78</v>
      </c>
      <c r="AY168" s="16" t="s">
        <v>154</v>
      </c>
      <c r="BE168" s="226">
        <f t="shared" si="9"/>
        <v>0</v>
      </c>
      <c r="BF168" s="226">
        <f t="shared" si="10"/>
        <v>0</v>
      </c>
      <c r="BG168" s="226">
        <f t="shared" si="11"/>
        <v>0</v>
      </c>
      <c r="BH168" s="226">
        <f t="shared" si="12"/>
        <v>0</v>
      </c>
      <c r="BI168" s="226">
        <f t="shared" si="13"/>
        <v>0</v>
      </c>
      <c r="BJ168" s="16" t="s">
        <v>78</v>
      </c>
      <c r="BK168" s="226">
        <f t="shared" si="14"/>
        <v>0</v>
      </c>
      <c r="BL168" s="16" t="s">
        <v>93</v>
      </c>
      <c r="BM168" s="225" t="s">
        <v>253</v>
      </c>
    </row>
    <row r="169" spans="1:65" s="2" customFormat="1" ht="16.5" customHeight="1">
      <c r="A169" s="33"/>
      <c r="B169" s="34"/>
      <c r="C169" s="213" t="s">
        <v>73</v>
      </c>
      <c r="D169" s="213" t="s">
        <v>155</v>
      </c>
      <c r="E169" s="214" t="s">
        <v>864</v>
      </c>
      <c r="F169" s="215" t="s">
        <v>865</v>
      </c>
      <c r="G169" s="216" t="s">
        <v>183</v>
      </c>
      <c r="H169" s="217">
        <v>10</v>
      </c>
      <c r="I169" s="218"/>
      <c r="J169" s="219">
        <f t="shared" si="5"/>
        <v>0</v>
      </c>
      <c r="K169" s="220"/>
      <c r="L169" s="38"/>
      <c r="M169" s="221" t="s">
        <v>1</v>
      </c>
      <c r="N169" s="222" t="s">
        <v>38</v>
      </c>
      <c r="O169" s="70"/>
      <c r="P169" s="223">
        <f t="shared" si="6"/>
        <v>0</v>
      </c>
      <c r="Q169" s="223">
        <v>0</v>
      </c>
      <c r="R169" s="223">
        <f t="shared" si="7"/>
        <v>0</v>
      </c>
      <c r="S169" s="223">
        <v>0</v>
      </c>
      <c r="T169" s="224">
        <f t="shared" si="8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93</v>
      </c>
      <c r="AT169" s="225" t="s">
        <v>155</v>
      </c>
      <c r="AU169" s="225" t="s">
        <v>78</v>
      </c>
      <c r="AY169" s="16" t="s">
        <v>154</v>
      </c>
      <c r="BE169" s="226">
        <f t="shared" si="9"/>
        <v>0</v>
      </c>
      <c r="BF169" s="226">
        <f t="shared" si="10"/>
        <v>0</v>
      </c>
      <c r="BG169" s="226">
        <f t="shared" si="11"/>
        <v>0</v>
      </c>
      <c r="BH169" s="226">
        <f t="shared" si="12"/>
        <v>0</v>
      </c>
      <c r="BI169" s="226">
        <f t="shared" si="13"/>
        <v>0</v>
      </c>
      <c r="BJ169" s="16" t="s">
        <v>78</v>
      </c>
      <c r="BK169" s="226">
        <f t="shared" si="14"/>
        <v>0</v>
      </c>
      <c r="BL169" s="16" t="s">
        <v>93</v>
      </c>
      <c r="BM169" s="225" t="s">
        <v>256</v>
      </c>
    </row>
    <row r="170" spans="1:65" s="2" customFormat="1" ht="16.5" customHeight="1">
      <c r="A170" s="33"/>
      <c r="B170" s="34"/>
      <c r="C170" s="213" t="s">
        <v>73</v>
      </c>
      <c r="D170" s="213" t="s">
        <v>155</v>
      </c>
      <c r="E170" s="214" t="s">
        <v>866</v>
      </c>
      <c r="F170" s="215" t="s">
        <v>867</v>
      </c>
      <c r="G170" s="216" t="s">
        <v>183</v>
      </c>
      <c r="H170" s="217">
        <v>10</v>
      </c>
      <c r="I170" s="218"/>
      <c r="J170" s="219">
        <f t="shared" si="5"/>
        <v>0</v>
      </c>
      <c r="K170" s="220"/>
      <c r="L170" s="38"/>
      <c r="M170" s="221" t="s">
        <v>1</v>
      </c>
      <c r="N170" s="222" t="s">
        <v>38</v>
      </c>
      <c r="O170" s="70"/>
      <c r="P170" s="223">
        <f t="shared" si="6"/>
        <v>0</v>
      </c>
      <c r="Q170" s="223">
        <v>0</v>
      </c>
      <c r="R170" s="223">
        <f t="shared" si="7"/>
        <v>0</v>
      </c>
      <c r="S170" s="223">
        <v>0</v>
      </c>
      <c r="T170" s="224">
        <f t="shared" si="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93</v>
      </c>
      <c r="AT170" s="225" t="s">
        <v>155</v>
      </c>
      <c r="AU170" s="225" t="s">
        <v>78</v>
      </c>
      <c r="AY170" s="16" t="s">
        <v>154</v>
      </c>
      <c r="BE170" s="226">
        <f t="shared" si="9"/>
        <v>0</v>
      </c>
      <c r="BF170" s="226">
        <f t="shared" si="10"/>
        <v>0</v>
      </c>
      <c r="BG170" s="226">
        <f t="shared" si="11"/>
        <v>0</v>
      </c>
      <c r="BH170" s="226">
        <f t="shared" si="12"/>
        <v>0</v>
      </c>
      <c r="BI170" s="226">
        <f t="shared" si="13"/>
        <v>0</v>
      </c>
      <c r="BJ170" s="16" t="s">
        <v>78</v>
      </c>
      <c r="BK170" s="226">
        <f t="shared" si="14"/>
        <v>0</v>
      </c>
      <c r="BL170" s="16" t="s">
        <v>93</v>
      </c>
      <c r="BM170" s="225" t="s">
        <v>259</v>
      </c>
    </row>
    <row r="171" spans="1:65" s="2" customFormat="1" ht="16.5" customHeight="1">
      <c r="A171" s="33"/>
      <c r="B171" s="34"/>
      <c r="C171" s="213" t="s">
        <v>73</v>
      </c>
      <c r="D171" s="213" t="s">
        <v>155</v>
      </c>
      <c r="E171" s="214" t="s">
        <v>868</v>
      </c>
      <c r="F171" s="215" t="s">
        <v>869</v>
      </c>
      <c r="G171" s="216" t="s">
        <v>183</v>
      </c>
      <c r="H171" s="217">
        <v>270</v>
      </c>
      <c r="I171" s="218"/>
      <c r="J171" s="219">
        <f t="shared" si="5"/>
        <v>0</v>
      </c>
      <c r="K171" s="220"/>
      <c r="L171" s="38"/>
      <c r="M171" s="221" t="s">
        <v>1</v>
      </c>
      <c r="N171" s="222" t="s">
        <v>38</v>
      </c>
      <c r="O171" s="70"/>
      <c r="P171" s="223">
        <f t="shared" si="6"/>
        <v>0</v>
      </c>
      <c r="Q171" s="223">
        <v>0</v>
      </c>
      <c r="R171" s="223">
        <f t="shared" si="7"/>
        <v>0</v>
      </c>
      <c r="S171" s="223">
        <v>0</v>
      </c>
      <c r="T171" s="224">
        <f t="shared" si="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93</v>
      </c>
      <c r="AT171" s="225" t="s">
        <v>155</v>
      </c>
      <c r="AU171" s="225" t="s">
        <v>78</v>
      </c>
      <c r="AY171" s="16" t="s">
        <v>154</v>
      </c>
      <c r="BE171" s="226">
        <f t="shared" si="9"/>
        <v>0</v>
      </c>
      <c r="BF171" s="226">
        <f t="shared" si="10"/>
        <v>0</v>
      </c>
      <c r="BG171" s="226">
        <f t="shared" si="11"/>
        <v>0</v>
      </c>
      <c r="BH171" s="226">
        <f t="shared" si="12"/>
        <v>0</v>
      </c>
      <c r="BI171" s="226">
        <f t="shared" si="13"/>
        <v>0</v>
      </c>
      <c r="BJ171" s="16" t="s">
        <v>78</v>
      </c>
      <c r="BK171" s="226">
        <f t="shared" si="14"/>
        <v>0</v>
      </c>
      <c r="BL171" s="16" t="s">
        <v>93</v>
      </c>
      <c r="BM171" s="225" t="s">
        <v>262</v>
      </c>
    </row>
    <row r="172" spans="2:63" s="11" customFormat="1" ht="25.9" customHeight="1">
      <c r="B172" s="199"/>
      <c r="C172" s="200"/>
      <c r="D172" s="201" t="s">
        <v>72</v>
      </c>
      <c r="E172" s="202" t="s">
        <v>210</v>
      </c>
      <c r="F172" s="202" t="s">
        <v>651</v>
      </c>
      <c r="G172" s="200"/>
      <c r="H172" s="200"/>
      <c r="I172" s="203"/>
      <c r="J172" s="204">
        <f>BK172</f>
        <v>0</v>
      </c>
      <c r="K172" s="200"/>
      <c r="L172" s="205"/>
      <c r="M172" s="206"/>
      <c r="N172" s="207"/>
      <c r="O172" s="207"/>
      <c r="P172" s="208">
        <f>SUM(P173:P181)</f>
        <v>0</v>
      </c>
      <c r="Q172" s="207"/>
      <c r="R172" s="208">
        <f>SUM(R173:R181)</f>
        <v>0</v>
      </c>
      <c r="S172" s="207"/>
      <c r="T172" s="209">
        <f>SUM(T173:T181)</f>
        <v>0</v>
      </c>
      <c r="AR172" s="210" t="s">
        <v>78</v>
      </c>
      <c r="AT172" s="211" t="s">
        <v>72</v>
      </c>
      <c r="AU172" s="211" t="s">
        <v>73</v>
      </c>
      <c r="AY172" s="210" t="s">
        <v>154</v>
      </c>
      <c r="BK172" s="212">
        <f>SUM(BK173:BK181)</f>
        <v>0</v>
      </c>
    </row>
    <row r="173" spans="1:65" s="2" customFormat="1" ht="16.5" customHeight="1">
      <c r="A173" s="33"/>
      <c r="B173" s="34"/>
      <c r="C173" s="213" t="s">
        <v>73</v>
      </c>
      <c r="D173" s="213" t="s">
        <v>155</v>
      </c>
      <c r="E173" s="214" t="s">
        <v>870</v>
      </c>
      <c r="F173" s="215" t="s">
        <v>871</v>
      </c>
      <c r="G173" s="216" t="s">
        <v>183</v>
      </c>
      <c r="H173" s="217">
        <v>2</v>
      </c>
      <c r="I173" s="218"/>
      <c r="J173" s="219">
        <f aca="true" t="shared" si="15" ref="J173:J181">ROUND(I173*H173,2)</f>
        <v>0</v>
      </c>
      <c r="K173" s="220"/>
      <c r="L173" s="38"/>
      <c r="M173" s="221" t="s">
        <v>1</v>
      </c>
      <c r="N173" s="222" t="s">
        <v>38</v>
      </c>
      <c r="O173" s="70"/>
      <c r="P173" s="223">
        <f aca="true" t="shared" si="16" ref="P173:P181">O173*H173</f>
        <v>0</v>
      </c>
      <c r="Q173" s="223">
        <v>0</v>
      </c>
      <c r="R173" s="223">
        <f aca="true" t="shared" si="17" ref="R173:R181">Q173*H173</f>
        <v>0</v>
      </c>
      <c r="S173" s="223">
        <v>0</v>
      </c>
      <c r="T173" s="224">
        <f aca="true" t="shared" si="18" ref="T173:T181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5" t="s">
        <v>93</v>
      </c>
      <c r="AT173" s="225" t="s">
        <v>155</v>
      </c>
      <c r="AU173" s="225" t="s">
        <v>78</v>
      </c>
      <c r="AY173" s="16" t="s">
        <v>154</v>
      </c>
      <c r="BE173" s="226">
        <f aca="true" t="shared" si="19" ref="BE173:BE181">IF(N173="základní",J173,0)</f>
        <v>0</v>
      </c>
      <c r="BF173" s="226">
        <f aca="true" t="shared" si="20" ref="BF173:BF181">IF(N173="snížená",J173,0)</f>
        <v>0</v>
      </c>
      <c r="BG173" s="226">
        <f aca="true" t="shared" si="21" ref="BG173:BG181">IF(N173="zákl. přenesená",J173,0)</f>
        <v>0</v>
      </c>
      <c r="BH173" s="226">
        <f aca="true" t="shared" si="22" ref="BH173:BH181">IF(N173="sníž. přenesená",J173,0)</f>
        <v>0</v>
      </c>
      <c r="BI173" s="226">
        <f aca="true" t="shared" si="23" ref="BI173:BI181">IF(N173="nulová",J173,0)</f>
        <v>0</v>
      </c>
      <c r="BJ173" s="16" t="s">
        <v>78</v>
      </c>
      <c r="BK173" s="226">
        <f aca="true" t="shared" si="24" ref="BK173:BK181">ROUND(I173*H173,2)</f>
        <v>0</v>
      </c>
      <c r="BL173" s="16" t="s">
        <v>93</v>
      </c>
      <c r="BM173" s="225" t="s">
        <v>265</v>
      </c>
    </row>
    <row r="174" spans="1:65" s="2" customFormat="1" ht="16.5" customHeight="1">
      <c r="A174" s="33"/>
      <c r="B174" s="34"/>
      <c r="C174" s="213" t="s">
        <v>73</v>
      </c>
      <c r="D174" s="213" t="s">
        <v>155</v>
      </c>
      <c r="E174" s="214" t="s">
        <v>872</v>
      </c>
      <c r="F174" s="215" t="s">
        <v>873</v>
      </c>
      <c r="G174" s="216" t="s">
        <v>574</v>
      </c>
      <c r="H174" s="217">
        <v>8</v>
      </c>
      <c r="I174" s="218"/>
      <c r="J174" s="219">
        <f t="shared" si="15"/>
        <v>0</v>
      </c>
      <c r="K174" s="220"/>
      <c r="L174" s="38"/>
      <c r="M174" s="221" t="s">
        <v>1</v>
      </c>
      <c r="N174" s="222" t="s">
        <v>38</v>
      </c>
      <c r="O174" s="70"/>
      <c r="P174" s="223">
        <f t="shared" si="16"/>
        <v>0</v>
      </c>
      <c r="Q174" s="223">
        <v>0</v>
      </c>
      <c r="R174" s="223">
        <f t="shared" si="17"/>
        <v>0</v>
      </c>
      <c r="S174" s="223">
        <v>0</v>
      </c>
      <c r="T174" s="224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93</v>
      </c>
      <c r="AT174" s="225" t="s">
        <v>155</v>
      </c>
      <c r="AU174" s="225" t="s">
        <v>78</v>
      </c>
      <c r="AY174" s="16" t="s">
        <v>154</v>
      </c>
      <c r="BE174" s="226">
        <f t="shared" si="19"/>
        <v>0</v>
      </c>
      <c r="BF174" s="226">
        <f t="shared" si="20"/>
        <v>0</v>
      </c>
      <c r="BG174" s="226">
        <f t="shared" si="21"/>
        <v>0</v>
      </c>
      <c r="BH174" s="226">
        <f t="shared" si="22"/>
        <v>0</v>
      </c>
      <c r="BI174" s="226">
        <f t="shared" si="23"/>
        <v>0</v>
      </c>
      <c r="BJ174" s="16" t="s">
        <v>78</v>
      </c>
      <c r="BK174" s="226">
        <f t="shared" si="24"/>
        <v>0</v>
      </c>
      <c r="BL174" s="16" t="s">
        <v>93</v>
      </c>
      <c r="BM174" s="225" t="s">
        <v>267</v>
      </c>
    </row>
    <row r="175" spans="1:65" s="2" customFormat="1" ht="16.5" customHeight="1">
      <c r="A175" s="33"/>
      <c r="B175" s="34"/>
      <c r="C175" s="213" t="s">
        <v>73</v>
      </c>
      <c r="D175" s="213" t="s">
        <v>155</v>
      </c>
      <c r="E175" s="214" t="s">
        <v>874</v>
      </c>
      <c r="F175" s="215" t="s">
        <v>875</v>
      </c>
      <c r="G175" s="216" t="s">
        <v>574</v>
      </c>
      <c r="H175" s="217">
        <v>20</v>
      </c>
      <c r="I175" s="218"/>
      <c r="J175" s="219">
        <f t="shared" si="15"/>
        <v>0</v>
      </c>
      <c r="K175" s="220"/>
      <c r="L175" s="38"/>
      <c r="M175" s="221" t="s">
        <v>1</v>
      </c>
      <c r="N175" s="222" t="s">
        <v>38</v>
      </c>
      <c r="O175" s="70"/>
      <c r="P175" s="223">
        <f t="shared" si="16"/>
        <v>0</v>
      </c>
      <c r="Q175" s="223">
        <v>0</v>
      </c>
      <c r="R175" s="223">
        <f t="shared" si="17"/>
        <v>0</v>
      </c>
      <c r="S175" s="223">
        <v>0</v>
      </c>
      <c r="T175" s="224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93</v>
      </c>
      <c r="AT175" s="225" t="s">
        <v>155</v>
      </c>
      <c r="AU175" s="225" t="s">
        <v>78</v>
      </c>
      <c r="AY175" s="16" t="s">
        <v>154</v>
      </c>
      <c r="BE175" s="226">
        <f t="shared" si="19"/>
        <v>0</v>
      </c>
      <c r="BF175" s="226">
        <f t="shared" si="20"/>
        <v>0</v>
      </c>
      <c r="BG175" s="226">
        <f t="shared" si="21"/>
        <v>0</v>
      </c>
      <c r="BH175" s="226">
        <f t="shared" si="22"/>
        <v>0</v>
      </c>
      <c r="BI175" s="226">
        <f t="shared" si="23"/>
        <v>0</v>
      </c>
      <c r="BJ175" s="16" t="s">
        <v>78</v>
      </c>
      <c r="BK175" s="226">
        <f t="shared" si="24"/>
        <v>0</v>
      </c>
      <c r="BL175" s="16" t="s">
        <v>93</v>
      </c>
      <c r="BM175" s="225" t="s">
        <v>269</v>
      </c>
    </row>
    <row r="176" spans="1:65" s="2" customFormat="1" ht="16.5" customHeight="1">
      <c r="A176" s="33"/>
      <c r="B176" s="34"/>
      <c r="C176" s="213" t="s">
        <v>73</v>
      </c>
      <c r="D176" s="213" t="s">
        <v>155</v>
      </c>
      <c r="E176" s="214" t="s">
        <v>876</v>
      </c>
      <c r="F176" s="215" t="s">
        <v>877</v>
      </c>
      <c r="G176" s="216" t="s">
        <v>183</v>
      </c>
      <c r="H176" s="217">
        <v>4</v>
      </c>
      <c r="I176" s="218"/>
      <c r="J176" s="219">
        <f t="shared" si="15"/>
        <v>0</v>
      </c>
      <c r="K176" s="220"/>
      <c r="L176" s="38"/>
      <c r="M176" s="221" t="s">
        <v>1</v>
      </c>
      <c r="N176" s="222" t="s">
        <v>38</v>
      </c>
      <c r="O176" s="70"/>
      <c r="P176" s="223">
        <f t="shared" si="16"/>
        <v>0</v>
      </c>
      <c r="Q176" s="223">
        <v>0</v>
      </c>
      <c r="R176" s="223">
        <f t="shared" si="17"/>
        <v>0</v>
      </c>
      <c r="S176" s="223">
        <v>0</v>
      </c>
      <c r="T176" s="224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5" t="s">
        <v>93</v>
      </c>
      <c r="AT176" s="225" t="s">
        <v>155</v>
      </c>
      <c r="AU176" s="225" t="s">
        <v>78</v>
      </c>
      <c r="AY176" s="16" t="s">
        <v>154</v>
      </c>
      <c r="BE176" s="226">
        <f t="shared" si="19"/>
        <v>0</v>
      </c>
      <c r="BF176" s="226">
        <f t="shared" si="20"/>
        <v>0</v>
      </c>
      <c r="BG176" s="226">
        <f t="shared" si="21"/>
        <v>0</v>
      </c>
      <c r="BH176" s="226">
        <f t="shared" si="22"/>
        <v>0</v>
      </c>
      <c r="BI176" s="226">
        <f t="shared" si="23"/>
        <v>0</v>
      </c>
      <c r="BJ176" s="16" t="s">
        <v>78</v>
      </c>
      <c r="BK176" s="226">
        <f t="shared" si="24"/>
        <v>0</v>
      </c>
      <c r="BL176" s="16" t="s">
        <v>93</v>
      </c>
      <c r="BM176" s="225" t="s">
        <v>272</v>
      </c>
    </row>
    <row r="177" spans="1:65" s="2" customFormat="1" ht="16.5" customHeight="1">
      <c r="A177" s="33"/>
      <c r="B177" s="34"/>
      <c r="C177" s="213" t="s">
        <v>73</v>
      </c>
      <c r="D177" s="213" t="s">
        <v>155</v>
      </c>
      <c r="E177" s="214" t="s">
        <v>878</v>
      </c>
      <c r="F177" s="215" t="s">
        <v>879</v>
      </c>
      <c r="G177" s="216" t="s">
        <v>183</v>
      </c>
      <c r="H177" s="217">
        <v>2</v>
      </c>
      <c r="I177" s="218"/>
      <c r="J177" s="219">
        <f t="shared" si="15"/>
        <v>0</v>
      </c>
      <c r="K177" s="220"/>
      <c r="L177" s="38"/>
      <c r="M177" s="221" t="s">
        <v>1</v>
      </c>
      <c r="N177" s="222" t="s">
        <v>38</v>
      </c>
      <c r="O177" s="70"/>
      <c r="P177" s="223">
        <f t="shared" si="16"/>
        <v>0</v>
      </c>
      <c r="Q177" s="223">
        <v>0</v>
      </c>
      <c r="R177" s="223">
        <f t="shared" si="17"/>
        <v>0</v>
      </c>
      <c r="S177" s="223">
        <v>0</v>
      </c>
      <c r="T177" s="224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93</v>
      </c>
      <c r="AT177" s="225" t="s">
        <v>155</v>
      </c>
      <c r="AU177" s="225" t="s">
        <v>78</v>
      </c>
      <c r="AY177" s="16" t="s">
        <v>154</v>
      </c>
      <c r="BE177" s="226">
        <f t="shared" si="19"/>
        <v>0</v>
      </c>
      <c r="BF177" s="226">
        <f t="shared" si="20"/>
        <v>0</v>
      </c>
      <c r="BG177" s="226">
        <f t="shared" si="21"/>
        <v>0</v>
      </c>
      <c r="BH177" s="226">
        <f t="shared" si="22"/>
        <v>0</v>
      </c>
      <c r="BI177" s="226">
        <f t="shared" si="23"/>
        <v>0</v>
      </c>
      <c r="BJ177" s="16" t="s">
        <v>78</v>
      </c>
      <c r="BK177" s="226">
        <f t="shared" si="24"/>
        <v>0</v>
      </c>
      <c r="BL177" s="16" t="s">
        <v>93</v>
      </c>
      <c r="BM177" s="225" t="s">
        <v>275</v>
      </c>
    </row>
    <row r="178" spans="1:65" s="2" customFormat="1" ht="16.5" customHeight="1">
      <c r="A178" s="33"/>
      <c r="B178" s="34"/>
      <c r="C178" s="213" t="s">
        <v>73</v>
      </c>
      <c r="D178" s="213" t="s">
        <v>155</v>
      </c>
      <c r="E178" s="214" t="s">
        <v>880</v>
      </c>
      <c r="F178" s="215" t="s">
        <v>881</v>
      </c>
      <c r="G178" s="216" t="s">
        <v>183</v>
      </c>
      <c r="H178" s="217">
        <v>2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38</v>
      </c>
      <c r="O178" s="70"/>
      <c r="P178" s="223">
        <f t="shared" si="16"/>
        <v>0</v>
      </c>
      <c r="Q178" s="223">
        <v>0</v>
      </c>
      <c r="R178" s="223">
        <f t="shared" si="17"/>
        <v>0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93</v>
      </c>
      <c r="AT178" s="225" t="s">
        <v>155</v>
      </c>
      <c r="AU178" s="225" t="s">
        <v>78</v>
      </c>
      <c r="AY178" s="16" t="s">
        <v>154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78</v>
      </c>
      <c r="BK178" s="226">
        <f t="shared" si="24"/>
        <v>0</v>
      </c>
      <c r="BL178" s="16" t="s">
        <v>93</v>
      </c>
      <c r="BM178" s="225" t="s">
        <v>278</v>
      </c>
    </row>
    <row r="179" spans="1:65" s="2" customFormat="1" ht="16.5" customHeight="1">
      <c r="A179" s="33"/>
      <c r="B179" s="34"/>
      <c r="C179" s="213" t="s">
        <v>73</v>
      </c>
      <c r="D179" s="213" t="s">
        <v>155</v>
      </c>
      <c r="E179" s="214" t="s">
        <v>882</v>
      </c>
      <c r="F179" s="215" t="s">
        <v>883</v>
      </c>
      <c r="G179" s="216" t="s">
        <v>183</v>
      </c>
      <c r="H179" s="217">
        <v>74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38</v>
      </c>
      <c r="O179" s="70"/>
      <c r="P179" s="223">
        <f t="shared" si="16"/>
        <v>0</v>
      </c>
      <c r="Q179" s="223">
        <v>0</v>
      </c>
      <c r="R179" s="223">
        <f t="shared" si="17"/>
        <v>0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93</v>
      </c>
      <c r="AT179" s="225" t="s">
        <v>155</v>
      </c>
      <c r="AU179" s="225" t="s">
        <v>78</v>
      </c>
      <c r="AY179" s="16" t="s">
        <v>154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78</v>
      </c>
      <c r="BK179" s="226">
        <f t="shared" si="24"/>
        <v>0</v>
      </c>
      <c r="BL179" s="16" t="s">
        <v>93</v>
      </c>
      <c r="BM179" s="225" t="s">
        <v>281</v>
      </c>
    </row>
    <row r="180" spans="1:65" s="2" customFormat="1" ht="16.5" customHeight="1">
      <c r="A180" s="33"/>
      <c r="B180" s="34"/>
      <c r="C180" s="213" t="s">
        <v>73</v>
      </c>
      <c r="D180" s="213" t="s">
        <v>155</v>
      </c>
      <c r="E180" s="214" t="s">
        <v>884</v>
      </c>
      <c r="F180" s="215" t="s">
        <v>885</v>
      </c>
      <c r="G180" s="216" t="s">
        <v>183</v>
      </c>
      <c r="H180" s="217">
        <v>1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38</v>
      </c>
      <c r="O180" s="70"/>
      <c r="P180" s="223">
        <f t="shared" si="16"/>
        <v>0</v>
      </c>
      <c r="Q180" s="223">
        <v>0</v>
      </c>
      <c r="R180" s="223">
        <f t="shared" si="17"/>
        <v>0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93</v>
      </c>
      <c r="AT180" s="225" t="s">
        <v>155</v>
      </c>
      <c r="AU180" s="225" t="s">
        <v>78</v>
      </c>
      <c r="AY180" s="16" t="s">
        <v>154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78</v>
      </c>
      <c r="BK180" s="226">
        <f t="shared" si="24"/>
        <v>0</v>
      </c>
      <c r="BL180" s="16" t="s">
        <v>93</v>
      </c>
      <c r="BM180" s="225" t="s">
        <v>284</v>
      </c>
    </row>
    <row r="181" spans="1:65" s="2" customFormat="1" ht="16.5" customHeight="1">
      <c r="A181" s="33"/>
      <c r="B181" s="34"/>
      <c r="C181" s="213" t="s">
        <v>73</v>
      </c>
      <c r="D181" s="213" t="s">
        <v>155</v>
      </c>
      <c r="E181" s="214" t="s">
        <v>886</v>
      </c>
      <c r="F181" s="215" t="s">
        <v>887</v>
      </c>
      <c r="G181" s="216" t="s">
        <v>183</v>
      </c>
      <c r="H181" s="217">
        <v>290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38</v>
      </c>
      <c r="O181" s="70"/>
      <c r="P181" s="223">
        <f t="shared" si="16"/>
        <v>0</v>
      </c>
      <c r="Q181" s="223">
        <v>0</v>
      </c>
      <c r="R181" s="223">
        <f t="shared" si="17"/>
        <v>0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93</v>
      </c>
      <c r="AT181" s="225" t="s">
        <v>155</v>
      </c>
      <c r="AU181" s="225" t="s">
        <v>78</v>
      </c>
      <c r="AY181" s="16" t="s">
        <v>154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78</v>
      </c>
      <c r="BK181" s="226">
        <f t="shared" si="24"/>
        <v>0</v>
      </c>
      <c r="BL181" s="16" t="s">
        <v>93</v>
      </c>
      <c r="BM181" s="225" t="s">
        <v>287</v>
      </c>
    </row>
    <row r="182" spans="2:63" s="11" customFormat="1" ht="25.9" customHeight="1">
      <c r="B182" s="199"/>
      <c r="C182" s="200"/>
      <c r="D182" s="201" t="s">
        <v>72</v>
      </c>
      <c r="E182" s="202" t="s">
        <v>319</v>
      </c>
      <c r="F182" s="202" t="s">
        <v>731</v>
      </c>
      <c r="G182" s="200"/>
      <c r="H182" s="200"/>
      <c r="I182" s="203"/>
      <c r="J182" s="204">
        <f>BK182</f>
        <v>0</v>
      </c>
      <c r="K182" s="200"/>
      <c r="L182" s="205"/>
      <c r="M182" s="206"/>
      <c r="N182" s="207"/>
      <c r="O182" s="207"/>
      <c r="P182" s="208">
        <f>P183</f>
        <v>0</v>
      </c>
      <c r="Q182" s="207"/>
      <c r="R182" s="208">
        <f>R183</f>
        <v>0</v>
      </c>
      <c r="S182" s="207"/>
      <c r="T182" s="209">
        <f>T183</f>
        <v>0</v>
      </c>
      <c r="AR182" s="210" t="s">
        <v>78</v>
      </c>
      <c r="AT182" s="211" t="s">
        <v>72</v>
      </c>
      <c r="AU182" s="211" t="s">
        <v>73</v>
      </c>
      <c r="AY182" s="210" t="s">
        <v>154</v>
      </c>
      <c r="BK182" s="212">
        <f>BK183</f>
        <v>0</v>
      </c>
    </row>
    <row r="183" spans="1:65" s="2" customFormat="1" ht="16.5" customHeight="1">
      <c r="A183" s="33"/>
      <c r="B183" s="34"/>
      <c r="C183" s="213" t="s">
        <v>73</v>
      </c>
      <c r="D183" s="213" t="s">
        <v>155</v>
      </c>
      <c r="E183" s="214" t="s">
        <v>732</v>
      </c>
      <c r="F183" s="215" t="s">
        <v>888</v>
      </c>
      <c r="G183" s="216" t="s">
        <v>734</v>
      </c>
      <c r="H183" s="217">
        <v>24</v>
      </c>
      <c r="I183" s="218"/>
      <c r="J183" s="219">
        <f>ROUND(I183*H183,2)</f>
        <v>0</v>
      </c>
      <c r="K183" s="220"/>
      <c r="L183" s="38"/>
      <c r="M183" s="221" t="s">
        <v>1</v>
      </c>
      <c r="N183" s="222" t="s">
        <v>38</v>
      </c>
      <c r="O183" s="70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93</v>
      </c>
      <c r="AT183" s="225" t="s">
        <v>155</v>
      </c>
      <c r="AU183" s="225" t="s">
        <v>78</v>
      </c>
      <c r="AY183" s="16" t="s">
        <v>154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78</v>
      </c>
      <c r="BK183" s="226">
        <f>ROUND(I183*H183,2)</f>
        <v>0</v>
      </c>
      <c r="BL183" s="16" t="s">
        <v>93</v>
      </c>
      <c r="BM183" s="225" t="s">
        <v>290</v>
      </c>
    </row>
    <row r="184" spans="2:63" s="11" customFormat="1" ht="25.9" customHeight="1">
      <c r="B184" s="199"/>
      <c r="C184" s="200"/>
      <c r="D184" s="201" t="s">
        <v>72</v>
      </c>
      <c r="E184" s="202" t="s">
        <v>378</v>
      </c>
      <c r="F184" s="202" t="s">
        <v>735</v>
      </c>
      <c r="G184" s="200"/>
      <c r="H184" s="200"/>
      <c r="I184" s="203"/>
      <c r="J184" s="204">
        <f>BK184</f>
        <v>0</v>
      </c>
      <c r="K184" s="200"/>
      <c r="L184" s="205"/>
      <c r="M184" s="206"/>
      <c r="N184" s="207"/>
      <c r="O184" s="207"/>
      <c r="P184" s="208">
        <f>P185</f>
        <v>0</v>
      </c>
      <c r="Q184" s="207"/>
      <c r="R184" s="208">
        <f>R185</f>
        <v>0</v>
      </c>
      <c r="S184" s="207"/>
      <c r="T184" s="209">
        <f>T185</f>
        <v>0</v>
      </c>
      <c r="AR184" s="210" t="s">
        <v>78</v>
      </c>
      <c r="AT184" s="211" t="s">
        <v>72</v>
      </c>
      <c r="AU184" s="211" t="s">
        <v>73</v>
      </c>
      <c r="AY184" s="210" t="s">
        <v>154</v>
      </c>
      <c r="BK184" s="212">
        <f>BK185</f>
        <v>0</v>
      </c>
    </row>
    <row r="185" spans="1:65" s="2" customFormat="1" ht="16.5" customHeight="1">
      <c r="A185" s="33"/>
      <c r="B185" s="34"/>
      <c r="C185" s="213" t="s">
        <v>73</v>
      </c>
      <c r="D185" s="213" t="s">
        <v>155</v>
      </c>
      <c r="E185" s="214" t="s">
        <v>889</v>
      </c>
      <c r="F185" s="215" t="s">
        <v>735</v>
      </c>
      <c r="G185" s="216" t="s">
        <v>734</v>
      </c>
      <c r="H185" s="217">
        <v>16</v>
      </c>
      <c r="I185" s="218"/>
      <c r="J185" s="219">
        <f>ROUND(I185*H185,2)</f>
        <v>0</v>
      </c>
      <c r="K185" s="220"/>
      <c r="L185" s="38"/>
      <c r="M185" s="221" t="s">
        <v>1</v>
      </c>
      <c r="N185" s="222" t="s">
        <v>38</v>
      </c>
      <c r="O185" s="70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93</v>
      </c>
      <c r="AT185" s="225" t="s">
        <v>155</v>
      </c>
      <c r="AU185" s="225" t="s">
        <v>78</v>
      </c>
      <c r="AY185" s="16" t="s">
        <v>154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78</v>
      </c>
      <c r="BK185" s="226">
        <f>ROUND(I185*H185,2)</f>
        <v>0</v>
      </c>
      <c r="BL185" s="16" t="s">
        <v>93</v>
      </c>
      <c r="BM185" s="225" t="s">
        <v>293</v>
      </c>
    </row>
    <row r="186" spans="2:63" s="11" customFormat="1" ht="25.9" customHeight="1">
      <c r="B186" s="199"/>
      <c r="C186" s="200"/>
      <c r="D186" s="201" t="s">
        <v>72</v>
      </c>
      <c r="E186" s="202" t="s">
        <v>405</v>
      </c>
      <c r="F186" s="202" t="s">
        <v>1</v>
      </c>
      <c r="G186" s="200"/>
      <c r="H186" s="200"/>
      <c r="I186" s="203"/>
      <c r="J186" s="204">
        <f>BK186</f>
        <v>0</v>
      </c>
      <c r="K186" s="200"/>
      <c r="L186" s="205"/>
      <c r="M186" s="206"/>
      <c r="N186" s="207"/>
      <c r="O186" s="207"/>
      <c r="P186" s="208">
        <v>0</v>
      </c>
      <c r="Q186" s="207"/>
      <c r="R186" s="208">
        <v>0</v>
      </c>
      <c r="S186" s="207"/>
      <c r="T186" s="209">
        <v>0</v>
      </c>
      <c r="AR186" s="210" t="s">
        <v>78</v>
      </c>
      <c r="AT186" s="211" t="s">
        <v>72</v>
      </c>
      <c r="AU186" s="211" t="s">
        <v>73</v>
      </c>
      <c r="AY186" s="210" t="s">
        <v>154</v>
      </c>
      <c r="BK186" s="212">
        <v>0</v>
      </c>
    </row>
    <row r="187" spans="2:63" s="11" customFormat="1" ht="25.9" customHeight="1">
      <c r="B187" s="199"/>
      <c r="C187" s="200"/>
      <c r="D187" s="201" t="s">
        <v>72</v>
      </c>
      <c r="E187" s="202" t="s">
        <v>131</v>
      </c>
      <c r="F187" s="202" t="s">
        <v>531</v>
      </c>
      <c r="G187" s="200"/>
      <c r="H187" s="200"/>
      <c r="I187" s="203"/>
      <c r="J187" s="204">
        <f>BK187</f>
        <v>0</v>
      </c>
      <c r="K187" s="200"/>
      <c r="L187" s="205"/>
      <c r="M187" s="206"/>
      <c r="N187" s="207"/>
      <c r="O187" s="207"/>
      <c r="P187" s="208">
        <f>SUM(P188:P190)</f>
        <v>0</v>
      </c>
      <c r="Q187" s="207"/>
      <c r="R187" s="208">
        <f>SUM(R188:R190)</f>
        <v>0</v>
      </c>
      <c r="S187" s="207"/>
      <c r="T187" s="209">
        <f>SUM(T188:T190)</f>
        <v>0</v>
      </c>
      <c r="AR187" s="210" t="s">
        <v>737</v>
      </c>
      <c r="AT187" s="211" t="s">
        <v>72</v>
      </c>
      <c r="AU187" s="211" t="s">
        <v>73</v>
      </c>
      <c r="AY187" s="210" t="s">
        <v>154</v>
      </c>
      <c r="BK187" s="212">
        <f>SUM(BK188:BK190)</f>
        <v>0</v>
      </c>
    </row>
    <row r="188" spans="1:65" s="2" customFormat="1" ht="16.5" customHeight="1">
      <c r="A188" s="33"/>
      <c r="B188" s="34"/>
      <c r="C188" s="213" t="s">
        <v>78</v>
      </c>
      <c r="D188" s="213" t="s">
        <v>155</v>
      </c>
      <c r="E188" s="214" t="s">
        <v>738</v>
      </c>
      <c r="F188" s="215" t="s">
        <v>739</v>
      </c>
      <c r="G188" s="216" t="s">
        <v>740</v>
      </c>
      <c r="H188" s="217">
        <v>1</v>
      </c>
      <c r="I188" s="218"/>
      <c r="J188" s="219">
        <f>ROUND(I188*H188,2)</f>
        <v>0</v>
      </c>
      <c r="K188" s="220"/>
      <c r="L188" s="38"/>
      <c r="M188" s="221" t="s">
        <v>1</v>
      </c>
      <c r="N188" s="222" t="s">
        <v>38</v>
      </c>
      <c r="O188" s="70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741</v>
      </c>
      <c r="AT188" s="225" t="s">
        <v>155</v>
      </c>
      <c r="AU188" s="225" t="s">
        <v>78</v>
      </c>
      <c r="AY188" s="16" t="s">
        <v>154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78</v>
      </c>
      <c r="BK188" s="226">
        <f>ROUND(I188*H188,2)</f>
        <v>0</v>
      </c>
      <c r="BL188" s="16" t="s">
        <v>741</v>
      </c>
      <c r="BM188" s="225" t="s">
        <v>890</v>
      </c>
    </row>
    <row r="189" spans="1:65" s="2" customFormat="1" ht="16.5" customHeight="1">
      <c r="A189" s="33"/>
      <c r="B189" s="34"/>
      <c r="C189" s="213" t="s">
        <v>82</v>
      </c>
      <c r="D189" s="213" t="s">
        <v>155</v>
      </c>
      <c r="E189" s="214" t="s">
        <v>743</v>
      </c>
      <c r="F189" s="215" t="s">
        <v>744</v>
      </c>
      <c r="G189" s="216" t="s">
        <v>740</v>
      </c>
      <c r="H189" s="217">
        <v>1</v>
      </c>
      <c r="I189" s="218"/>
      <c r="J189" s="219">
        <f>ROUND(I189*H189,2)</f>
        <v>0</v>
      </c>
      <c r="K189" s="220"/>
      <c r="L189" s="38"/>
      <c r="M189" s="221" t="s">
        <v>1</v>
      </c>
      <c r="N189" s="222" t="s">
        <v>38</v>
      </c>
      <c r="O189" s="70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741</v>
      </c>
      <c r="AT189" s="225" t="s">
        <v>155</v>
      </c>
      <c r="AU189" s="225" t="s">
        <v>78</v>
      </c>
      <c r="AY189" s="16" t="s">
        <v>154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78</v>
      </c>
      <c r="BK189" s="226">
        <f>ROUND(I189*H189,2)</f>
        <v>0</v>
      </c>
      <c r="BL189" s="16" t="s">
        <v>741</v>
      </c>
      <c r="BM189" s="225" t="s">
        <v>891</v>
      </c>
    </row>
    <row r="190" spans="1:65" s="2" customFormat="1" ht="16.5" customHeight="1">
      <c r="A190" s="33"/>
      <c r="B190" s="34"/>
      <c r="C190" s="213" t="s">
        <v>90</v>
      </c>
      <c r="D190" s="213" t="s">
        <v>155</v>
      </c>
      <c r="E190" s="214" t="s">
        <v>746</v>
      </c>
      <c r="F190" s="215" t="s">
        <v>747</v>
      </c>
      <c r="G190" s="216" t="s">
        <v>740</v>
      </c>
      <c r="H190" s="217">
        <v>1</v>
      </c>
      <c r="I190" s="218"/>
      <c r="J190" s="219">
        <f>ROUND(I190*H190,2)</f>
        <v>0</v>
      </c>
      <c r="K190" s="220"/>
      <c r="L190" s="38"/>
      <c r="M190" s="227" t="s">
        <v>1</v>
      </c>
      <c r="N190" s="228" t="s">
        <v>38</v>
      </c>
      <c r="O190" s="229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741</v>
      </c>
      <c r="AT190" s="225" t="s">
        <v>155</v>
      </c>
      <c r="AU190" s="225" t="s">
        <v>78</v>
      </c>
      <c r="AY190" s="16" t="s">
        <v>154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78</v>
      </c>
      <c r="BK190" s="226">
        <f>ROUND(I190*H190,2)</f>
        <v>0</v>
      </c>
      <c r="BL190" s="16" t="s">
        <v>741</v>
      </c>
      <c r="BM190" s="225" t="s">
        <v>892</v>
      </c>
    </row>
    <row r="191" spans="1:31" s="2" customFormat="1" ht="6.95" customHeight="1">
      <c r="A191" s="33"/>
      <c r="B191" s="53"/>
      <c r="C191" s="54"/>
      <c r="D191" s="54"/>
      <c r="E191" s="54"/>
      <c r="F191" s="54"/>
      <c r="G191" s="54"/>
      <c r="H191" s="54"/>
      <c r="I191" s="159"/>
      <c r="J191" s="54"/>
      <c r="K191" s="54"/>
      <c r="L191" s="38"/>
      <c r="M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</sheetData>
  <sheetProtection algorithmName="SHA-512" hashValue="uUQRIAWIXVYhC9BEjs17LTeM7NUau5a8B0j1hR2yVvQcfOhCkftQpKcnkjXyPd7aQoXsuaVbsvuKROc7XbRINg==" saltValue="OOiBdJbtoqUzLo533v1zkcCi72ng6AG5mVwZYjlkme3EOyTm9oUCs+ElMfwgwi3s/kKF0QMZVm7wHILqC1wjZQ==" spinCount="100000" sheet="1" objects="1" scenarios="1" formatColumns="0" formatRows="0" autoFilter="0"/>
  <autoFilter ref="C135:K190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95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542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893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ROUND((SUM(BE107:BE114)+SUM(BE136:BE165)),2)</f>
        <v>0</v>
      </c>
      <c r="G37" s="33"/>
      <c r="H37" s="33"/>
      <c r="I37" s="138">
        <v>0.21</v>
      </c>
      <c r="J37" s="137">
        <f>ROUND(((SUM(BE107:BE114)+SUM(BE136:BE165))*I37),2)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ROUND((SUM(BF107:BF114)+SUM(BF136:BF165)),2)</f>
        <v>0</v>
      </c>
      <c r="G38" s="33"/>
      <c r="H38" s="33"/>
      <c r="I38" s="138">
        <v>0.15</v>
      </c>
      <c r="J38" s="137">
        <f>ROUND(((SUM(BF107:BF114)+SUM(BF136:BF165))*I38),2)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ROUND((SUM(BG107:BG114)+SUM(BG136:BG165)),2)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ROUND((SUM(BH107:BH114)+SUM(BH136:BH165)),2)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ROUND((SUM(BI107:BI114)+SUM(BI136:BI165)),2)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542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4 - UZM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545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750</v>
      </c>
      <c r="E100" s="171"/>
      <c r="F100" s="171"/>
      <c r="G100" s="171"/>
      <c r="H100" s="171"/>
      <c r="I100" s="172"/>
      <c r="J100" s="173">
        <f>J148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751</v>
      </c>
      <c r="E101" s="171"/>
      <c r="F101" s="171"/>
      <c r="G101" s="171"/>
      <c r="H101" s="171"/>
      <c r="I101" s="172"/>
      <c r="J101" s="173">
        <f>J157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894</v>
      </c>
      <c r="E102" s="171"/>
      <c r="F102" s="171"/>
      <c r="G102" s="171"/>
      <c r="H102" s="171"/>
      <c r="I102" s="172"/>
      <c r="J102" s="173">
        <f>J159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752</v>
      </c>
      <c r="E103" s="171"/>
      <c r="F103" s="171"/>
      <c r="G103" s="171"/>
      <c r="H103" s="171"/>
      <c r="I103" s="172"/>
      <c r="J103" s="173">
        <f>J160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550</v>
      </c>
      <c r="E104" s="171"/>
      <c r="F104" s="171"/>
      <c r="G104" s="171"/>
      <c r="H104" s="171"/>
      <c r="I104" s="172"/>
      <c r="J104" s="173">
        <f>J162</f>
        <v>0</v>
      </c>
      <c r="K104" s="169"/>
      <c r="L104" s="174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129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37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8" t="s">
        <v>130</v>
      </c>
      <c r="E108" s="339"/>
      <c r="F108" s="339"/>
      <c r="G108" s="35"/>
      <c r="H108" s="35"/>
      <c r="I108" s="121"/>
      <c r="J108" s="178">
        <v>0</v>
      </c>
      <c r="K108" s="35"/>
      <c r="L108" s="179"/>
      <c r="M108" s="180"/>
      <c r="N108" s="181" t="s">
        <v>38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131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78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8" t="s">
        <v>132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133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134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135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136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137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138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139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40" t="str">
        <f>E7</f>
        <v>Nemocnice Havířov-magnetická rezonance</v>
      </c>
      <c r="F124" s="341"/>
      <c r="G124" s="341"/>
      <c r="H124" s="341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110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40" t="s">
        <v>542</v>
      </c>
      <c r="F126" s="342"/>
      <c r="G126" s="342"/>
      <c r="H126" s="342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543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306" t="str">
        <f>E11</f>
        <v>4 - UZM</v>
      </c>
      <c r="F128" s="342"/>
      <c r="G128" s="342"/>
      <c r="H128" s="342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5"/>
      <c r="E130" s="35"/>
      <c r="F130" s="26" t="str">
        <f>F14</f>
        <v>Havířov</v>
      </c>
      <c r="G130" s="35"/>
      <c r="H130" s="35"/>
      <c r="I130" s="122" t="s">
        <v>21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23</v>
      </c>
      <c r="D132" s="35"/>
      <c r="E132" s="35"/>
      <c r="F132" s="26" t="str">
        <f>E17</f>
        <v xml:space="preserve"> </v>
      </c>
      <c r="G132" s="35"/>
      <c r="H132" s="35"/>
      <c r="I132" s="122" t="s">
        <v>29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5"/>
      <c r="E133" s="35"/>
      <c r="F133" s="26" t="str">
        <f>IF(E20="","",E20)</f>
        <v>Vyplň údaj</v>
      </c>
      <c r="G133" s="35"/>
      <c r="H133" s="35"/>
      <c r="I133" s="122" t="s">
        <v>31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140</v>
      </c>
      <c r="D135" s="189" t="s">
        <v>58</v>
      </c>
      <c r="E135" s="189" t="s">
        <v>54</v>
      </c>
      <c r="F135" s="189" t="s">
        <v>55</v>
      </c>
      <c r="G135" s="189" t="s">
        <v>141</v>
      </c>
      <c r="H135" s="189" t="s">
        <v>142</v>
      </c>
      <c r="I135" s="190" t="s">
        <v>143</v>
      </c>
      <c r="J135" s="191" t="s">
        <v>116</v>
      </c>
      <c r="K135" s="192" t="s">
        <v>144</v>
      </c>
      <c r="L135" s="193"/>
      <c r="M135" s="74" t="s">
        <v>1</v>
      </c>
      <c r="N135" s="75" t="s">
        <v>37</v>
      </c>
      <c r="O135" s="75" t="s">
        <v>145</v>
      </c>
      <c r="P135" s="75" t="s">
        <v>146</v>
      </c>
      <c r="Q135" s="75" t="s">
        <v>147</v>
      </c>
      <c r="R135" s="75" t="s">
        <v>148</v>
      </c>
      <c r="S135" s="75" t="s">
        <v>149</v>
      </c>
      <c r="T135" s="76" t="s">
        <v>150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151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P137+P148+P157+P159+P160+P162</f>
        <v>0</v>
      </c>
      <c r="Q136" s="78"/>
      <c r="R136" s="196">
        <f>R137+R148+R157+R159+R160+R162</f>
        <v>0</v>
      </c>
      <c r="S136" s="78"/>
      <c r="T136" s="197">
        <f>T137+T148+T157+T159+T160+T162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72</v>
      </c>
      <c r="AU136" s="16" t="s">
        <v>118</v>
      </c>
      <c r="BK136" s="198">
        <f>BK137+BK148+BK157+BK159+BK160+BK162</f>
        <v>0</v>
      </c>
    </row>
    <row r="137" spans="2:63" s="11" customFormat="1" ht="25.9" customHeight="1">
      <c r="B137" s="199"/>
      <c r="C137" s="200"/>
      <c r="D137" s="201" t="s">
        <v>72</v>
      </c>
      <c r="E137" s="202" t="s">
        <v>152</v>
      </c>
      <c r="F137" s="202" t="s">
        <v>551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SUM(P138:P147)</f>
        <v>0</v>
      </c>
      <c r="Q137" s="207"/>
      <c r="R137" s="208">
        <f>SUM(R138:R147)</f>
        <v>0</v>
      </c>
      <c r="S137" s="207"/>
      <c r="T137" s="209">
        <f>SUM(T138:T147)</f>
        <v>0</v>
      </c>
      <c r="AR137" s="210" t="s">
        <v>78</v>
      </c>
      <c r="AT137" s="211" t="s">
        <v>72</v>
      </c>
      <c r="AU137" s="211" t="s">
        <v>73</v>
      </c>
      <c r="AY137" s="210" t="s">
        <v>154</v>
      </c>
      <c r="BK137" s="212">
        <f>SUM(BK138:BK147)</f>
        <v>0</v>
      </c>
    </row>
    <row r="138" spans="1:65" s="2" customFormat="1" ht="16.5" customHeight="1">
      <c r="A138" s="33"/>
      <c r="B138" s="34"/>
      <c r="C138" s="213" t="s">
        <v>73</v>
      </c>
      <c r="D138" s="213" t="s">
        <v>155</v>
      </c>
      <c r="E138" s="214" t="s">
        <v>895</v>
      </c>
      <c r="F138" s="215" t="s">
        <v>768</v>
      </c>
      <c r="G138" s="216" t="s">
        <v>574</v>
      </c>
      <c r="H138" s="217">
        <v>300</v>
      </c>
      <c r="I138" s="218"/>
      <c r="J138" s="219">
        <f aca="true" t="shared" si="5" ref="J138:J147">ROUND(I138*H138,2)</f>
        <v>0</v>
      </c>
      <c r="K138" s="220"/>
      <c r="L138" s="38"/>
      <c r="M138" s="221" t="s">
        <v>1</v>
      </c>
      <c r="N138" s="222" t="s">
        <v>38</v>
      </c>
      <c r="O138" s="70"/>
      <c r="P138" s="223">
        <f aca="true" t="shared" si="6" ref="P138:P147">O138*H138</f>
        <v>0</v>
      </c>
      <c r="Q138" s="223">
        <v>0</v>
      </c>
      <c r="R138" s="223">
        <f aca="true" t="shared" si="7" ref="R138:R147">Q138*H138</f>
        <v>0</v>
      </c>
      <c r="S138" s="223">
        <v>0</v>
      </c>
      <c r="T138" s="224">
        <f aca="true" t="shared" si="8" ref="T138:T147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5" t="s">
        <v>93</v>
      </c>
      <c r="AT138" s="225" t="s">
        <v>155</v>
      </c>
      <c r="AU138" s="225" t="s">
        <v>78</v>
      </c>
      <c r="AY138" s="16" t="s">
        <v>154</v>
      </c>
      <c r="BE138" s="226">
        <f aca="true" t="shared" si="9" ref="BE138:BE147">IF(N138="základní",J138,0)</f>
        <v>0</v>
      </c>
      <c r="BF138" s="226">
        <f aca="true" t="shared" si="10" ref="BF138:BF147">IF(N138="snížená",J138,0)</f>
        <v>0</v>
      </c>
      <c r="BG138" s="226">
        <f aca="true" t="shared" si="11" ref="BG138:BG147">IF(N138="zákl. přenesená",J138,0)</f>
        <v>0</v>
      </c>
      <c r="BH138" s="226">
        <f aca="true" t="shared" si="12" ref="BH138:BH147">IF(N138="sníž. přenesená",J138,0)</f>
        <v>0</v>
      </c>
      <c r="BI138" s="226">
        <f aca="true" t="shared" si="13" ref="BI138:BI147">IF(N138="nulová",J138,0)</f>
        <v>0</v>
      </c>
      <c r="BJ138" s="16" t="s">
        <v>78</v>
      </c>
      <c r="BK138" s="226">
        <f aca="true" t="shared" si="14" ref="BK138:BK147">ROUND(I138*H138,2)</f>
        <v>0</v>
      </c>
      <c r="BL138" s="16" t="s">
        <v>93</v>
      </c>
      <c r="BM138" s="225" t="s">
        <v>82</v>
      </c>
    </row>
    <row r="139" spans="1:65" s="2" customFormat="1" ht="16.5" customHeight="1">
      <c r="A139" s="33"/>
      <c r="B139" s="34"/>
      <c r="C139" s="213" t="s">
        <v>73</v>
      </c>
      <c r="D139" s="213" t="s">
        <v>155</v>
      </c>
      <c r="E139" s="214" t="s">
        <v>896</v>
      </c>
      <c r="F139" s="215" t="s">
        <v>897</v>
      </c>
      <c r="G139" s="216" t="s">
        <v>574</v>
      </c>
      <c r="H139" s="217">
        <v>60</v>
      </c>
      <c r="I139" s="218"/>
      <c r="J139" s="219">
        <f t="shared" si="5"/>
        <v>0</v>
      </c>
      <c r="K139" s="220"/>
      <c r="L139" s="38"/>
      <c r="M139" s="221" t="s">
        <v>1</v>
      </c>
      <c r="N139" s="222" t="s">
        <v>38</v>
      </c>
      <c r="O139" s="70"/>
      <c r="P139" s="223">
        <f t="shared" si="6"/>
        <v>0</v>
      </c>
      <c r="Q139" s="223">
        <v>0</v>
      </c>
      <c r="R139" s="223">
        <f t="shared" si="7"/>
        <v>0</v>
      </c>
      <c r="S139" s="223">
        <v>0</v>
      </c>
      <c r="T139" s="224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78</v>
      </c>
      <c r="AY139" s="16" t="s">
        <v>154</v>
      </c>
      <c r="BE139" s="226">
        <f t="shared" si="9"/>
        <v>0</v>
      </c>
      <c r="BF139" s="226">
        <f t="shared" si="10"/>
        <v>0</v>
      </c>
      <c r="BG139" s="226">
        <f t="shared" si="11"/>
        <v>0</v>
      </c>
      <c r="BH139" s="226">
        <f t="shared" si="12"/>
        <v>0</v>
      </c>
      <c r="BI139" s="226">
        <f t="shared" si="13"/>
        <v>0</v>
      </c>
      <c r="BJ139" s="16" t="s">
        <v>78</v>
      </c>
      <c r="BK139" s="226">
        <f t="shared" si="14"/>
        <v>0</v>
      </c>
      <c r="BL139" s="16" t="s">
        <v>93</v>
      </c>
      <c r="BM139" s="225" t="s">
        <v>93</v>
      </c>
    </row>
    <row r="140" spans="1:65" s="2" customFormat="1" ht="16.5" customHeight="1">
      <c r="A140" s="33"/>
      <c r="B140" s="34"/>
      <c r="C140" s="213" t="s">
        <v>73</v>
      </c>
      <c r="D140" s="213" t="s">
        <v>155</v>
      </c>
      <c r="E140" s="214" t="s">
        <v>898</v>
      </c>
      <c r="F140" s="215" t="s">
        <v>899</v>
      </c>
      <c r="G140" s="216" t="s">
        <v>574</v>
      </c>
      <c r="H140" s="217">
        <v>200</v>
      </c>
      <c r="I140" s="218"/>
      <c r="J140" s="219">
        <f t="shared" si="5"/>
        <v>0</v>
      </c>
      <c r="K140" s="220"/>
      <c r="L140" s="38"/>
      <c r="M140" s="221" t="s">
        <v>1</v>
      </c>
      <c r="N140" s="222" t="s">
        <v>38</v>
      </c>
      <c r="O140" s="70"/>
      <c r="P140" s="223">
        <f t="shared" si="6"/>
        <v>0</v>
      </c>
      <c r="Q140" s="223">
        <v>0</v>
      </c>
      <c r="R140" s="223">
        <f t="shared" si="7"/>
        <v>0</v>
      </c>
      <c r="S140" s="223">
        <v>0</v>
      </c>
      <c r="T140" s="224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78</v>
      </c>
      <c r="AY140" s="16" t="s">
        <v>154</v>
      </c>
      <c r="BE140" s="226">
        <f t="shared" si="9"/>
        <v>0</v>
      </c>
      <c r="BF140" s="226">
        <f t="shared" si="10"/>
        <v>0</v>
      </c>
      <c r="BG140" s="226">
        <f t="shared" si="11"/>
        <v>0</v>
      </c>
      <c r="BH140" s="226">
        <f t="shared" si="12"/>
        <v>0</v>
      </c>
      <c r="BI140" s="226">
        <f t="shared" si="13"/>
        <v>0</v>
      </c>
      <c r="BJ140" s="16" t="s">
        <v>78</v>
      </c>
      <c r="BK140" s="226">
        <f t="shared" si="14"/>
        <v>0</v>
      </c>
      <c r="BL140" s="16" t="s">
        <v>93</v>
      </c>
      <c r="BM140" s="225" t="s">
        <v>164</v>
      </c>
    </row>
    <row r="141" spans="1:65" s="2" customFormat="1" ht="16.5" customHeight="1">
      <c r="A141" s="33"/>
      <c r="B141" s="34"/>
      <c r="C141" s="213" t="s">
        <v>73</v>
      </c>
      <c r="D141" s="213" t="s">
        <v>155</v>
      </c>
      <c r="E141" s="214" t="s">
        <v>900</v>
      </c>
      <c r="F141" s="215" t="s">
        <v>901</v>
      </c>
      <c r="G141" s="216" t="s">
        <v>183</v>
      </c>
      <c r="H141" s="217">
        <v>8</v>
      </c>
      <c r="I141" s="218"/>
      <c r="J141" s="219">
        <f t="shared" si="5"/>
        <v>0</v>
      </c>
      <c r="K141" s="220"/>
      <c r="L141" s="38"/>
      <c r="M141" s="221" t="s">
        <v>1</v>
      </c>
      <c r="N141" s="222" t="s">
        <v>38</v>
      </c>
      <c r="O141" s="70"/>
      <c r="P141" s="223">
        <f t="shared" si="6"/>
        <v>0</v>
      </c>
      <c r="Q141" s="223">
        <v>0</v>
      </c>
      <c r="R141" s="223">
        <f t="shared" si="7"/>
        <v>0</v>
      </c>
      <c r="S141" s="223">
        <v>0</v>
      </c>
      <c r="T141" s="224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78</v>
      </c>
      <c r="AY141" s="16" t="s">
        <v>154</v>
      </c>
      <c r="BE141" s="226">
        <f t="shared" si="9"/>
        <v>0</v>
      </c>
      <c r="BF141" s="226">
        <f t="shared" si="10"/>
        <v>0</v>
      </c>
      <c r="BG141" s="226">
        <f t="shared" si="11"/>
        <v>0</v>
      </c>
      <c r="BH141" s="226">
        <f t="shared" si="12"/>
        <v>0</v>
      </c>
      <c r="BI141" s="226">
        <f t="shared" si="13"/>
        <v>0</v>
      </c>
      <c r="BJ141" s="16" t="s">
        <v>78</v>
      </c>
      <c r="BK141" s="226">
        <f t="shared" si="14"/>
        <v>0</v>
      </c>
      <c r="BL141" s="16" t="s">
        <v>93</v>
      </c>
      <c r="BM141" s="225" t="s">
        <v>168</v>
      </c>
    </row>
    <row r="142" spans="1:65" s="2" customFormat="1" ht="16.5" customHeight="1">
      <c r="A142" s="33"/>
      <c r="B142" s="34"/>
      <c r="C142" s="213" t="s">
        <v>73</v>
      </c>
      <c r="D142" s="213" t="s">
        <v>155</v>
      </c>
      <c r="E142" s="214" t="s">
        <v>902</v>
      </c>
      <c r="F142" s="215" t="s">
        <v>903</v>
      </c>
      <c r="G142" s="216" t="s">
        <v>183</v>
      </c>
      <c r="H142" s="217">
        <v>40</v>
      </c>
      <c r="I142" s="218"/>
      <c r="J142" s="219">
        <f t="shared" si="5"/>
        <v>0</v>
      </c>
      <c r="K142" s="220"/>
      <c r="L142" s="38"/>
      <c r="M142" s="221" t="s">
        <v>1</v>
      </c>
      <c r="N142" s="222" t="s">
        <v>38</v>
      </c>
      <c r="O142" s="70"/>
      <c r="P142" s="223">
        <f t="shared" si="6"/>
        <v>0</v>
      </c>
      <c r="Q142" s="223">
        <v>0</v>
      </c>
      <c r="R142" s="223">
        <f t="shared" si="7"/>
        <v>0</v>
      </c>
      <c r="S142" s="223">
        <v>0</v>
      </c>
      <c r="T142" s="224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78</v>
      </c>
      <c r="AY142" s="16" t="s">
        <v>154</v>
      </c>
      <c r="BE142" s="226">
        <f t="shared" si="9"/>
        <v>0</v>
      </c>
      <c r="BF142" s="226">
        <f t="shared" si="10"/>
        <v>0</v>
      </c>
      <c r="BG142" s="226">
        <f t="shared" si="11"/>
        <v>0</v>
      </c>
      <c r="BH142" s="226">
        <f t="shared" si="12"/>
        <v>0</v>
      </c>
      <c r="BI142" s="226">
        <f t="shared" si="13"/>
        <v>0</v>
      </c>
      <c r="BJ142" s="16" t="s">
        <v>78</v>
      </c>
      <c r="BK142" s="226">
        <f t="shared" si="14"/>
        <v>0</v>
      </c>
      <c r="BL142" s="16" t="s">
        <v>93</v>
      </c>
      <c r="BM142" s="225" t="s">
        <v>171</v>
      </c>
    </row>
    <row r="143" spans="1:65" s="2" customFormat="1" ht="16.5" customHeight="1">
      <c r="A143" s="33"/>
      <c r="B143" s="34"/>
      <c r="C143" s="213" t="s">
        <v>73</v>
      </c>
      <c r="D143" s="213" t="s">
        <v>155</v>
      </c>
      <c r="E143" s="214" t="s">
        <v>904</v>
      </c>
      <c r="F143" s="215" t="s">
        <v>905</v>
      </c>
      <c r="G143" s="216" t="s">
        <v>183</v>
      </c>
      <c r="H143" s="217">
        <v>160</v>
      </c>
      <c r="I143" s="218"/>
      <c r="J143" s="219">
        <f t="shared" si="5"/>
        <v>0</v>
      </c>
      <c r="K143" s="220"/>
      <c r="L143" s="38"/>
      <c r="M143" s="221" t="s">
        <v>1</v>
      </c>
      <c r="N143" s="222" t="s">
        <v>38</v>
      </c>
      <c r="O143" s="70"/>
      <c r="P143" s="223">
        <f t="shared" si="6"/>
        <v>0</v>
      </c>
      <c r="Q143" s="223">
        <v>0</v>
      </c>
      <c r="R143" s="223">
        <f t="shared" si="7"/>
        <v>0</v>
      </c>
      <c r="S143" s="223">
        <v>0</v>
      </c>
      <c r="T143" s="224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78</v>
      </c>
      <c r="AY143" s="16" t="s">
        <v>154</v>
      </c>
      <c r="BE143" s="226">
        <f t="shared" si="9"/>
        <v>0</v>
      </c>
      <c r="BF143" s="226">
        <f t="shared" si="10"/>
        <v>0</v>
      </c>
      <c r="BG143" s="226">
        <f t="shared" si="11"/>
        <v>0</v>
      </c>
      <c r="BH143" s="226">
        <f t="shared" si="12"/>
        <v>0</v>
      </c>
      <c r="BI143" s="226">
        <f t="shared" si="13"/>
        <v>0</v>
      </c>
      <c r="BJ143" s="16" t="s">
        <v>78</v>
      </c>
      <c r="BK143" s="226">
        <f t="shared" si="14"/>
        <v>0</v>
      </c>
      <c r="BL143" s="16" t="s">
        <v>93</v>
      </c>
      <c r="BM143" s="225" t="s">
        <v>174</v>
      </c>
    </row>
    <row r="144" spans="1:65" s="2" customFormat="1" ht="16.5" customHeight="1">
      <c r="A144" s="33"/>
      <c r="B144" s="34"/>
      <c r="C144" s="213" t="s">
        <v>73</v>
      </c>
      <c r="D144" s="213" t="s">
        <v>155</v>
      </c>
      <c r="E144" s="214" t="s">
        <v>906</v>
      </c>
      <c r="F144" s="215" t="s">
        <v>907</v>
      </c>
      <c r="G144" s="216" t="s">
        <v>183</v>
      </c>
      <c r="H144" s="217">
        <v>3</v>
      </c>
      <c r="I144" s="218"/>
      <c r="J144" s="219">
        <f t="shared" si="5"/>
        <v>0</v>
      </c>
      <c r="K144" s="220"/>
      <c r="L144" s="38"/>
      <c r="M144" s="221" t="s">
        <v>1</v>
      </c>
      <c r="N144" s="222" t="s">
        <v>38</v>
      </c>
      <c r="O144" s="70"/>
      <c r="P144" s="223">
        <f t="shared" si="6"/>
        <v>0</v>
      </c>
      <c r="Q144" s="223">
        <v>0</v>
      </c>
      <c r="R144" s="223">
        <f t="shared" si="7"/>
        <v>0</v>
      </c>
      <c r="S144" s="223">
        <v>0</v>
      </c>
      <c r="T144" s="224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78</v>
      </c>
      <c r="AY144" s="16" t="s">
        <v>154</v>
      </c>
      <c r="BE144" s="226">
        <f t="shared" si="9"/>
        <v>0</v>
      </c>
      <c r="BF144" s="226">
        <f t="shared" si="10"/>
        <v>0</v>
      </c>
      <c r="BG144" s="226">
        <f t="shared" si="11"/>
        <v>0</v>
      </c>
      <c r="BH144" s="226">
        <f t="shared" si="12"/>
        <v>0</v>
      </c>
      <c r="BI144" s="226">
        <f t="shared" si="13"/>
        <v>0</v>
      </c>
      <c r="BJ144" s="16" t="s">
        <v>78</v>
      </c>
      <c r="BK144" s="226">
        <f t="shared" si="14"/>
        <v>0</v>
      </c>
      <c r="BL144" s="16" t="s">
        <v>93</v>
      </c>
      <c r="BM144" s="225" t="s">
        <v>177</v>
      </c>
    </row>
    <row r="145" spans="1:65" s="2" customFormat="1" ht="16.5" customHeight="1">
      <c r="A145" s="33"/>
      <c r="B145" s="34"/>
      <c r="C145" s="213" t="s">
        <v>73</v>
      </c>
      <c r="D145" s="213" t="s">
        <v>155</v>
      </c>
      <c r="E145" s="214" t="s">
        <v>908</v>
      </c>
      <c r="F145" s="215" t="s">
        <v>909</v>
      </c>
      <c r="G145" s="216" t="s">
        <v>183</v>
      </c>
      <c r="H145" s="217">
        <v>2</v>
      </c>
      <c r="I145" s="218"/>
      <c r="J145" s="219">
        <f t="shared" si="5"/>
        <v>0</v>
      </c>
      <c r="K145" s="220"/>
      <c r="L145" s="38"/>
      <c r="M145" s="221" t="s">
        <v>1</v>
      </c>
      <c r="N145" s="222" t="s">
        <v>38</v>
      </c>
      <c r="O145" s="70"/>
      <c r="P145" s="223">
        <f t="shared" si="6"/>
        <v>0</v>
      </c>
      <c r="Q145" s="223">
        <v>0</v>
      </c>
      <c r="R145" s="223">
        <f t="shared" si="7"/>
        <v>0</v>
      </c>
      <c r="S145" s="223">
        <v>0</v>
      </c>
      <c r="T145" s="224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78</v>
      </c>
      <c r="AY145" s="16" t="s">
        <v>154</v>
      </c>
      <c r="BE145" s="226">
        <f t="shared" si="9"/>
        <v>0</v>
      </c>
      <c r="BF145" s="226">
        <f t="shared" si="10"/>
        <v>0</v>
      </c>
      <c r="BG145" s="226">
        <f t="shared" si="11"/>
        <v>0</v>
      </c>
      <c r="BH145" s="226">
        <f t="shared" si="12"/>
        <v>0</v>
      </c>
      <c r="BI145" s="226">
        <f t="shared" si="13"/>
        <v>0</v>
      </c>
      <c r="BJ145" s="16" t="s">
        <v>78</v>
      </c>
      <c r="BK145" s="226">
        <f t="shared" si="14"/>
        <v>0</v>
      </c>
      <c r="BL145" s="16" t="s">
        <v>93</v>
      </c>
      <c r="BM145" s="225" t="s">
        <v>180</v>
      </c>
    </row>
    <row r="146" spans="1:65" s="2" customFormat="1" ht="16.5" customHeight="1">
      <c r="A146" s="33"/>
      <c r="B146" s="34"/>
      <c r="C146" s="213" t="s">
        <v>73</v>
      </c>
      <c r="D146" s="213" t="s">
        <v>155</v>
      </c>
      <c r="E146" s="214" t="s">
        <v>910</v>
      </c>
      <c r="F146" s="215" t="s">
        <v>911</v>
      </c>
      <c r="G146" s="216" t="s">
        <v>183</v>
      </c>
      <c r="H146" s="217">
        <v>160</v>
      </c>
      <c r="I146" s="218"/>
      <c r="J146" s="219">
        <f t="shared" si="5"/>
        <v>0</v>
      </c>
      <c r="K146" s="220"/>
      <c r="L146" s="38"/>
      <c r="M146" s="221" t="s">
        <v>1</v>
      </c>
      <c r="N146" s="222" t="s">
        <v>38</v>
      </c>
      <c r="O146" s="70"/>
      <c r="P146" s="223">
        <f t="shared" si="6"/>
        <v>0</v>
      </c>
      <c r="Q146" s="223">
        <v>0</v>
      </c>
      <c r="R146" s="223">
        <f t="shared" si="7"/>
        <v>0</v>
      </c>
      <c r="S146" s="223">
        <v>0</v>
      </c>
      <c r="T146" s="224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5" t="s">
        <v>93</v>
      </c>
      <c r="AT146" s="225" t="s">
        <v>155</v>
      </c>
      <c r="AU146" s="225" t="s">
        <v>78</v>
      </c>
      <c r="AY146" s="16" t="s">
        <v>154</v>
      </c>
      <c r="BE146" s="226">
        <f t="shared" si="9"/>
        <v>0</v>
      </c>
      <c r="BF146" s="226">
        <f t="shared" si="10"/>
        <v>0</v>
      </c>
      <c r="BG146" s="226">
        <f t="shared" si="11"/>
        <v>0</v>
      </c>
      <c r="BH146" s="226">
        <f t="shared" si="12"/>
        <v>0</v>
      </c>
      <c r="BI146" s="226">
        <f t="shared" si="13"/>
        <v>0</v>
      </c>
      <c r="BJ146" s="16" t="s">
        <v>78</v>
      </c>
      <c r="BK146" s="226">
        <f t="shared" si="14"/>
        <v>0</v>
      </c>
      <c r="BL146" s="16" t="s">
        <v>93</v>
      </c>
      <c r="BM146" s="225" t="s">
        <v>184</v>
      </c>
    </row>
    <row r="147" spans="1:65" s="2" customFormat="1" ht="16.5" customHeight="1">
      <c r="A147" s="33"/>
      <c r="B147" s="34"/>
      <c r="C147" s="213" t="s">
        <v>73</v>
      </c>
      <c r="D147" s="213" t="s">
        <v>155</v>
      </c>
      <c r="E147" s="214" t="s">
        <v>912</v>
      </c>
      <c r="F147" s="215" t="s">
        <v>913</v>
      </c>
      <c r="G147" s="216" t="s">
        <v>183</v>
      </c>
      <c r="H147" s="217">
        <v>110</v>
      </c>
      <c r="I147" s="218"/>
      <c r="J147" s="219">
        <f t="shared" si="5"/>
        <v>0</v>
      </c>
      <c r="K147" s="220"/>
      <c r="L147" s="38"/>
      <c r="M147" s="221" t="s">
        <v>1</v>
      </c>
      <c r="N147" s="222" t="s">
        <v>38</v>
      </c>
      <c r="O147" s="70"/>
      <c r="P147" s="223">
        <f t="shared" si="6"/>
        <v>0</v>
      </c>
      <c r="Q147" s="223">
        <v>0</v>
      </c>
      <c r="R147" s="223">
        <f t="shared" si="7"/>
        <v>0</v>
      </c>
      <c r="S147" s="223">
        <v>0</v>
      </c>
      <c r="T147" s="224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78</v>
      </c>
      <c r="AY147" s="16" t="s">
        <v>154</v>
      </c>
      <c r="BE147" s="226">
        <f t="shared" si="9"/>
        <v>0</v>
      </c>
      <c r="BF147" s="226">
        <f t="shared" si="10"/>
        <v>0</v>
      </c>
      <c r="BG147" s="226">
        <f t="shared" si="11"/>
        <v>0</v>
      </c>
      <c r="BH147" s="226">
        <f t="shared" si="12"/>
        <v>0</v>
      </c>
      <c r="BI147" s="226">
        <f t="shared" si="13"/>
        <v>0</v>
      </c>
      <c r="BJ147" s="16" t="s">
        <v>78</v>
      </c>
      <c r="BK147" s="226">
        <f t="shared" si="14"/>
        <v>0</v>
      </c>
      <c r="BL147" s="16" t="s">
        <v>93</v>
      </c>
      <c r="BM147" s="225" t="s">
        <v>187</v>
      </c>
    </row>
    <row r="148" spans="2:63" s="11" customFormat="1" ht="25.9" customHeight="1">
      <c r="B148" s="199"/>
      <c r="C148" s="200"/>
      <c r="D148" s="201" t="s">
        <v>72</v>
      </c>
      <c r="E148" s="202" t="s">
        <v>210</v>
      </c>
      <c r="F148" s="202" t="s">
        <v>651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SUM(P149:P156)</f>
        <v>0</v>
      </c>
      <c r="Q148" s="207"/>
      <c r="R148" s="208">
        <f>SUM(R149:R156)</f>
        <v>0</v>
      </c>
      <c r="S148" s="207"/>
      <c r="T148" s="209">
        <f>SUM(T149:T156)</f>
        <v>0</v>
      </c>
      <c r="AR148" s="210" t="s">
        <v>78</v>
      </c>
      <c r="AT148" s="211" t="s">
        <v>72</v>
      </c>
      <c r="AU148" s="211" t="s">
        <v>73</v>
      </c>
      <c r="AY148" s="210" t="s">
        <v>154</v>
      </c>
      <c r="BK148" s="212">
        <f>SUM(BK149:BK156)</f>
        <v>0</v>
      </c>
    </row>
    <row r="149" spans="1:65" s="2" customFormat="1" ht="16.5" customHeight="1">
      <c r="A149" s="33"/>
      <c r="B149" s="34"/>
      <c r="C149" s="213" t="s">
        <v>73</v>
      </c>
      <c r="D149" s="213" t="s">
        <v>155</v>
      </c>
      <c r="E149" s="214" t="s">
        <v>914</v>
      </c>
      <c r="F149" s="215" t="s">
        <v>915</v>
      </c>
      <c r="G149" s="216" t="s">
        <v>574</v>
      </c>
      <c r="H149" s="217">
        <v>300</v>
      </c>
      <c r="I149" s="218"/>
      <c r="J149" s="219">
        <f aca="true" t="shared" si="15" ref="J149:J156">ROUND(I149*H149,2)</f>
        <v>0</v>
      </c>
      <c r="K149" s="220"/>
      <c r="L149" s="38"/>
      <c r="M149" s="221" t="s">
        <v>1</v>
      </c>
      <c r="N149" s="222" t="s">
        <v>38</v>
      </c>
      <c r="O149" s="70"/>
      <c r="P149" s="223">
        <f aca="true" t="shared" si="16" ref="P149:P156">O149*H149</f>
        <v>0</v>
      </c>
      <c r="Q149" s="223">
        <v>0</v>
      </c>
      <c r="R149" s="223">
        <f aca="true" t="shared" si="17" ref="R149:R156">Q149*H149</f>
        <v>0</v>
      </c>
      <c r="S149" s="223">
        <v>0</v>
      </c>
      <c r="T149" s="224">
        <f aca="true" t="shared" si="18" ref="T149:T156"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78</v>
      </c>
      <c r="AY149" s="16" t="s">
        <v>154</v>
      </c>
      <c r="BE149" s="226">
        <f aca="true" t="shared" si="19" ref="BE149:BE156">IF(N149="základní",J149,0)</f>
        <v>0</v>
      </c>
      <c r="BF149" s="226">
        <f aca="true" t="shared" si="20" ref="BF149:BF156">IF(N149="snížená",J149,0)</f>
        <v>0</v>
      </c>
      <c r="BG149" s="226">
        <f aca="true" t="shared" si="21" ref="BG149:BG156">IF(N149="zákl. přenesená",J149,0)</f>
        <v>0</v>
      </c>
      <c r="BH149" s="226">
        <f aca="true" t="shared" si="22" ref="BH149:BH156">IF(N149="sníž. přenesená",J149,0)</f>
        <v>0</v>
      </c>
      <c r="BI149" s="226">
        <f aca="true" t="shared" si="23" ref="BI149:BI156">IF(N149="nulová",J149,0)</f>
        <v>0</v>
      </c>
      <c r="BJ149" s="16" t="s">
        <v>78</v>
      </c>
      <c r="BK149" s="226">
        <f aca="true" t="shared" si="24" ref="BK149:BK156">ROUND(I149*H149,2)</f>
        <v>0</v>
      </c>
      <c r="BL149" s="16" t="s">
        <v>93</v>
      </c>
      <c r="BM149" s="225" t="s">
        <v>190</v>
      </c>
    </row>
    <row r="150" spans="1:65" s="2" customFormat="1" ht="16.5" customHeight="1">
      <c r="A150" s="33"/>
      <c r="B150" s="34"/>
      <c r="C150" s="213" t="s">
        <v>73</v>
      </c>
      <c r="D150" s="213" t="s">
        <v>155</v>
      </c>
      <c r="E150" s="214" t="s">
        <v>916</v>
      </c>
      <c r="F150" s="215" t="s">
        <v>917</v>
      </c>
      <c r="G150" s="216" t="s">
        <v>574</v>
      </c>
      <c r="H150" s="217">
        <v>60</v>
      </c>
      <c r="I150" s="218"/>
      <c r="J150" s="219">
        <f t="shared" si="15"/>
        <v>0</v>
      </c>
      <c r="K150" s="220"/>
      <c r="L150" s="38"/>
      <c r="M150" s="221" t="s">
        <v>1</v>
      </c>
      <c r="N150" s="222" t="s">
        <v>38</v>
      </c>
      <c r="O150" s="70"/>
      <c r="P150" s="223">
        <f t="shared" si="16"/>
        <v>0</v>
      </c>
      <c r="Q150" s="223">
        <v>0</v>
      </c>
      <c r="R150" s="223">
        <f t="shared" si="17"/>
        <v>0</v>
      </c>
      <c r="S150" s="223">
        <v>0</v>
      </c>
      <c r="T150" s="224">
        <f t="shared" si="1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93</v>
      </c>
      <c r="AT150" s="225" t="s">
        <v>155</v>
      </c>
      <c r="AU150" s="225" t="s">
        <v>78</v>
      </c>
      <c r="AY150" s="16" t="s">
        <v>154</v>
      </c>
      <c r="BE150" s="226">
        <f t="shared" si="19"/>
        <v>0</v>
      </c>
      <c r="BF150" s="226">
        <f t="shared" si="20"/>
        <v>0</v>
      </c>
      <c r="BG150" s="226">
        <f t="shared" si="21"/>
        <v>0</v>
      </c>
      <c r="BH150" s="226">
        <f t="shared" si="22"/>
        <v>0</v>
      </c>
      <c r="BI150" s="226">
        <f t="shared" si="23"/>
        <v>0</v>
      </c>
      <c r="BJ150" s="16" t="s">
        <v>78</v>
      </c>
      <c r="BK150" s="226">
        <f t="shared" si="24"/>
        <v>0</v>
      </c>
      <c r="BL150" s="16" t="s">
        <v>93</v>
      </c>
      <c r="BM150" s="225" t="s">
        <v>194</v>
      </c>
    </row>
    <row r="151" spans="1:65" s="2" customFormat="1" ht="16.5" customHeight="1">
      <c r="A151" s="33"/>
      <c r="B151" s="34"/>
      <c r="C151" s="213" t="s">
        <v>73</v>
      </c>
      <c r="D151" s="213" t="s">
        <v>155</v>
      </c>
      <c r="E151" s="214" t="s">
        <v>918</v>
      </c>
      <c r="F151" s="215" t="s">
        <v>919</v>
      </c>
      <c r="G151" s="216" t="s">
        <v>574</v>
      </c>
      <c r="H151" s="217">
        <v>200</v>
      </c>
      <c r="I151" s="218"/>
      <c r="J151" s="219">
        <f t="shared" si="1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16"/>
        <v>0</v>
      </c>
      <c r="Q151" s="223">
        <v>0</v>
      </c>
      <c r="R151" s="223">
        <f t="shared" si="17"/>
        <v>0</v>
      </c>
      <c r="S151" s="223">
        <v>0</v>
      </c>
      <c r="T151" s="224">
        <f t="shared" si="1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78</v>
      </c>
      <c r="AY151" s="16" t="s">
        <v>154</v>
      </c>
      <c r="BE151" s="226">
        <f t="shared" si="19"/>
        <v>0</v>
      </c>
      <c r="BF151" s="226">
        <f t="shared" si="20"/>
        <v>0</v>
      </c>
      <c r="BG151" s="226">
        <f t="shared" si="21"/>
        <v>0</v>
      </c>
      <c r="BH151" s="226">
        <f t="shared" si="22"/>
        <v>0</v>
      </c>
      <c r="BI151" s="226">
        <f t="shared" si="23"/>
        <v>0</v>
      </c>
      <c r="BJ151" s="16" t="s">
        <v>78</v>
      </c>
      <c r="BK151" s="226">
        <f t="shared" si="24"/>
        <v>0</v>
      </c>
      <c r="BL151" s="16" t="s">
        <v>93</v>
      </c>
      <c r="BM151" s="225" t="s">
        <v>197</v>
      </c>
    </row>
    <row r="152" spans="1:65" s="2" customFormat="1" ht="16.5" customHeight="1">
      <c r="A152" s="33"/>
      <c r="B152" s="34"/>
      <c r="C152" s="213" t="s">
        <v>73</v>
      </c>
      <c r="D152" s="213" t="s">
        <v>155</v>
      </c>
      <c r="E152" s="214" t="s">
        <v>920</v>
      </c>
      <c r="F152" s="215" t="s">
        <v>921</v>
      </c>
      <c r="G152" s="216" t="s">
        <v>183</v>
      </c>
      <c r="H152" s="217">
        <v>8</v>
      </c>
      <c r="I152" s="218"/>
      <c r="J152" s="219">
        <f t="shared" si="15"/>
        <v>0</v>
      </c>
      <c r="K152" s="220"/>
      <c r="L152" s="38"/>
      <c r="M152" s="221" t="s">
        <v>1</v>
      </c>
      <c r="N152" s="222" t="s">
        <v>38</v>
      </c>
      <c r="O152" s="70"/>
      <c r="P152" s="223">
        <f t="shared" si="16"/>
        <v>0</v>
      </c>
      <c r="Q152" s="223">
        <v>0</v>
      </c>
      <c r="R152" s="223">
        <f t="shared" si="17"/>
        <v>0</v>
      </c>
      <c r="S152" s="223">
        <v>0</v>
      </c>
      <c r="T152" s="224">
        <f t="shared" si="1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78</v>
      </c>
      <c r="AY152" s="16" t="s">
        <v>154</v>
      </c>
      <c r="BE152" s="226">
        <f t="shared" si="19"/>
        <v>0</v>
      </c>
      <c r="BF152" s="226">
        <f t="shared" si="20"/>
        <v>0</v>
      </c>
      <c r="BG152" s="226">
        <f t="shared" si="21"/>
        <v>0</v>
      </c>
      <c r="BH152" s="226">
        <f t="shared" si="22"/>
        <v>0</v>
      </c>
      <c r="BI152" s="226">
        <f t="shared" si="23"/>
        <v>0</v>
      </c>
      <c r="BJ152" s="16" t="s">
        <v>78</v>
      </c>
      <c r="BK152" s="226">
        <f t="shared" si="24"/>
        <v>0</v>
      </c>
      <c r="BL152" s="16" t="s">
        <v>93</v>
      </c>
      <c r="BM152" s="225" t="s">
        <v>200</v>
      </c>
    </row>
    <row r="153" spans="1:65" s="2" customFormat="1" ht="16.5" customHeight="1">
      <c r="A153" s="33"/>
      <c r="B153" s="34"/>
      <c r="C153" s="213" t="s">
        <v>73</v>
      </c>
      <c r="D153" s="213" t="s">
        <v>155</v>
      </c>
      <c r="E153" s="214" t="s">
        <v>922</v>
      </c>
      <c r="F153" s="215" t="s">
        <v>923</v>
      </c>
      <c r="G153" s="216" t="s">
        <v>183</v>
      </c>
      <c r="H153" s="217">
        <v>8</v>
      </c>
      <c r="I153" s="218"/>
      <c r="J153" s="219">
        <f t="shared" si="1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16"/>
        <v>0</v>
      </c>
      <c r="Q153" s="223">
        <v>0</v>
      </c>
      <c r="R153" s="223">
        <f t="shared" si="17"/>
        <v>0</v>
      </c>
      <c r="S153" s="223">
        <v>0</v>
      </c>
      <c r="T153" s="224">
        <f t="shared" si="1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78</v>
      </c>
      <c r="AY153" s="16" t="s">
        <v>154</v>
      </c>
      <c r="BE153" s="226">
        <f t="shared" si="19"/>
        <v>0</v>
      </c>
      <c r="BF153" s="226">
        <f t="shared" si="20"/>
        <v>0</v>
      </c>
      <c r="BG153" s="226">
        <f t="shared" si="21"/>
        <v>0</v>
      </c>
      <c r="BH153" s="226">
        <f t="shared" si="22"/>
        <v>0</v>
      </c>
      <c r="BI153" s="226">
        <f t="shared" si="23"/>
        <v>0</v>
      </c>
      <c r="BJ153" s="16" t="s">
        <v>78</v>
      </c>
      <c r="BK153" s="226">
        <f t="shared" si="24"/>
        <v>0</v>
      </c>
      <c r="BL153" s="16" t="s">
        <v>93</v>
      </c>
      <c r="BM153" s="225" t="s">
        <v>203</v>
      </c>
    </row>
    <row r="154" spans="1:65" s="2" customFormat="1" ht="16.5" customHeight="1">
      <c r="A154" s="33"/>
      <c r="B154" s="34"/>
      <c r="C154" s="213" t="s">
        <v>73</v>
      </c>
      <c r="D154" s="213" t="s">
        <v>155</v>
      </c>
      <c r="E154" s="214" t="s">
        <v>924</v>
      </c>
      <c r="F154" s="215" t="s">
        <v>925</v>
      </c>
      <c r="G154" s="216" t="s">
        <v>183</v>
      </c>
      <c r="H154" s="217">
        <v>9</v>
      </c>
      <c r="I154" s="218"/>
      <c r="J154" s="219">
        <f t="shared" si="15"/>
        <v>0</v>
      </c>
      <c r="K154" s="220"/>
      <c r="L154" s="38"/>
      <c r="M154" s="221" t="s">
        <v>1</v>
      </c>
      <c r="N154" s="222" t="s">
        <v>38</v>
      </c>
      <c r="O154" s="70"/>
      <c r="P154" s="223">
        <f t="shared" si="16"/>
        <v>0</v>
      </c>
      <c r="Q154" s="223">
        <v>0</v>
      </c>
      <c r="R154" s="223">
        <f t="shared" si="17"/>
        <v>0</v>
      </c>
      <c r="S154" s="223">
        <v>0</v>
      </c>
      <c r="T154" s="224">
        <f t="shared" si="1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93</v>
      </c>
      <c r="AT154" s="225" t="s">
        <v>155</v>
      </c>
      <c r="AU154" s="225" t="s">
        <v>78</v>
      </c>
      <c r="AY154" s="16" t="s">
        <v>154</v>
      </c>
      <c r="BE154" s="226">
        <f t="shared" si="19"/>
        <v>0</v>
      </c>
      <c r="BF154" s="226">
        <f t="shared" si="20"/>
        <v>0</v>
      </c>
      <c r="BG154" s="226">
        <f t="shared" si="21"/>
        <v>0</v>
      </c>
      <c r="BH154" s="226">
        <f t="shared" si="22"/>
        <v>0</v>
      </c>
      <c r="BI154" s="226">
        <f t="shared" si="23"/>
        <v>0</v>
      </c>
      <c r="BJ154" s="16" t="s">
        <v>78</v>
      </c>
      <c r="BK154" s="226">
        <f t="shared" si="24"/>
        <v>0</v>
      </c>
      <c r="BL154" s="16" t="s">
        <v>93</v>
      </c>
      <c r="BM154" s="225" t="s">
        <v>206</v>
      </c>
    </row>
    <row r="155" spans="1:65" s="2" customFormat="1" ht="16.5" customHeight="1">
      <c r="A155" s="33"/>
      <c r="B155" s="34"/>
      <c r="C155" s="213" t="s">
        <v>73</v>
      </c>
      <c r="D155" s="213" t="s">
        <v>155</v>
      </c>
      <c r="E155" s="214" t="s">
        <v>926</v>
      </c>
      <c r="F155" s="215" t="s">
        <v>927</v>
      </c>
      <c r="G155" s="216" t="s">
        <v>183</v>
      </c>
      <c r="H155" s="217">
        <v>160</v>
      </c>
      <c r="I155" s="218"/>
      <c r="J155" s="219">
        <f t="shared" si="15"/>
        <v>0</v>
      </c>
      <c r="K155" s="220"/>
      <c r="L155" s="38"/>
      <c r="M155" s="221" t="s">
        <v>1</v>
      </c>
      <c r="N155" s="222" t="s">
        <v>38</v>
      </c>
      <c r="O155" s="70"/>
      <c r="P155" s="223">
        <f t="shared" si="16"/>
        <v>0</v>
      </c>
      <c r="Q155" s="223">
        <v>0</v>
      </c>
      <c r="R155" s="223">
        <f t="shared" si="17"/>
        <v>0</v>
      </c>
      <c r="S155" s="223">
        <v>0</v>
      </c>
      <c r="T155" s="224">
        <f t="shared" si="1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93</v>
      </c>
      <c r="AT155" s="225" t="s">
        <v>155</v>
      </c>
      <c r="AU155" s="225" t="s">
        <v>78</v>
      </c>
      <c r="AY155" s="16" t="s">
        <v>154</v>
      </c>
      <c r="BE155" s="226">
        <f t="shared" si="19"/>
        <v>0</v>
      </c>
      <c r="BF155" s="226">
        <f t="shared" si="20"/>
        <v>0</v>
      </c>
      <c r="BG155" s="226">
        <f t="shared" si="21"/>
        <v>0</v>
      </c>
      <c r="BH155" s="226">
        <f t="shared" si="22"/>
        <v>0</v>
      </c>
      <c r="BI155" s="226">
        <f t="shared" si="23"/>
        <v>0</v>
      </c>
      <c r="BJ155" s="16" t="s">
        <v>78</v>
      </c>
      <c r="BK155" s="226">
        <f t="shared" si="24"/>
        <v>0</v>
      </c>
      <c r="BL155" s="16" t="s">
        <v>93</v>
      </c>
      <c r="BM155" s="225" t="s">
        <v>209</v>
      </c>
    </row>
    <row r="156" spans="1:65" s="2" customFormat="1" ht="16.5" customHeight="1">
      <c r="A156" s="33"/>
      <c r="B156" s="34"/>
      <c r="C156" s="213" t="s">
        <v>73</v>
      </c>
      <c r="D156" s="213" t="s">
        <v>155</v>
      </c>
      <c r="E156" s="214" t="s">
        <v>928</v>
      </c>
      <c r="F156" s="215" t="s">
        <v>929</v>
      </c>
      <c r="G156" s="216" t="s">
        <v>183</v>
      </c>
      <c r="H156" s="217">
        <v>110</v>
      </c>
      <c r="I156" s="218"/>
      <c r="J156" s="219">
        <f t="shared" si="15"/>
        <v>0</v>
      </c>
      <c r="K156" s="220"/>
      <c r="L156" s="38"/>
      <c r="M156" s="221" t="s">
        <v>1</v>
      </c>
      <c r="N156" s="222" t="s">
        <v>38</v>
      </c>
      <c r="O156" s="70"/>
      <c r="P156" s="223">
        <f t="shared" si="16"/>
        <v>0</v>
      </c>
      <c r="Q156" s="223">
        <v>0</v>
      </c>
      <c r="R156" s="223">
        <f t="shared" si="17"/>
        <v>0</v>
      </c>
      <c r="S156" s="223">
        <v>0</v>
      </c>
      <c r="T156" s="224">
        <f t="shared" si="1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93</v>
      </c>
      <c r="AT156" s="225" t="s">
        <v>155</v>
      </c>
      <c r="AU156" s="225" t="s">
        <v>78</v>
      </c>
      <c r="AY156" s="16" t="s">
        <v>154</v>
      </c>
      <c r="BE156" s="226">
        <f t="shared" si="19"/>
        <v>0</v>
      </c>
      <c r="BF156" s="226">
        <f t="shared" si="20"/>
        <v>0</v>
      </c>
      <c r="BG156" s="226">
        <f t="shared" si="21"/>
        <v>0</v>
      </c>
      <c r="BH156" s="226">
        <f t="shared" si="22"/>
        <v>0</v>
      </c>
      <c r="BI156" s="226">
        <f t="shared" si="23"/>
        <v>0</v>
      </c>
      <c r="BJ156" s="16" t="s">
        <v>78</v>
      </c>
      <c r="BK156" s="226">
        <f t="shared" si="24"/>
        <v>0</v>
      </c>
      <c r="BL156" s="16" t="s">
        <v>93</v>
      </c>
      <c r="BM156" s="225" t="s">
        <v>214</v>
      </c>
    </row>
    <row r="157" spans="2:63" s="11" customFormat="1" ht="25.9" customHeight="1">
      <c r="B157" s="199"/>
      <c r="C157" s="200"/>
      <c r="D157" s="201" t="s">
        <v>72</v>
      </c>
      <c r="E157" s="202" t="s">
        <v>319</v>
      </c>
      <c r="F157" s="202" t="s">
        <v>731</v>
      </c>
      <c r="G157" s="200"/>
      <c r="H157" s="200"/>
      <c r="I157" s="203"/>
      <c r="J157" s="204">
        <f>BK157</f>
        <v>0</v>
      </c>
      <c r="K157" s="200"/>
      <c r="L157" s="205"/>
      <c r="M157" s="206"/>
      <c r="N157" s="207"/>
      <c r="O157" s="207"/>
      <c r="P157" s="208">
        <f>P158</f>
        <v>0</v>
      </c>
      <c r="Q157" s="207"/>
      <c r="R157" s="208">
        <f>R158</f>
        <v>0</v>
      </c>
      <c r="S157" s="207"/>
      <c r="T157" s="209">
        <f>T158</f>
        <v>0</v>
      </c>
      <c r="AR157" s="210" t="s">
        <v>78</v>
      </c>
      <c r="AT157" s="211" t="s">
        <v>72</v>
      </c>
      <c r="AU157" s="211" t="s">
        <v>73</v>
      </c>
      <c r="AY157" s="210" t="s">
        <v>154</v>
      </c>
      <c r="BK157" s="212">
        <f>BK158</f>
        <v>0</v>
      </c>
    </row>
    <row r="158" spans="1:65" s="2" customFormat="1" ht="16.5" customHeight="1">
      <c r="A158" s="33"/>
      <c r="B158" s="34"/>
      <c r="C158" s="213" t="s">
        <v>73</v>
      </c>
      <c r="D158" s="213" t="s">
        <v>155</v>
      </c>
      <c r="E158" s="214" t="s">
        <v>732</v>
      </c>
      <c r="F158" s="215" t="s">
        <v>930</v>
      </c>
      <c r="G158" s="216" t="s">
        <v>734</v>
      </c>
      <c r="H158" s="217">
        <v>20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38</v>
      </c>
      <c r="O158" s="70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78</v>
      </c>
      <c r="AY158" s="16" t="s">
        <v>154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78</v>
      </c>
      <c r="BK158" s="226">
        <f>ROUND(I158*H158,2)</f>
        <v>0</v>
      </c>
      <c r="BL158" s="16" t="s">
        <v>93</v>
      </c>
      <c r="BM158" s="225" t="s">
        <v>217</v>
      </c>
    </row>
    <row r="159" spans="2:63" s="11" customFormat="1" ht="25.9" customHeight="1">
      <c r="B159" s="199"/>
      <c r="C159" s="200"/>
      <c r="D159" s="201" t="s">
        <v>72</v>
      </c>
      <c r="E159" s="202" t="s">
        <v>931</v>
      </c>
      <c r="F159" s="202" t="s">
        <v>932</v>
      </c>
      <c r="G159" s="200"/>
      <c r="H159" s="200"/>
      <c r="I159" s="203"/>
      <c r="J159" s="204">
        <f>BK159</f>
        <v>0</v>
      </c>
      <c r="K159" s="200"/>
      <c r="L159" s="205"/>
      <c r="M159" s="206"/>
      <c r="N159" s="207"/>
      <c r="O159" s="207"/>
      <c r="P159" s="208">
        <v>0</v>
      </c>
      <c r="Q159" s="207"/>
      <c r="R159" s="208">
        <v>0</v>
      </c>
      <c r="S159" s="207"/>
      <c r="T159" s="209">
        <v>0</v>
      </c>
      <c r="AR159" s="210" t="s">
        <v>78</v>
      </c>
      <c r="AT159" s="211" t="s">
        <v>72</v>
      </c>
      <c r="AU159" s="211" t="s">
        <v>73</v>
      </c>
      <c r="AY159" s="210" t="s">
        <v>154</v>
      </c>
      <c r="BK159" s="212">
        <v>0</v>
      </c>
    </row>
    <row r="160" spans="2:63" s="11" customFormat="1" ht="25.9" customHeight="1">
      <c r="B160" s="199"/>
      <c r="C160" s="200"/>
      <c r="D160" s="201" t="s">
        <v>72</v>
      </c>
      <c r="E160" s="202" t="s">
        <v>378</v>
      </c>
      <c r="F160" s="202" t="s">
        <v>735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P161</f>
        <v>0</v>
      </c>
      <c r="Q160" s="207"/>
      <c r="R160" s="208">
        <f>R161</f>
        <v>0</v>
      </c>
      <c r="S160" s="207"/>
      <c r="T160" s="209">
        <f>T161</f>
        <v>0</v>
      </c>
      <c r="AR160" s="210" t="s">
        <v>78</v>
      </c>
      <c r="AT160" s="211" t="s">
        <v>72</v>
      </c>
      <c r="AU160" s="211" t="s">
        <v>73</v>
      </c>
      <c r="AY160" s="210" t="s">
        <v>154</v>
      </c>
      <c r="BK160" s="212">
        <f>BK161</f>
        <v>0</v>
      </c>
    </row>
    <row r="161" spans="1:65" s="2" customFormat="1" ht="16.5" customHeight="1">
      <c r="A161" s="33"/>
      <c r="B161" s="34"/>
      <c r="C161" s="213" t="s">
        <v>73</v>
      </c>
      <c r="D161" s="213" t="s">
        <v>155</v>
      </c>
      <c r="E161" s="214" t="s">
        <v>736</v>
      </c>
      <c r="F161" s="215" t="s">
        <v>735</v>
      </c>
      <c r="G161" s="216" t="s">
        <v>734</v>
      </c>
      <c r="H161" s="217">
        <v>16</v>
      </c>
      <c r="I161" s="218"/>
      <c r="J161" s="219">
        <f>ROUND(I161*H161,2)</f>
        <v>0</v>
      </c>
      <c r="K161" s="220"/>
      <c r="L161" s="38"/>
      <c r="M161" s="221" t="s">
        <v>1</v>
      </c>
      <c r="N161" s="222" t="s">
        <v>38</v>
      </c>
      <c r="O161" s="70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93</v>
      </c>
      <c r="AT161" s="225" t="s">
        <v>155</v>
      </c>
      <c r="AU161" s="225" t="s">
        <v>78</v>
      </c>
      <c r="AY161" s="16" t="s">
        <v>154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78</v>
      </c>
      <c r="BK161" s="226">
        <f>ROUND(I161*H161,2)</f>
        <v>0</v>
      </c>
      <c r="BL161" s="16" t="s">
        <v>93</v>
      </c>
      <c r="BM161" s="225" t="s">
        <v>220</v>
      </c>
    </row>
    <row r="162" spans="2:63" s="11" customFormat="1" ht="25.9" customHeight="1">
      <c r="B162" s="199"/>
      <c r="C162" s="200"/>
      <c r="D162" s="201" t="s">
        <v>72</v>
      </c>
      <c r="E162" s="202" t="s">
        <v>131</v>
      </c>
      <c r="F162" s="202" t="s">
        <v>531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SUM(P163:P165)</f>
        <v>0</v>
      </c>
      <c r="Q162" s="207"/>
      <c r="R162" s="208">
        <f>SUM(R163:R165)</f>
        <v>0</v>
      </c>
      <c r="S162" s="207"/>
      <c r="T162" s="209">
        <f>SUM(T163:T165)</f>
        <v>0</v>
      </c>
      <c r="AR162" s="210" t="s">
        <v>737</v>
      </c>
      <c r="AT162" s="211" t="s">
        <v>72</v>
      </c>
      <c r="AU162" s="211" t="s">
        <v>73</v>
      </c>
      <c r="AY162" s="210" t="s">
        <v>154</v>
      </c>
      <c r="BK162" s="212">
        <f>SUM(BK163:BK165)</f>
        <v>0</v>
      </c>
    </row>
    <row r="163" spans="1:65" s="2" customFormat="1" ht="16.5" customHeight="1">
      <c r="A163" s="33"/>
      <c r="B163" s="34"/>
      <c r="C163" s="213" t="s">
        <v>78</v>
      </c>
      <c r="D163" s="213" t="s">
        <v>155</v>
      </c>
      <c r="E163" s="214" t="s">
        <v>738</v>
      </c>
      <c r="F163" s="215" t="s">
        <v>739</v>
      </c>
      <c r="G163" s="216" t="s">
        <v>740</v>
      </c>
      <c r="H163" s="217">
        <v>1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38</v>
      </c>
      <c r="O163" s="70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741</v>
      </c>
      <c r="AT163" s="225" t="s">
        <v>155</v>
      </c>
      <c r="AU163" s="225" t="s">
        <v>78</v>
      </c>
      <c r="AY163" s="16" t="s">
        <v>154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78</v>
      </c>
      <c r="BK163" s="226">
        <f>ROUND(I163*H163,2)</f>
        <v>0</v>
      </c>
      <c r="BL163" s="16" t="s">
        <v>741</v>
      </c>
      <c r="BM163" s="225" t="s">
        <v>933</v>
      </c>
    </row>
    <row r="164" spans="1:65" s="2" customFormat="1" ht="16.5" customHeight="1">
      <c r="A164" s="33"/>
      <c r="B164" s="34"/>
      <c r="C164" s="213" t="s">
        <v>82</v>
      </c>
      <c r="D164" s="213" t="s">
        <v>155</v>
      </c>
      <c r="E164" s="214" t="s">
        <v>743</v>
      </c>
      <c r="F164" s="215" t="s">
        <v>744</v>
      </c>
      <c r="G164" s="216" t="s">
        <v>740</v>
      </c>
      <c r="H164" s="217">
        <v>1</v>
      </c>
      <c r="I164" s="218"/>
      <c r="J164" s="219">
        <f>ROUND(I164*H164,2)</f>
        <v>0</v>
      </c>
      <c r="K164" s="220"/>
      <c r="L164" s="38"/>
      <c r="M164" s="221" t="s">
        <v>1</v>
      </c>
      <c r="N164" s="222" t="s">
        <v>38</v>
      </c>
      <c r="O164" s="70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741</v>
      </c>
      <c r="AT164" s="225" t="s">
        <v>155</v>
      </c>
      <c r="AU164" s="225" t="s">
        <v>78</v>
      </c>
      <c r="AY164" s="16" t="s">
        <v>154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78</v>
      </c>
      <c r="BK164" s="226">
        <f>ROUND(I164*H164,2)</f>
        <v>0</v>
      </c>
      <c r="BL164" s="16" t="s">
        <v>741</v>
      </c>
      <c r="BM164" s="225" t="s">
        <v>934</v>
      </c>
    </row>
    <row r="165" spans="1:65" s="2" customFormat="1" ht="16.5" customHeight="1">
      <c r="A165" s="33"/>
      <c r="B165" s="34"/>
      <c r="C165" s="213" t="s">
        <v>90</v>
      </c>
      <c r="D165" s="213" t="s">
        <v>155</v>
      </c>
      <c r="E165" s="214" t="s">
        <v>746</v>
      </c>
      <c r="F165" s="215" t="s">
        <v>747</v>
      </c>
      <c r="G165" s="216" t="s">
        <v>740</v>
      </c>
      <c r="H165" s="217">
        <v>1</v>
      </c>
      <c r="I165" s="218"/>
      <c r="J165" s="219">
        <f>ROUND(I165*H165,2)</f>
        <v>0</v>
      </c>
      <c r="K165" s="220"/>
      <c r="L165" s="38"/>
      <c r="M165" s="227" t="s">
        <v>1</v>
      </c>
      <c r="N165" s="228" t="s">
        <v>38</v>
      </c>
      <c r="O165" s="229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741</v>
      </c>
      <c r="AT165" s="225" t="s">
        <v>155</v>
      </c>
      <c r="AU165" s="225" t="s">
        <v>78</v>
      </c>
      <c r="AY165" s="16" t="s">
        <v>154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78</v>
      </c>
      <c r="BK165" s="226">
        <f>ROUND(I165*H165,2)</f>
        <v>0</v>
      </c>
      <c r="BL165" s="16" t="s">
        <v>741</v>
      </c>
      <c r="BM165" s="225" t="s">
        <v>935</v>
      </c>
    </row>
    <row r="166" spans="1:31" s="2" customFormat="1" ht="6.95" customHeight="1">
      <c r="A166" s="33"/>
      <c r="B166" s="53"/>
      <c r="C166" s="54"/>
      <c r="D166" s="54"/>
      <c r="E166" s="54"/>
      <c r="F166" s="54"/>
      <c r="G166" s="54"/>
      <c r="H166" s="54"/>
      <c r="I166" s="159"/>
      <c r="J166" s="54"/>
      <c r="K166" s="54"/>
      <c r="L166" s="38"/>
      <c r="M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</sheetData>
  <sheetProtection algorithmName="SHA-512" hashValue="RwJTAt2sM2KjKm2IZ/SABiO52VkO7CuWA/Y/ayDpO/Anuc02qxZv78hnlwz4Ghsqhr3Y6Y89ZtlLPxKMA3eDRQ==" saltValue="UqNkKNKrZFIXZRfd0BoQF+QegZOWX9HyGXj1LLWGXrAZutR1Lp5bUubgCkqtVmj+DNrjEPUB5GfpegL3OLgIvQ==" spinCount="100000" sheet="1" objects="1" scenarios="1" formatColumns="0" formatRows="0" autoFilter="0"/>
  <autoFilter ref="C135:K165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99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936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937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J115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ROUND((SUM(BE115:BE122)+SUM(BE144:BE253)),2)</f>
        <v>0</v>
      </c>
      <c r="G37" s="33"/>
      <c r="H37" s="33"/>
      <c r="I37" s="138">
        <v>0.21</v>
      </c>
      <c r="J37" s="137">
        <f>ROUND(((SUM(BE115:BE122)+SUM(BE144:BE253))*I37),2)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ROUND((SUM(BF115:BF122)+SUM(BF144:BF253)),2)</f>
        <v>0</v>
      </c>
      <c r="G38" s="33"/>
      <c r="H38" s="33"/>
      <c r="I38" s="138">
        <v>0.15</v>
      </c>
      <c r="J38" s="137">
        <f>ROUND(((SUM(BF115:BF122)+SUM(BF144:BF253))*I38),2)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ROUND((SUM(BG115:BG122)+SUM(BG144:BG253)),2)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ROUND((SUM(BH115:BH122)+SUM(BH144:BH253)),2)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ROUND((SUM(BI115:BI122)+SUM(BI144:BI253)),2)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936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1 - ZTI-vnitřní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J144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938</v>
      </c>
      <c r="E99" s="171"/>
      <c r="F99" s="171"/>
      <c r="G99" s="171"/>
      <c r="H99" s="171"/>
      <c r="I99" s="172"/>
      <c r="J99" s="173">
        <f>J145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939</v>
      </c>
      <c r="E100" s="234"/>
      <c r="F100" s="234"/>
      <c r="G100" s="234"/>
      <c r="H100" s="234"/>
      <c r="I100" s="235"/>
      <c r="J100" s="236">
        <f>J146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940</v>
      </c>
      <c r="E101" s="234"/>
      <c r="F101" s="234"/>
      <c r="G101" s="234"/>
      <c r="H101" s="234"/>
      <c r="I101" s="235"/>
      <c r="J101" s="236">
        <f>J165</f>
        <v>0</v>
      </c>
      <c r="K101" s="103"/>
      <c r="L101" s="237"/>
    </row>
    <row r="102" spans="2:12" s="9" customFormat="1" ht="24.95" customHeight="1">
      <c r="B102" s="168"/>
      <c r="C102" s="169"/>
      <c r="D102" s="170" t="s">
        <v>941</v>
      </c>
      <c r="E102" s="171"/>
      <c r="F102" s="171"/>
      <c r="G102" s="171"/>
      <c r="H102" s="171"/>
      <c r="I102" s="172"/>
      <c r="J102" s="173">
        <f>J168</f>
        <v>0</v>
      </c>
      <c r="K102" s="169"/>
      <c r="L102" s="174"/>
    </row>
    <row r="103" spans="2:12" s="12" customFormat="1" ht="19.9" customHeight="1">
      <c r="B103" s="232"/>
      <c r="C103" s="103"/>
      <c r="D103" s="233" t="s">
        <v>942</v>
      </c>
      <c r="E103" s="234"/>
      <c r="F103" s="234"/>
      <c r="G103" s="234"/>
      <c r="H103" s="234"/>
      <c r="I103" s="235"/>
      <c r="J103" s="236">
        <f>J169</f>
        <v>0</v>
      </c>
      <c r="K103" s="103"/>
      <c r="L103" s="237"/>
    </row>
    <row r="104" spans="2:12" s="12" customFormat="1" ht="19.9" customHeight="1">
      <c r="B104" s="232"/>
      <c r="C104" s="103"/>
      <c r="D104" s="233" t="s">
        <v>943</v>
      </c>
      <c r="E104" s="234"/>
      <c r="F104" s="234"/>
      <c r="G104" s="234"/>
      <c r="H104" s="234"/>
      <c r="I104" s="235"/>
      <c r="J104" s="236">
        <f>J187</f>
        <v>0</v>
      </c>
      <c r="K104" s="103"/>
      <c r="L104" s="237"/>
    </row>
    <row r="105" spans="2:12" s="12" customFormat="1" ht="19.9" customHeight="1">
      <c r="B105" s="232"/>
      <c r="C105" s="103"/>
      <c r="D105" s="233" t="s">
        <v>944</v>
      </c>
      <c r="E105" s="234"/>
      <c r="F105" s="234"/>
      <c r="G105" s="234"/>
      <c r="H105" s="234"/>
      <c r="I105" s="235"/>
      <c r="J105" s="236">
        <f>J205</f>
        <v>0</v>
      </c>
      <c r="K105" s="103"/>
      <c r="L105" s="237"/>
    </row>
    <row r="106" spans="2:12" s="12" customFormat="1" ht="19.9" customHeight="1">
      <c r="B106" s="232"/>
      <c r="C106" s="103"/>
      <c r="D106" s="233" t="s">
        <v>945</v>
      </c>
      <c r="E106" s="234"/>
      <c r="F106" s="234"/>
      <c r="G106" s="234"/>
      <c r="H106" s="234"/>
      <c r="I106" s="235"/>
      <c r="J106" s="236">
        <f>J207</f>
        <v>0</v>
      </c>
      <c r="K106" s="103"/>
      <c r="L106" s="237"/>
    </row>
    <row r="107" spans="2:12" s="12" customFormat="1" ht="19.9" customHeight="1">
      <c r="B107" s="232"/>
      <c r="C107" s="103"/>
      <c r="D107" s="233" t="s">
        <v>946</v>
      </c>
      <c r="E107" s="234"/>
      <c r="F107" s="234"/>
      <c r="G107" s="234"/>
      <c r="H107" s="234"/>
      <c r="I107" s="235"/>
      <c r="J107" s="236">
        <f>J209</f>
        <v>0</v>
      </c>
      <c r="K107" s="103"/>
      <c r="L107" s="237"/>
    </row>
    <row r="108" spans="2:12" s="12" customFormat="1" ht="19.9" customHeight="1">
      <c r="B108" s="232"/>
      <c r="C108" s="103"/>
      <c r="D108" s="233" t="s">
        <v>947</v>
      </c>
      <c r="E108" s="234"/>
      <c r="F108" s="234"/>
      <c r="G108" s="234"/>
      <c r="H108" s="234"/>
      <c r="I108" s="235"/>
      <c r="J108" s="236">
        <f>J235</f>
        <v>0</v>
      </c>
      <c r="K108" s="103"/>
      <c r="L108" s="237"/>
    </row>
    <row r="109" spans="2:12" s="12" customFormat="1" ht="19.9" customHeight="1">
      <c r="B109" s="232"/>
      <c r="C109" s="103"/>
      <c r="D109" s="233" t="s">
        <v>948</v>
      </c>
      <c r="E109" s="234"/>
      <c r="F109" s="234"/>
      <c r="G109" s="234"/>
      <c r="H109" s="234"/>
      <c r="I109" s="235"/>
      <c r="J109" s="236">
        <f>J239</f>
        <v>0</v>
      </c>
      <c r="K109" s="103"/>
      <c r="L109" s="237"/>
    </row>
    <row r="110" spans="2:12" s="12" customFormat="1" ht="19.9" customHeight="1">
      <c r="B110" s="232"/>
      <c r="C110" s="103"/>
      <c r="D110" s="233" t="s">
        <v>949</v>
      </c>
      <c r="E110" s="234"/>
      <c r="F110" s="234"/>
      <c r="G110" s="234"/>
      <c r="H110" s="234"/>
      <c r="I110" s="235"/>
      <c r="J110" s="236">
        <f>J242</f>
        <v>0</v>
      </c>
      <c r="K110" s="103"/>
      <c r="L110" s="237"/>
    </row>
    <row r="111" spans="2:12" s="9" customFormat="1" ht="24.95" customHeight="1">
      <c r="B111" s="168"/>
      <c r="C111" s="169"/>
      <c r="D111" s="170" t="s">
        <v>550</v>
      </c>
      <c r="E111" s="171"/>
      <c r="F111" s="171"/>
      <c r="G111" s="171"/>
      <c r="H111" s="171"/>
      <c r="I111" s="172"/>
      <c r="J111" s="173">
        <f>J251</f>
        <v>0</v>
      </c>
      <c r="K111" s="169"/>
      <c r="L111" s="174"/>
    </row>
    <row r="112" spans="2:12" s="12" customFormat="1" ht="19.9" customHeight="1">
      <c r="B112" s="232"/>
      <c r="C112" s="103"/>
      <c r="D112" s="233" t="s">
        <v>950</v>
      </c>
      <c r="E112" s="234"/>
      <c r="F112" s="234"/>
      <c r="G112" s="234"/>
      <c r="H112" s="234"/>
      <c r="I112" s="235"/>
      <c r="J112" s="236">
        <f>J252</f>
        <v>0</v>
      </c>
      <c r="K112" s="103"/>
      <c r="L112" s="237"/>
    </row>
    <row r="113" spans="1:31" s="2" customFormat="1" ht="21.75" customHeight="1">
      <c r="A113" s="33"/>
      <c r="B113" s="34"/>
      <c r="C113" s="35"/>
      <c r="D113" s="35"/>
      <c r="E113" s="35"/>
      <c r="F113" s="35"/>
      <c r="G113" s="35"/>
      <c r="H113" s="35"/>
      <c r="I113" s="121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67" t="s">
        <v>129</v>
      </c>
      <c r="D115" s="35"/>
      <c r="E115" s="35"/>
      <c r="F115" s="35"/>
      <c r="G115" s="35"/>
      <c r="H115" s="35"/>
      <c r="I115" s="121"/>
      <c r="J115" s="175">
        <f>ROUND(J116+J117+J118+J119+J120+J121,2)</f>
        <v>0</v>
      </c>
      <c r="K115" s="35"/>
      <c r="L115" s="50"/>
      <c r="N115" s="176" t="s">
        <v>37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8" customHeight="1">
      <c r="A116" s="33"/>
      <c r="B116" s="34"/>
      <c r="C116" s="35"/>
      <c r="D116" s="338" t="s">
        <v>130</v>
      </c>
      <c r="E116" s="339"/>
      <c r="F116" s="339"/>
      <c r="G116" s="35"/>
      <c r="H116" s="35"/>
      <c r="I116" s="121"/>
      <c r="J116" s="178">
        <v>0</v>
      </c>
      <c r="K116" s="35"/>
      <c r="L116" s="179"/>
      <c r="M116" s="180"/>
      <c r="N116" s="181" t="s">
        <v>38</v>
      </c>
      <c r="O116" s="180"/>
      <c r="P116" s="180"/>
      <c r="Q116" s="180"/>
      <c r="R116" s="180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2" t="s">
        <v>131</v>
      </c>
      <c r="AZ116" s="180"/>
      <c r="BA116" s="180"/>
      <c r="BB116" s="180"/>
      <c r="BC116" s="180"/>
      <c r="BD116" s="180"/>
      <c r="BE116" s="183">
        <f aca="true" t="shared" si="0" ref="BE116:BE121">IF(N116="základní",J116,0)</f>
        <v>0</v>
      </c>
      <c r="BF116" s="183">
        <f aca="true" t="shared" si="1" ref="BF116:BF121">IF(N116="snížená",J116,0)</f>
        <v>0</v>
      </c>
      <c r="BG116" s="183">
        <f aca="true" t="shared" si="2" ref="BG116:BG121">IF(N116="zákl. přenesená",J116,0)</f>
        <v>0</v>
      </c>
      <c r="BH116" s="183">
        <f aca="true" t="shared" si="3" ref="BH116:BH121">IF(N116="sníž. přenesená",J116,0)</f>
        <v>0</v>
      </c>
      <c r="BI116" s="183">
        <f aca="true" t="shared" si="4" ref="BI116:BI121">IF(N116="nulová",J116,0)</f>
        <v>0</v>
      </c>
      <c r="BJ116" s="182" t="s">
        <v>78</v>
      </c>
      <c r="BK116" s="180"/>
      <c r="BL116" s="180"/>
      <c r="BM116" s="180"/>
    </row>
    <row r="117" spans="1:65" s="2" customFormat="1" ht="18" customHeight="1">
      <c r="A117" s="33"/>
      <c r="B117" s="34"/>
      <c r="C117" s="35"/>
      <c r="D117" s="338" t="s">
        <v>132</v>
      </c>
      <c r="E117" s="339"/>
      <c r="F117" s="339"/>
      <c r="G117" s="35"/>
      <c r="H117" s="35"/>
      <c r="I117" s="121"/>
      <c r="J117" s="178">
        <v>0</v>
      </c>
      <c r="K117" s="35"/>
      <c r="L117" s="179"/>
      <c r="M117" s="180"/>
      <c r="N117" s="181" t="s">
        <v>38</v>
      </c>
      <c r="O117" s="180"/>
      <c r="P117" s="180"/>
      <c r="Q117" s="180"/>
      <c r="R117" s="180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2" t="s">
        <v>131</v>
      </c>
      <c r="AZ117" s="180"/>
      <c r="BA117" s="180"/>
      <c r="BB117" s="180"/>
      <c r="BC117" s="180"/>
      <c r="BD117" s="180"/>
      <c r="BE117" s="183">
        <f t="shared" si="0"/>
        <v>0</v>
      </c>
      <c r="BF117" s="183">
        <f t="shared" si="1"/>
        <v>0</v>
      </c>
      <c r="BG117" s="183">
        <f t="shared" si="2"/>
        <v>0</v>
      </c>
      <c r="BH117" s="183">
        <f t="shared" si="3"/>
        <v>0</v>
      </c>
      <c r="BI117" s="183">
        <f t="shared" si="4"/>
        <v>0</v>
      </c>
      <c r="BJ117" s="182" t="s">
        <v>78</v>
      </c>
      <c r="BK117" s="180"/>
      <c r="BL117" s="180"/>
      <c r="BM117" s="180"/>
    </row>
    <row r="118" spans="1:65" s="2" customFormat="1" ht="18" customHeight="1">
      <c r="A118" s="33"/>
      <c r="B118" s="34"/>
      <c r="C118" s="35"/>
      <c r="D118" s="338" t="s">
        <v>133</v>
      </c>
      <c r="E118" s="339"/>
      <c r="F118" s="339"/>
      <c r="G118" s="35"/>
      <c r="H118" s="35"/>
      <c r="I118" s="121"/>
      <c r="J118" s="178">
        <v>0</v>
      </c>
      <c r="K118" s="35"/>
      <c r="L118" s="179"/>
      <c r="M118" s="180"/>
      <c r="N118" s="181" t="s">
        <v>38</v>
      </c>
      <c r="O118" s="180"/>
      <c r="P118" s="180"/>
      <c r="Q118" s="180"/>
      <c r="R118" s="180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2" t="s">
        <v>131</v>
      </c>
      <c r="AZ118" s="180"/>
      <c r="BA118" s="180"/>
      <c r="BB118" s="180"/>
      <c r="BC118" s="180"/>
      <c r="BD118" s="180"/>
      <c r="BE118" s="183">
        <f t="shared" si="0"/>
        <v>0</v>
      </c>
      <c r="BF118" s="183">
        <f t="shared" si="1"/>
        <v>0</v>
      </c>
      <c r="BG118" s="183">
        <f t="shared" si="2"/>
        <v>0</v>
      </c>
      <c r="BH118" s="183">
        <f t="shared" si="3"/>
        <v>0</v>
      </c>
      <c r="BI118" s="183">
        <f t="shared" si="4"/>
        <v>0</v>
      </c>
      <c r="BJ118" s="182" t="s">
        <v>78</v>
      </c>
      <c r="BK118" s="180"/>
      <c r="BL118" s="180"/>
      <c r="BM118" s="180"/>
    </row>
    <row r="119" spans="1:65" s="2" customFormat="1" ht="18" customHeight="1">
      <c r="A119" s="33"/>
      <c r="B119" s="34"/>
      <c r="C119" s="35"/>
      <c r="D119" s="338" t="s">
        <v>134</v>
      </c>
      <c r="E119" s="339"/>
      <c r="F119" s="339"/>
      <c r="G119" s="35"/>
      <c r="H119" s="35"/>
      <c r="I119" s="121"/>
      <c r="J119" s="178">
        <v>0</v>
      </c>
      <c r="K119" s="35"/>
      <c r="L119" s="179"/>
      <c r="M119" s="180"/>
      <c r="N119" s="181" t="s">
        <v>38</v>
      </c>
      <c r="O119" s="180"/>
      <c r="P119" s="180"/>
      <c r="Q119" s="180"/>
      <c r="R119" s="180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2" t="s">
        <v>131</v>
      </c>
      <c r="AZ119" s="180"/>
      <c r="BA119" s="180"/>
      <c r="BB119" s="180"/>
      <c r="BC119" s="180"/>
      <c r="BD119" s="180"/>
      <c r="BE119" s="183">
        <f t="shared" si="0"/>
        <v>0</v>
      </c>
      <c r="BF119" s="183">
        <f t="shared" si="1"/>
        <v>0</v>
      </c>
      <c r="BG119" s="183">
        <f t="shared" si="2"/>
        <v>0</v>
      </c>
      <c r="BH119" s="183">
        <f t="shared" si="3"/>
        <v>0</v>
      </c>
      <c r="BI119" s="183">
        <f t="shared" si="4"/>
        <v>0</v>
      </c>
      <c r="BJ119" s="182" t="s">
        <v>78</v>
      </c>
      <c r="BK119" s="180"/>
      <c r="BL119" s="180"/>
      <c r="BM119" s="180"/>
    </row>
    <row r="120" spans="1:65" s="2" customFormat="1" ht="18" customHeight="1">
      <c r="A120" s="33"/>
      <c r="B120" s="34"/>
      <c r="C120" s="35"/>
      <c r="D120" s="338" t="s">
        <v>135</v>
      </c>
      <c r="E120" s="339"/>
      <c r="F120" s="339"/>
      <c r="G120" s="35"/>
      <c r="H120" s="35"/>
      <c r="I120" s="121"/>
      <c r="J120" s="178">
        <v>0</v>
      </c>
      <c r="K120" s="35"/>
      <c r="L120" s="179"/>
      <c r="M120" s="180"/>
      <c r="N120" s="181" t="s">
        <v>38</v>
      </c>
      <c r="O120" s="180"/>
      <c r="P120" s="180"/>
      <c r="Q120" s="180"/>
      <c r="R120" s="180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2" t="s">
        <v>131</v>
      </c>
      <c r="AZ120" s="180"/>
      <c r="BA120" s="180"/>
      <c r="BB120" s="180"/>
      <c r="BC120" s="180"/>
      <c r="BD120" s="180"/>
      <c r="BE120" s="183">
        <f t="shared" si="0"/>
        <v>0</v>
      </c>
      <c r="BF120" s="183">
        <f t="shared" si="1"/>
        <v>0</v>
      </c>
      <c r="BG120" s="183">
        <f t="shared" si="2"/>
        <v>0</v>
      </c>
      <c r="BH120" s="183">
        <f t="shared" si="3"/>
        <v>0</v>
      </c>
      <c r="BI120" s="183">
        <f t="shared" si="4"/>
        <v>0</v>
      </c>
      <c r="BJ120" s="182" t="s">
        <v>78</v>
      </c>
      <c r="BK120" s="180"/>
      <c r="BL120" s="180"/>
      <c r="BM120" s="180"/>
    </row>
    <row r="121" spans="1:65" s="2" customFormat="1" ht="18" customHeight="1">
      <c r="A121" s="33"/>
      <c r="B121" s="34"/>
      <c r="C121" s="35"/>
      <c r="D121" s="177" t="s">
        <v>136</v>
      </c>
      <c r="E121" s="35"/>
      <c r="F121" s="35"/>
      <c r="G121" s="35"/>
      <c r="H121" s="35"/>
      <c r="I121" s="121"/>
      <c r="J121" s="178">
        <f>ROUND(J32*T121,2)</f>
        <v>0</v>
      </c>
      <c r="K121" s="35"/>
      <c r="L121" s="179"/>
      <c r="M121" s="180"/>
      <c r="N121" s="181" t="s">
        <v>38</v>
      </c>
      <c r="O121" s="180"/>
      <c r="P121" s="180"/>
      <c r="Q121" s="180"/>
      <c r="R121" s="180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2" t="s">
        <v>137</v>
      </c>
      <c r="AZ121" s="180"/>
      <c r="BA121" s="180"/>
      <c r="BB121" s="180"/>
      <c r="BC121" s="180"/>
      <c r="BD121" s="180"/>
      <c r="BE121" s="183">
        <f t="shared" si="0"/>
        <v>0</v>
      </c>
      <c r="BF121" s="183">
        <f t="shared" si="1"/>
        <v>0</v>
      </c>
      <c r="BG121" s="183">
        <f t="shared" si="2"/>
        <v>0</v>
      </c>
      <c r="BH121" s="183">
        <f t="shared" si="3"/>
        <v>0</v>
      </c>
      <c r="BI121" s="183">
        <f t="shared" si="4"/>
        <v>0</v>
      </c>
      <c r="BJ121" s="182" t="s">
        <v>78</v>
      </c>
      <c r="BK121" s="180"/>
      <c r="BL121" s="180"/>
      <c r="BM121" s="180"/>
    </row>
    <row r="122" spans="1:31" s="2" customFormat="1" ht="12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9.25" customHeight="1">
      <c r="A123" s="33"/>
      <c r="B123" s="34"/>
      <c r="C123" s="184" t="s">
        <v>138</v>
      </c>
      <c r="D123" s="164"/>
      <c r="E123" s="164"/>
      <c r="F123" s="164"/>
      <c r="G123" s="164"/>
      <c r="H123" s="164"/>
      <c r="I123" s="165"/>
      <c r="J123" s="185">
        <f>ROUND(J98+J115,2)</f>
        <v>0</v>
      </c>
      <c r="K123" s="164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53"/>
      <c r="C124" s="54"/>
      <c r="D124" s="54"/>
      <c r="E124" s="54"/>
      <c r="F124" s="54"/>
      <c r="G124" s="54"/>
      <c r="H124" s="54"/>
      <c r="I124" s="159"/>
      <c r="J124" s="54"/>
      <c r="K124" s="54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8" spans="1:31" s="2" customFormat="1" ht="6.95" customHeight="1">
      <c r="A128" s="33"/>
      <c r="B128" s="55"/>
      <c r="C128" s="56"/>
      <c r="D128" s="56"/>
      <c r="E128" s="56"/>
      <c r="F128" s="56"/>
      <c r="G128" s="56"/>
      <c r="H128" s="56"/>
      <c r="I128" s="162"/>
      <c r="J128" s="56"/>
      <c r="K128" s="56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24.95" customHeight="1">
      <c r="A129" s="33"/>
      <c r="B129" s="34"/>
      <c r="C129" s="22" t="s">
        <v>139</v>
      </c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15</v>
      </c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6.5" customHeight="1">
      <c r="A132" s="33"/>
      <c r="B132" s="34"/>
      <c r="C132" s="35"/>
      <c r="D132" s="35"/>
      <c r="E132" s="340" t="str">
        <f>E7</f>
        <v>Nemocnice Havířov-magnetická rezonance</v>
      </c>
      <c r="F132" s="341"/>
      <c r="G132" s="341"/>
      <c r="H132" s="341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:12" s="1" customFormat="1" ht="12" customHeight="1">
      <c r="B133" s="20"/>
      <c r="C133" s="28" t="s">
        <v>110</v>
      </c>
      <c r="D133" s="21"/>
      <c r="E133" s="21"/>
      <c r="F133" s="21"/>
      <c r="G133" s="21"/>
      <c r="H133" s="21"/>
      <c r="I133" s="114"/>
      <c r="J133" s="21"/>
      <c r="K133" s="21"/>
      <c r="L133" s="19"/>
    </row>
    <row r="134" spans="1:31" s="2" customFormat="1" ht="16.5" customHeight="1">
      <c r="A134" s="33"/>
      <c r="B134" s="34"/>
      <c r="C134" s="35"/>
      <c r="D134" s="35"/>
      <c r="E134" s="340" t="s">
        <v>936</v>
      </c>
      <c r="F134" s="342"/>
      <c r="G134" s="342"/>
      <c r="H134" s="342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2" customHeight="1">
      <c r="A135" s="33"/>
      <c r="B135" s="34"/>
      <c r="C135" s="28" t="s">
        <v>543</v>
      </c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6.5" customHeight="1">
      <c r="A136" s="33"/>
      <c r="B136" s="34"/>
      <c r="C136" s="35"/>
      <c r="D136" s="35"/>
      <c r="E136" s="306" t="str">
        <f>E11</f>
        <v>1 - ZTI-vnitřní</v>
      </c>
      <c r="F136" s="342"/>
      <c r="G136" s="342"/>
      <c r="H136" s="342"/>
      <c r="I136" s="121"/>
      <c r="J136" s="35"/>
      <c r="K136" s="35"/>
      <c r="L136" s="50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6.95" customHeight="1">
      <c r="A137" s="33"/>
      <c r="B137" s="34"/>
      <c r="C137" s="35"/>
      <c r="D137" s="35"/>
      <c r="E137" s="35"/>
      <c r="F137" s="35"/>
      <c r="G137" s="35"/>
      <c r="H137" s="35"/>
      <c r="I137" s="121"/>
      <c r="J137" s="35"/>
      <c r="K137" s="35"/>
      <c r="L137" s="50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2" customHeight="1">
      <c r="A138" s="33"/>
      <c r="B138" s="34"/>
      <c r="C138" s="28" t="s">
        <v>19</v>
      </c>
      <c r="D138" s="35"/>
      <c r="E138" s="35"/>
      <c r="F138" s="26" t="str">
        <f>F14</f>
        <v>Havířov</v>
      </c>
      <c r="G138" s="35"/>
      <c r="H138" s="35"/>
      <c r="I138" s="122" t="s">
        <v>21</v>
      </c>
      <c r="J138" s="65" t="str">
        <f>IF(J14="","",J14)</f>
        <v>29. 4. 2020</v>
      </c>
      <c r="K138" s="35"/>
      <c r="L138" s="50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6.95" customHeight="1">
      <c r="A139" s="33"/>
      <c r="B139" s="34"/>
      <c r="C139" s="35"/>
      <c r="D139" s="35"/>
      <c r="E139" s="35"/>
      <c r="F139" s="35"/>
      <c r="G139" s="35"/>
      <c r="H139" s="35"/>
      <c r="I139" s="121"/>
      <c r="J139" s="35"/>
      <c r="K139" s="35"/>
      <c r="L139" s="50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5.2" customHeight="1">
      <c r="A140" s="33"/>
      <c r="B140" s="34"/>
      <c r="C140" s="28" t="s">
        <v>23</v>
      </c>
      <c r="D140" s="35"/>
      <c r="E140" s="35"/>
      <c r="F140" s="26" t="str">
        <f>E17</f>
        <v xml:space="preserve"> </v>
      </c>
      <c r="G140" s="35"/>
      <c r="H140" s="35"/>
      <c r="I140" s="122" t="s">
        <v>29</v>
      </c>
      <c r="J140" s="31" t="str">
        <f>E23</f>
        <v xml:space="preserve"> </v>
      </c>
      <c r="K140" s="35"/>
      <c r="L140" s="50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5.2" customHeight="1">
      <c r="A141" s="33"/>
      <c r="B141" s="34"/>
      <c r="C141" s="28" t="s">
        <v>27</v>
      </c>
      <c r="D141" s="35"/>
      <c r="E141" s="35"/>
      <c r="F141" s="26" t="str">
        <f>IF(E20="","",E20)</f>
        <v>Vyplň údaj</v>
      </c>
      <c r="G141" s="35"/>
      <c r="H141" s="35"/>
      <c r="I141" s="122" t="s">
        <v>31</v>
      </c>
      <c r="J141" s="31" t="str">
        <f>E26</f>
        <v xml:space="preserve"> </v>
      </c>
      <c r="K141" s="35"/>
      <c r="L141" s="50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2" customFormat="1" ht="10.35" customHeight="1">
      <c r="A142" s="33"/>
      <c r="B142" s="34"/>
      <c r="C142" s="35"/>
      <c r="D142" s="35"/>
      <c r="E142" s="35"/>
      <c r="F142" s="35"/>
      <c r="G142" s="35"/>
      <c r="H142" s="35"/>
      <c r="I142" s="121"/>
      <c r="J142" s="35"/>
      <c r="K142" s="35"/>
      <c r="L142" s="5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10" customFormat="1" ht="29.25" customHeight="1">
      <c r="A143" s="186"/>
      <c r="B143" s="187"/>
      <c r="C143" s="188" t="s">
        <v>140</v>
      </c>
      <c r="D143" s="189" t="s">
        <v>58</v>
      </c>
      <c r="E143" s="189" t="s">
        <v>54</v>
      </c>
      <c r="F143" s="189" t="s">
        <v>55</v>
      </c>
      <c r="G143" s="189" t="s">
        <v>141</v>
      </c>
      <c r="H143" s="189" t="s">
        <v>142</v>
      </c>
      <c r="I143" s="190" t="s">
        <v>143</v>
      </c>
      <c r="J143" s="191" t="s">
        <v>116</v>
      </c>
      <c r="K143" s="192" t="s">
        <v>144</v>
      </c>
      <c r="L143" s="193"/>
      <c r="M143" s="74" t="s">
        <v>1</v>
      </c>
      <c r="N143" s="75" t="s">
        <v>37</v>
      </c>
      <c r="O143" s="75" t="s">
        <v>145</v>
      </c>
      <c r="P143" s="75" t="s">
        <v>146</v>
      </c>
      <c r="Q143" s="75" t="s">
        <v>147</v>
      </c>
      <c r="R143" s="75" t="s">
        <v>148</v>
      </c>
      <c r="S143" s="75" t="s">
        <v>149</v>
      </c>
      <c r="T143" s="76" t="s">
        <v>150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</row>
    <row r="144" spans="1:63" s="2" customFormat="1" ht="22.9" customHeight="1">
      <c r="A144" s="33"/>
      <c r="B144" s="34"/>
      <c r="C144" s="81" t="s">
        <v>151</v>
      </c>
      <c r="D144" s="35"/>
      <c r="E144" s="35"/>
      <c r="F144" s="35"/>
      <c r="G144" s="35"/>
      <c r="H144" s="35"/>
      <c r="I144" s="121"/>
      <c r="J144" s="194">
        <f>BK144</f>
        <v>0</v>
      </c>
      <c r="K144" s="35"/>
      <c r="L144" s="38"/>
      <c r="M144" s="77"/>
      <c r="N144" s="195"/>
      <c r="O144" s="78"/>
      <c r="P144" s="196">
        <f>P145+P168+P251</f>
        <v>0</v>
      </c>
      <c r="Q144" s="78"/>
      <c r="R144" s="196">
        <f>R145+R168+R251</f>
        <v>0.98537</v>
      </c>
      <c r="S144" s="78"/>
      <c r="T144" s="197">
        <f>T145+T168+T251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72</v>
      </c>
      <c r="AU144" s="16" t="s">
        <v>118</v>
      </c>
      <c r="BK144" s="198">
        <f>BK145+BK168+BK251</f>
        <v>0</v>
      </c>
    </row>
    <row r="145" spans="2:63" s="11" customFormat="1" ht="25.9" customHeight="1">
      <c r="B145" s="199"/>
      <c r="C145" s="200"/>
      <c r="D145" s="201" t="s">
        <v>72</v>
      </c>
      <c r="E145" s="202" t="s">
        <v>951</v>
      </c>
      <c r="F145" s="202" t="s">
        <v>952</v>
      </c>
      <c r="G145" s="200"/>
      <c r="H145" s="200"/>
      <c r="I145" s="203"/>
      <c r="J145" s="204">
        <f>BK145</f>
        <v>0</v>
      </c>
      <c r="K145" s="200"/>
      <c r="L145" s="205"/>
      <c r="M145" s="206"/>
      <c r="N145" s="207"/>
      <c r="O145" s="207"/>
      <c r="P145" s="208">
        <f>P146+P165</f>
        <v>0</v>
      </c>
      <c r="Q145" s="207"/>
      <c r="R145" s="208">
        <f>R146+R165</f>
        <v>0.02964</v>
      </c>
      <c r="S145" s="207"/>
      <c r="T145" s="209">
        <f>T146+T165</f>
        <v>0</v>
      </c>
      <c r="AR145" s="210" t="s">
        <v>78</v>
      </c>
      <c r="AT145" s="211" t="s">
        <v>72</v>
      </c>
      <c r="AU145" s="211" t="s">
        <v>73</v>
      </c>
      <c r="AY145" s="210" t="s">
        <v>154</v>
      </c>
      <c r="BK145" s="212">
        <f>BK146+BK165</f>
        <v>0</v>
      </c>
    </row>
    <row r="146" spans="2:63" s="11" customFormat="1" ht="22.9" customHeight="1">
      <c r="B146" s="199"/>
      <c r="C146" s="200"/>
      <c r="D146" s="201" t="s">
        <v>72</v>
      </c>
      <c r="E146" s="238" t="s">
        <v>168</v>
      </c>
      <c r="F146" s="238" t="s">
        <v>953</v>
      </c>
      <c r="G146" s="200"/>
      <c r="H146" s="200"/>
      <c r="I146" s="203"/>
      <c r="J146" s="239">
        <f>BK146</f>
        <v>0</v>
      </c>
      <c r="K146" s="200"/>
      <c r="L146" s="205"/>
      <c r="M146" s="206"/>
      <c r="N146" s="207"/>
      <c r="O146" s="207"/>
      <c r="P146" s="208">
        <f>SUM(P147:P164)</f>
        <v>0</v>
      </c>
      <c r="Q146" s="207"/>
      <c r="R146" s="208">
        <f>SUM(R147:R164)</f>
        <v>0.02819</v>
      </c>
      <c r="S146" s="207"/>
      <c r="T146" s="209">
        <f>SUM(T147:T164)</f>
        <v>0</v>
      </c>
      <c r="AR146" s="210" t="s">
        <v>78</v>
      </c>
      <c r="AT146" s="211" t="s">
        <v>72</v>
      </c>
      <c r="AU146" s="211" t="s">
        <v>78</v>
      </c>
      <c r="AY146" s="210" t="s">
        <v>154</v>
      </c>
      <c r="BK146" s="212">
        <f>SUM(BK147:BK164)</f>
        <v>0</v>
      </c>
    </row>
    <row r="147" spans="1:65" s="2" customFormat="1" ht="24" customHeight="1">
      <c r="A147" s="33"/>
      <c r="B147" s="34"/>
      <c r="C147" s="213" t="s">
        <v>78</v>
      </c>
      <c r="D147" s="213" t="s">
        <v>155</v>
      </c>
      <c r="E147" s="214" t="s">
        <v>954</v>
      </c>
      <c r="F147" s="215" t="s">
        <v>955</v>
      </c>
      <c r="G147" s="216" t="s">
        <v>956</v>
      </c>
      <c r="H147" s="217">
        <v>29</v>
      </c>
      <c r="I147" s="218"/>
      <c r="J147" s="219">
        <f aca="true" t="shared" si="5" ref="J147:J164">ROUND(I147*H147,2)</f>
        <v>0</v>
      </c>
      <c r="K147" s="220"/>
      <c r="L147" s="38"/>
      <c r="M147" s="221" t="s">
        <v>1</v>
      </c>
      <c r="N147" s="222" t="s">
        <v>38</v>
      </c>
      <c r="O147" s="70"/>
      <c r="P147" s="223">
        <f aca="true" t="shared" si="6" ref="P147:P164">O147*H147</f>
        <v>0</v>
      </c>
      <c r="Q147" s="223">
        <v>0</v>
      </c>
      <c r="R147" s="223">
        <f aca="true" t="shared" si="7" ref="R147:R164">Q147*H147</f>
        <v>0</v>
      </c>
      <c r="S147" s="223">
        <v>0</v>
      </c>
      <c r="T147" s="224">
        <f aca="true" t="shared" si="8" ref="T147:T164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82</v>
      </c>
      <c r="AY147" s="16" t="s">
        <v>154</v>
      </c>
      <c r="BE147" s="226">
        <f aca="true" t="shared" si="9" ref="BE147:BE164">IF(N147="základní",J147,0)</f>
        <v>0</v>
      </c>
      <c r="BF147" s="226">
        <f aca="true" t="shared" si="10" ref="BF147:BF164">IF(N147="snížená",J147,0)</f>
        <v>0</v>
      </c>
      <c r="BG147" s="226">
        <f aca="true" t="shared" si="11" ref="BG147:BG164">IF(N147="zákl. přenesená",J147,0)</f>
        <v>0</v>
      </c>
      <c r="BH147" s="226">
        <f aca="true" t="shared" si="12" ref="BH147:BH164">IF(N147="sníž. přenesená",J147,0)</f>
        <v>0</v>
      </c>
      <c r="BI147" s="226">
        <f aca="true" t="shared" si="13" ref="BI147:BI164">IF(N147="nulová",J147,0)</f>
        <v>0</v>
      </c>
      <c r="BJ147" s="16" t="s">
        <v>78</v>
      </c>
      <c r="BK147" s="226">
        <f aca="true" t="shared" si="14" ref="BK147:BK164">ROUND(I147*H147,2)</f>
        <v>0</v>
      </c>
      <c r="BL147" s="16" t="s">
        <v>93</v>
      </c>
      <c r="BM147" s="225" t="s">
        <v>957</v>
      </c>
    </row>
    <row r="148" spans="1:65" s="2" customFormat="1" ht="16.5" customHeight="1">
      <c r="A148" s="33"/>
      <c r="B148" s="34"/>
      <c r="C148" s="240" t="s">
        <v>82</v>
      </c>
      <c r="D148" s="240" t="s">
        <v>958</v>
      </c>
      <c r="E148" s="241" t="s">
        <v>959</v>
      </c>
      <c r="F148" s="242" t="s">
        <v>960</v>
      </c>
      <c r="G148" s="243" t="s">
        <v>956</v>
      </c>
      <c r="H148" s="244">
        <v>1</v>
      </c>
      <c r="I148" s="245"/>
      <c r="J148" s="246">
        <f t="shared" si="5"/>
        <v>0</v>
      </c>
      <c r="K148" s="247"/>
      <c r="L148" s="248"/>
      <c r="M148" s="249" t="s">
        <v>1</v>
      </c>
      <c r="N148" s="250" t="s">
        <v>38</v>
      </c>
      <c r="O148" s="70"/>
      <c r="P148" s="223">
        <f t="shared" si="6"/>
        <v>0</v>
      </c>
      <c r="Q148" s="223">
        <v>0.00034</v>
      </c>
      <c r="R148" s="223">
        <f t="shared" si="7"/>
        <v>0.00034</v>
      </c>
      <c r="S148" s="223">
        <v>0</v>
      </c>
      <c r="T148" s="224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5" t="s">
        <v>168</v>
      </c>
      <c r="AT148" s="225" t="s">
        <v>958</v>
      </c>
      <c r="AU148" s="225" t="s">
        <v>82</v>
      </c>
      <c r="AY148" s="16" t="s">
        <v>154</v>
      </c>
      <c r="BE148" s="226">
        <f t="shared" si="9"/>
        <v>0</v>
      </c>
      <c r="BF148" s="226">
        <f t="shared" si="10"/>
        <v>0</v>
      </c>
      <c r="BG148" s="226">
        <f t="shared" si="11"/>
        <v>0</v>
      </c>
      <c r="BH148" s="226">
        <f t="shared" si="12"/>
        <v>0</v>
      </c>
      <c r="BI148" s="226">
        <f t="shared" si="13"/>
        <v>0</v>
      </c>
      <c r="BJ148" s="16" t="s">
        <v>78</v>
      </c>
      <c r="BK148" s="226">
        <f t="shared" si="14"/>
        <v>0</v>
      </c>
      <c r="BL148" s="16" t="s">
        <v>93</v>
      </c>
      <c r="BM148" s="225" t="s">
        <v>961</v>
      </c>
    </row>
    <row r="149" spans="1:65" s="2" customFormat="1" ht="16.5" customHeight="1">
      <c r="A149" s="33"/>
      <c r="B149" s="34"/>
      <c r="C149" s="240" t="s">
        <v>90</v>
      </c>
      <c r="D149" s="240" t="s">
        <v>958</v>
      </c>
      <c r="E149" s="241" t="s">
        <v>962</v>
      </c>
      <c r="F149" s="242" t="s">
        <v>963</v>
      </c>
      <c r="G149" s="243" t="s">
        <v>956</v>
      </c>
      <c r="H149" s="244">
        <v>24</v>
      </c>
      <c r="I149" s="245"/>
      <c r="J149" s="246">
        <f t="shared" si="5"/>
        <v>0</v>
      </c>
      <c r="K149" s="247"/>
      <c r="L149" s="248"/>
      <c r="M149" s="249" t="s">
        <v>1</v>
      </c>
      <c r="N149" s="250" t="s">
        <v>38</v>
      </c>
      <c r="O149" s="70"/>
      <c r="P149" s="223">
        <f t="shared" si="6"/>
        <v>0</v>
      </c>
      <c r="Q149" s="223">
        <v>0.00028</v>
      </c>
      <c r="R149" s="223">
        <f t="shared" si="7"/>
        <v>0.006719999999999999</v>
      </c>
      <c r="S149" s="223">
        <v>0</v>
      </c>
      <c r="T149" s="224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168</v>
      </c>
      <c r="AT149" s="225" t="s">
        <v>958</v>
      </c>
      <c r="AU149" s="225" t="s">
        <v>82</v>
      </c>
      <c r="AY149" s="16" t="s">
        <v>154</v>
      </c>
      <c r="BE149" s="226">
        <f t="shared" si="9"/>
        <v>0</v>
      </c>
      <c r="BF149" s="226">
        <f t="shared" si="10"/>
        <v>0</v>
      </c>
      <c r="BG149" s="226">
        <f t="shared" si="11"/>
        <v>0</v>
      </c>
      <c r="BH149" s="226">
        <f t="shared" si="12"/>
        <v>0</v>
      </c>
      <c r="BI149" s="226">
        <f t="shared" si="13"/>
        <v>0</v>
      </c>
      <c r="BJ149" s="16" t="s">
        <v>78</v>
      </c>
      <c r="BK149" s="226">
        <f t="shared" si="14"/>
        <v>0</v>
      </c>
      <c r="BL149" s="16" t="s">
        <v>93</v>
      </c>
      <c r="BM149" s="225" t="s">
        <v>964</v>
      </c>
    </row>
    <row r="150" spans="1:65" s="2" customFormat="1" ht="16.5" customHeight="1">
      <c r="A150" s="33"/>
      <c r="B150" s="34"/>
      <c r="C150" s="240" t="s">
        <v>93</v>
      </c>
      <c r="D150" s="240" t="s">
        <v>958</v>
      </c>
      <c r="E150" s="241" t="s">
        <v>965</v>
      </c>
      <c r="F150" s="242" t="s">
        <v>966</v>
      </c>
      <c r="G150" s="243" t="s">
        <v>956</v>
      </c>
      <c r="H150" s="244">
        <v>24</v>
      </c>
      <c r="I150" s="245"/>
      <c r="J150" s="246">
        <f t="shared" si="5"/>
        <v>0</v>
      </c>
      <c r="K150" s="247"/>
      <c r="L150" s="248"/>
      <c r="M150" s="249" t="s">
        <v>1</v>
      </c>
      <c r="N150" s="250" t="s">
        <v>38</v>
      </c>
      <c r="O150" s="70"/>
      <c r="P150" s="223">
        <f t="shared" si="6"/>
        <v>0</v>
      </c>
      <c r="Q150" s="223">
        <v>0.0001</v>
      </c>
      <c r="R150" s="223">
        <f t="shared" si="7"/>
        <v>0.0024000000000000002</v>
      </c>
      <c r="S150" s="223">
        <v>0</v>
      </c>
      <c r="T150" s="224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5" t="s">
        <v>168</v>
      </c>
      <c r="AT150" s="225" t="s">
        <v>958</v>
      </c>
      <c r="AU150" s="225" t="s">
        <v>82</v>
      </c>
      <c r="AY150" s="16" t="s">
        <v>154</v>
      </c>
      <c r="BE150" s="226">
        <f t="shared" si="9"/>
        <v>0</v>
      </c>
      <c r="BF150" s="226">
        <f t="shared" si="10"/>
        <v>0</v>
      </c>
      <c r="BG150" s="226">
        <f t="shared" si="11"/>
        <v>0</v>
      </c>
      <c r="BH150" s="226">
        <f t="shared" si="12"/>
        <v>0</v>
      </c>
      <c r="BI150" s="226">
        <f t="shared" si="13"/>
        <v>0</v>
      </c>
      <c r="BJ150" s="16" t="s">
        <v>78</v>
      </c>
      <c r="BK150" s="226">
        <f t="shared" si="14"/>
        <v>0</v>
      </c>
      <c r="BL150" s="16" t="s">
        <v>93</v>
      </c>
      <c r="BM150" s="225" t="s">
        <v>967</v>
      </c>
    </row>
    <row r="151" spans="1:65" s="2" customFormat="1" ht="24" customHeight="1">
      <c r="A151" s="33"/>
      <c r="B151" s="34"/>
      <c r="C151" s="213" t="s">
        <v>737</v>
      </c>
      <c r="D151" s="213" t="s">
        <v>155</v>
      </c>
      <c r="E151" s="214" t="s">
        <v>968</v>
      </c>
      <c r="F151" s="215" t="s">
        <v>969</v>
      </c>
      <c r="G151" s="216" t="s">
        <v>956</v>
      </c>
      <c r="H151" s="217">
        <v>2</v>
      </c>
      <c r="I151" s="218"/>
      <c r="J151" s="219">
        <f t="shared" si="5"/>
        <v>0</v>
      </c>
      <c r="K151" s="220"/>
      <c r="L151" s="38"/>
      <c r="M151" s="221" t="s">
        <v>1</v>
      </c>
      <c r="N151" s="222" t="s">
        <v>38</v>
      </c>
      <c r="O151" s="70"/>
      <c r="P151" s="223">
        <f t="shared" si="6"/>
        <v>0</v>
      </c>
      <c r="Q151" s="223">
        <v>0</v>
      </c>
      <c r="R151" s="223">
        <f t="shared" si="7"/>
        <v>0</v>
      </c>
      <c r="S151" s="223">
        <v>0</v>
      </c>
      <c r="T151" s="224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82</v>
      </c>
      <c r="AY151" s="16" t="s">
        <v>154</v>
      </c>
      <c r="BE151" s="226">
        <f t="shared" si="9"/>
        <v>0</v>
      </c>
      <c r="BF151" s="226">
        <f t="shared" si="10"/>
        <v>0</v>
      </c>
      <c r="BG151" s="226">
        <f t="shared" si="11"/>
        <v>0</v>
      </c>
      <c r="BH151" s="226">
        <f t="shared" si="12"/>
        <v>0</v>
      </c>
      <c r="BI151" s="226">
        <f t="shared" si="13"/>
        <v>0</v>
      </c>
      <c r="BJ151" s="16" t="s">
        <v>78</v>
      </c>
      <c r="BK151" s="226">
        <f t="shared" si="14"/>
        <v>0</v>
      </c>
      <c r="BL151" s="16" t="s">
        <v>93</v>
      </c>
      <c r="BM151" s="225" t="s">
        <v>970</v>
      </c>
    </row>
    <row r="152" spans="1:65" s="2" customFormat="1" ht="24" customHeight="1">
      <c r="A152" s="33"/>
      <c r="B152" s="34"/>
      <c r="C152" s="240" t="s">
        <v>164</v>
      </c>
      <c r="D152" s="240" t="s">
        <v>958</v>
      </c>
      <c r="E152" s="241" t="s">
        <v>971</v>
      </c>
      <c r="F152" s="242" t="s">
        <v>972</v>
      </c>
      <c r="G152" s="243" t="s">
        <v>956</v>
      </c>
      <c r="H152" s="244">
        <v>2</v>
      </c>
      <c r="I152" s="245"/>
      <c r="J152" s="246">
        <f t="shared" si="5"/>
        <v>0</v>
      </c>
      <c r="K152" s="247"/>
      <c r="L152" s="248"/>
      <c r="M152" s="249" t="s">
        <v>1</v>
      </c>
      <c r="N152" s="250" t="s">
        <v>38</v>
      </c>
      <c r="O152" s="70"/>
      <c r="P152" s="223">
        <f t="shared" si="6"/>
        <v>0</v>
      </c>
      <c r="Q152" s="223">
        <v>0.0012</v>
      </c>
      <c r="R152" s="223">
        <f t="shared" si="7"/>
        <v>0.0024</v>
      </c>
      <c r="S152" s="223">
        <v>0</v>
      </c>
      <c r="T152" s="224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168</v>
      </c>
      <c r="AT152" s="225" t="s">
        <v>958</v>
      </c>
      <c r="AU152" s="225" t="s">
        <v>82</v>
      </c>
      <c r="AY152" s="16" t="s">
        <v>154</v>
      </c>
      <c r="BE152" s="226">
        <f t="shared" si="9"/>
        <v>0</v>
      </c>
      <c r="BF152" s="226">
        <f t="shared" si="10"/>
        <v>0</v>
      </c>
      <c r="BG152" s="226">
        <f t="shared" si="11"/>
        <v>0</v>
      </c>
      <c r="BH152" s="226">
        <f t="shared" si="12"/>
        <v>0</v>
      </c>
      <c r="BI152" s="226">
        <f t="shared" si="13"/>
        <v>0</v>
      </c>
      <c r="BJ152" s="16" t="s">
        <v>78</v>
      </c>
      <c r="BK152" s="226">
        <f t="shared" si="14"/>
        <v>0</v>
      </c>
      <c r="BL152" s="16" t="s">
        <v>93</v>
      </c>
      <c r="BM152" s="225" t="s">
        <v>973</v>
      </c>
    </row>
    <row r="153" spans="1:65" s="2" customFormat="1" ht="24" customHeight="1">
      <c r="A153" s="33"/>
      <c r="B153" s="34"/>
      <c r="C153" s="213" t="s">
        <v>974</v>
      </c>
      <c r="D153" s="213" t="s">
        <v>155</v>
      </c>
      <c r="E153" s="214" t="s">
        <v>975</v>
      </c>
      <c r="F153" s="215" t="s">
        <v>976</v>
      </c>
      <c r="G153" s="216" t="s">
        <v>956</v>
      </c>
      <c r="H153" s="217">
        <v>25</v>
      </c>
      <c r="I153" s="218"/>
      <c r="J153" s="219">
        <f t="shared" si="5"/>
        <v>0</v>
      </c>
      <c r="K153" s="220"/>
      <c r="L153" s="38"/>
      <c r="M153" s="221" t="s">
        <v>1</v>
      </c>
      <c r="N153" s="222" t="s">
        <v>38</v>
      </c>
      <c r="O153" s="70"/>
      <c r="P153" s="223">
        <f t="shared" si="6"/>
        <v>0</v>
      </c>
      <c r="Q153" s="223">
        <v>0</v>
      </c>
      <c r="R153" s="223">
        <f t="shared" si="7"/>
        <v>0</v>
      </c>
      <c r="S153" s="223">
        <v>0</v>
      </c>
      <c r="T153" s="224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5" t="s">
        <v>93</v>
      </c>
      <c r="AT153" s="225" t="s">
        <v>155</v>
      </c>
      <c r="AU153" s="225" t="s">
        <v>82</v>
      </c>
      <c r="AY153" s="16" t="s">
        <v>154</v>
      </c>
      <c r="BE153" s="226">
        <f t="shared" si="9"/>
        <v>0</v>
      </c>
      <c r="BF153" s="226">
        <f t="shared" si="10"/>
        <v>0</v>
      </c>
      <c r="BG153" s="226">
        <f t="shared" si="11"/>
        <v>0</v>
      </c>
      <c r="BH153" s="226">
        <f t="shared" si="12"/>
        <v>0</v>
      </c>
      <c r="BI153" s="226">
        <f t="shared" si="13"/>
        <v>0</v>
      </c>
      <c r="BJ153" s="16" t="s">
        <v>78</v>
      </c>
      <c r="BK153" s="226">
        <f t="shared" si="14"/>
        <v>0</v>
      </c>
      <c r="BL153" s="16" t="s">
        <v>93</v>
      </c>
      <c r="BM153" s="225" t="s">
        <v>977</v>
      </c>
    </row>
    <row r="154" spans="1:65" s="2" customFormat="1" ht="16.5" customHeight="1">
      <c r="A154" s="33"/>
      <c r="B154" s="34"/>
      <c r="C154" s="240" t="s">
        <v>168</v>
      </c>
      <c r="D154" s="240" t="s">
        <v>958</v>
      </c>
      <c r="E154" s="241" t="s">
        <v>978</v>
      </c>
      <c r="F154" s="242" t="s">
        <v>979</v>
      </c>
      <c r="G154" s="243" t="s">
        <v>956</v>
      </c>
      <c r="H154" s="244">
        <v>8</v>
      </c>
      <c r="I154" s="245"/>
      <c r="J154" s="246">
        <f t="shared" si="5"/>
        <v>0</v>
      </c>
      <c r="K154" s="247"/>
      <c r="L154" s="248"/>
      <c r="M154" s="249" t="s">
        <v>1</v>
      </c>
      <c r="N154" s="250" t="s">
        <v>38</v>
      </c>
      <c r="O154" s="70"/>
      <c r="P154" s="223">
        <f t="shared" si="6"/>
        <v>0</v>
      </c>
      <c r="Q154" s="223">
        <v>0.00035</v>
      </c>
      <c r="R154" s="223">
        <f t="shared" si="7"/>
        <v>0.0028</v>
      </c>
      <c r="S154" s="223">
        <v>0</v>
      </c>
      <c r="T154" s="224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5" t="s">
        <v>168</v>
      </c>
      <c r="AT154" s="225" t="s">
        <v>958</v>
      </c>
      <c r="AU154" s="225" t="s">
        <v>82</v>
      </c>
      <c r="AY154" s="16" t="s">
        <v>154</v>
      </c>
      <c r="BE154" s="226">
        <f t="shared" si="9"/>
        <v>0</v>
      </c>
      <c r="BF154" s="226">
        <f t="shared" si="10"/>
        <v>0</v>
      </c>
      <c r="BG154" s="226">
        <f t="shared" si="11"/>
        <v>0</v>
      </c>
      <c r="BH154" s="226">
        <f t="shared" si="12"/>
        <v>0</v>
      </c>
      <c r="BI154" s="226">
        <f t="shared" si="13"/>
        <v>0</v>
      </c>
      <c r="BJ154" s="16" t="s">
        <v>78</v>
      </c>
      <c r="BK154" s="226">
        <f t="shared" si="14"/>
        <v>0</v>
      </c>
      <c r="BL154" s="16" t="s">
        <v>93</v>
      </c>
      <c r="BM154" s="225" t="s">
        <v>980</v>
      </c>
    </row>
    <row r="155" spans="1:65" s="2" customFormat="1" ht="24" customHeight="1">
      <c r="A155" s="33"/>
      <c r="B155" s="34"/>
      <c r="C155" s="240" t="s">
        <v>981</v>
      </c>
      <c r="D155" s="240" t="s">
        <v>958</v>
      </c>
      <c r="E155" s="241" t="s">
        <v>982</v>
      </c>
      <c r="F155" s="242" t="s">
        <v>983</v>
      </c>
      <c r="G155" s="243" t="s">
        <v>956</v>
      </c>
      <c r="H155" s="244">
        <v>2</v>
      </c>
      <c r="I155" s="245"/>
      <c r="J155" s="246">
        <f t="shared" si="5"/>
        <v>0</v>
      </c>
      <c r="K155" s="247"/>
      <c r="L155" s="248"/>
      <c r="M155" s="249" t="s">
        <v>1</v>
      </c>
      <c r="N155" s="250" t="s">
        <v>38</v>
      </c>
      <c r="O155" s="70"/>
      <c r="P155" s="223">
        <f t="shared" si="6"/>
        <v>0</v>
      </c>
      <c r="Q155" s="223">
        <v>0.0007</v>
      </c>
      <c r="R155" s="223">
        <f t="shared" si="7"/>
        <v>0.0014</v>
      </c>
      <c r="S155" s="223">
        <v>0</v>
      </c>
      <c r="T155" s="224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168</v>
      </c>
      <c r="AT155" s="225" t="s">
        <v>958</v>
      </c>
      <c r="AU155" s="225" t="s">
        <v>82</v>
      </c>
      <c r="AY155" s="16" t="s">
        <v>154</v>
      </c>
      <c r="BE155" s="226">
        <f t="shared" si="9"/>
        <v>0</v>
      </c>
      <c r="BF155" s="226">
        <f t="shared" si="10"/>
        <v>0</v>
      </c>
      <c r="BG155" s="226">
        <f t="shared" si="11"/>
        <v>0</v>
      </c>
      <c r="BH155" s="226">
        <f t="shared" si="12"/>
        <v>0</v>
      </c>
      <c r="BI155" s="226">
        <f t="shared" si="13"/>
        <v>0</v>
      </c>
      <c r="BJ155" s="16" t="s">
        <v>78</v>
      </c>
      <c r="BK155" s="226">
        <f t="shared" si="14"/>
        <v>0</v>
      </c>
      <c r="BL155" s="16" t="s">
        <v>93</v>
      </c>
      <c r="BM155" s="225" t="s">
        <v>984</v>
      </c>
    </row>
    <row r="156" spans="1:65" s="2" customFormat="1" ht="16.5" customHeight="1">
      <c r="A156" s="33"/>
      <c r="B156" s="34"/>
      <c r="C156" s="240" t="s">
        <v>171</v>
      </c>
      <c r="D156" s="240" t="s">
        <v>958</v>
      </c>
      <c r="E156" s="241" t="s">
        <v>985</v>
      </c>
      <c r="F156" s="242" t="s">
        <v>986</v>
      </c>
      <c r="G156" s="243" t="s">
        <v>956</v>
      </c>
      <c r="H156" s="244">
        <v>4</v>
      </c>
      <c r="I156" s="245"/>
      <c r="J156" s="246">
        <f t="shared" si="5"/>
        <v>0</v>
      </c>
      <c r="K156" s="247"/>
      <c r="L156" s="248"/>
      <c r="M156" s="249" t="s">
        <v>1</v>
      </c>
      <c r="N156" s="250" t="s">
        <v>38</v>
      </c>
      <c r="O156" s="70"/>
      <c r="P156" s="223">
        <f t="shared" si="6"/>
        <v>0</v>
      </c>
      <c r="Q156" s="223">
        <v>0.00088</v>
      </c>
      <c r="R156" s="223">
        <f t="shared" si="7"/>
        <v>0.00352</v>
      </c>
      <c r="S156" s="223">
        <v>0</v>
      </c>
      <c r="T156" s="224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25" t="s">
        <v>168</v>
      </c>
      <c r="AT156" s="225" t="s">
        <v>958</v>
      </c>
      <c r="AU156" s="225" t="s">
        <v>82</v>
      </c>
      <c r="AY156" s="16" t="s">
        <v>154</v>
      </c>
      <c r="BE156" s="226">
        <f t="shared" si="9"/>
        <v>0</v>
      </c>
      <c r="BF156" s="226">
        <f t="shared" si="10"/>
        <v>0</v>
      </c>
      <c r="BG156" s="226">
        <f t="shared" si="11"/>
        <v>0</v>
      </c>
      <c r="BH156" s="226">
        <f t="shared" si="12"/>
        <v>0</v>
      </c>
      <c r="BI156" s="226">
        <f t="shared" si="13"/>
        <v>0</v>
      </c>
      <c r="BJ156" s="16" t="s">
        <v>78</v>
      </c>
      <c r="BK156" s="226">
        <f t="shared" si="14"/>
        <v>0</v>
      </c>
      <c r="BL156" s="16" t="s">
        <v>93</v>
      </c>
      <c r="BM156" s="225" t="s">
        <v>987</v>
      </c>
    </row>
    <row r="157" spans="1:65" s="2" customFormat="1" ht="16.5" customHeight="1">
      <c r="A157" s="33"/>
      <c r="B157" s="34"/>
      <c r="C157" s="240" t="s">
        <v>988</v>
      </c>
      <c r="D157" s="240" t="s">
        <v>958</v>
      </c>
      <c r="E157" s="241" t="s">
        <v>989</v>
      </c>
      <c r="F157" s="242" t="s">
        <v>990</v>
      </c>
      <c r="G157" s="243" t="s">
        <v>956</v>
      </c>
      <c r="H157" s="244">
        <v>5</v>
      </c>
      <c r="I157" s="245"/>
      <c r="J157" s="246">
        <f t="shared" si="5"/>
        <v>0</v>
      </c>
      <c r="K157" s="247"/>
      <c r="L157" s="248"/>
      <c r="M157" s="249" t="s">
        <v>1</v>
      </c>
      <c r="N157" s="250" t="s">
        <v>38</v>
      </c>
      <c r="O157" s="70"/>
      <c r="P157" s="223">
        <f t="shared" si="6"/>
        <v>0</v>
      </c>
      <c r="Q157" s="223">
        <v>0.0002</v>
      </c>
      <c r="R157" s="223">
        <f t="shared" si="7"/>
        <v>0.001</v>
      </c>
      <c r="S157" s="223">
        <v>0</v>
      </c>
      <c r="T157" s="224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168</v>
      </c>
      <c r="AT157" s="225" t="s">
        <v>958</v>
      </c>
      <c r="AU157" s="225" t="s">
        <v>82</v>
      </c>
      <c r="AY157" s="16" t="s">
        <v>154</v>
      </c>
      <c r="BE157" s="226">
        <f t="shared" si="9"/>
        <v>0</v>
      </c>
      <c r="BF157" s="226">
        <f t="shared" si="10"/>
        <v>0</v>
      </c>
      <c r="BG157" s="226">
        <f t="shared" si="11"/>
        <v>0</v>
      </c>
      <c r="BH157" s="226">
        <f t="shared" si="12"/>
        <v>0</v>
      </c>
      <c r="BI157" s="226">
        <f t="shared" si="13"/>
        <v>0</v>
      </c>
      <c r="BJ157" s="16" t="s">
        <v>78</v>
      </c>
      <c r="BK157" s="226">
        <f t="shared" si="14"/>
        <v>0</v>
      </c>
      <c r="BL157" s="16" t="s">
        <v>93</v>
      </c>
      <c r="BM157" s="225" t="s">
        <v>991</v>
      </c>
    </row>
    <row r="158" spans="1:65" s="2" customFormat="1" ht="16.5" customHeight="1">
      <c r="A158" s="33"/>
      <c r="B158" s="34"/>
      <c r="C158" s="240" t="s">
        <v>174</v>
      </c>
      <c r="D158" s="240" t="s">
        <v>958</v>
      </c>
      <c r="E158" s="241" t="s">
        <v>992</v>
      </c>
      <c r="F158" s="242" t="s">
        <v>993</v>
      </c>
      <c r="G158" s="243" t="s">
        <v>956</v>
      </c>
      <c r="H158" s="244">
        <v>2</v>
      </c>
      <c r="I158" s="245"/>
      <c r="J158" s="246">
        <f t="shared" si="5"/>
        <v>0</v>
      </c>
      <c r="K158" s="247"/>
      <c r="L158" s="248"/>
      <c r="M158" s="249" t="s">
        <v>1</v>
      </c>
      <c r="N158" s="250" t="s">
        <v>38</v>
      </c>
      <c r="O158" s="70"/>
      <c r="P158" s="223">
        <f t="shared" si="6"/>
        <v>0</v>
      </c>
      <c r="Q158" s="223">
        <v>0.00088</v>
      </c>
      <c r="R158" s="223">
        <f t="shared" si="7"/>
        <v>0.00176</v>
      </c>
      <c r="S158" s="223">
        <v>0</v>
      </c>
      <c r="T158" s="224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168</v>
      </c>
      <c r="AT158" s="225" t="s">
        <v>958</v>
      </c>
      <c r="AU158" s="225" t="s">
        <v>82</v>
      </c>
      <c r="AY158" s="16" t="s">
        <v>154</v>
      </c>
      <c r="BE158" s="226">
        <f t="shared" si="9"/>
        <v>0</v>
      </c>
      <c r="BF158" s="226">
        <f t="shared" si="10"/>
        <v>0</v>
      </c>
      <c r="BG158" s="226">
        <f t="shared" si="11"/>
        <v>0</v>
      </c>
      <c r="BH158" s="226">
        <f t="shared" si="12"/>
        <v>0</v>
      </c>
      <c r="BI158" s="226">
        <f t="shared" si="13"/>
        <v>0</v>
      </c>
      <c r="BJ158" s="16" t="s">
        <v>78</v>
      </c>
      <c r="BK158" s="226">
        <f t="shared" si="14"/>
        <v>0</v>
      </c>
      <c r="BL158" s="16" t="s">
        <v>93</v>
      </c>
      <c r="BM158" s="225" t="s">
        <v>994</v>
      </c>
    </row>
    <row r="159" spans="1:65" s="2" customFormat="1" ht="16.5" customHeight="1">
      <c r="A159" s="33"/>
      <c r="B159" s="34"/>
      <c r="C159" s="240" t="s">
        <v>995</v>
      </c>
      <c r="D159" s="240" t="s">
        <v>958</v>
      </c>
      <c r="E159" s="241" t="s">
        <v>996</v>
      </c>
      <c r="F159" s="242" t="s">
        <v>997</v>
      </c>
      <c r="G159" s="243" t="s">
        <v>956</v>
      </c>
      <c r="H159" s="244">
        <v>4</v>
      </c>
      <c r="I159" s="245"/>
      <c r="J159" s="246">
        <f t="shared" si="5"/>
        <v>0</v>
      </c>
      <c r="K159" s="247"/>
      <c r="L159" s="248"/>
      <c r="M159" s="249" t="s">
        <v>1</v>
      </c>
      <c r="N159" s="250" t="s">
        <v>38</v>
      </c>
      <c r="O159" s="70"/>
      <c r="P159" s="223">
        <f t="shared" si="6"/>
        <v>0</v>
      </c>
      <c r="Q159" s="223">
        <v>0.00026</v>
      </c>
      <c r="R159" s="223">
        <f t="shared" si="7"/>
        <v>0.00104</v>
      </c>
      <c r="S159" s="223">
        <v>0</v>
      </c>
      <c r="T159" s="224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5" t="s">
        <v>168</v>
      </c>
      <c r="AT159" s="225" t="s">
        <v>958</v>
      </c>
      <c r="AU159" s="225" t="s">
        <v>82</v>
      </c>
      <c r="AY159" s="16" t="s">
        <v>154</v>
      </c>
      <c r="BE159" s="226">
        <f t="shared" si="9"/>
        <v>0</v>
      </c>
      <c r="BF159" s="226">
        <f t="shared" si="10"/>
        <v>0</v>
      </c>
      <c r="BG159" s="226">
        <f t="shared" si="11"/>
        <v>0</v>
      </c>
      <c r="BH159" s="226">
        <f t="shared" si="12"/>
        <v>0</v>
      </c>
      <c r="BI159" s="226">
        <f t="shared" si="13"/>
        <v>0</v>
      </c>
      <c r="BJ159" s="16" t="s">
        <v>78</v>
      </c>
      <c r="BK159" s="226">
        <f t="shared" si="14"/>
        <v>0</v>
      </c>
      <c r="BL159" s="16" t="s">
        <v>93</v>
      </c>
      <c r="BM159" s="225" t="s">
        <v>998</v>
      </c>
    </row>
    <row r="160" spans="1:65" s="2" customFormat="1" ht="24" customHeight="1">
      <c r="A160" s="33"/>
      <c r="B160" s="34"/>
      <c r="C160" s="213" t="s">
        <v>177</v>
      </c>
      <c r="D160" s="213" t="s">
        <v>155</v>
      </c>
      <c r="E160" s="214" t="s">
        <v>999</v>
      </c>
      <c r="F160" s="215" t="s">
        <v>1000</v>
      </c>
      <c r="G160" s="216" t="s">
        <v>956</v>
      </c>
      <c r="H160" s="217">
        <v>5</v>
      </c>
      <c r="I160" s="218"/>
      <c r="J160" s="219">
        <f t="shared" si="5"/>
        <v>0</v>
      </c>
      <c r="K160" s="220"/>
      <c r="L160" s="38"/>
      <c r="M160" s="221" t="s">
        <v>1</v>
      </c>
      <c r="N160" s="222" t="s">
        <v>38</v>
      </c>
      <c r="O160" s="70"/>
      <c r="P160" s="223">
        <f t="shared" si="6"/>
        <v>0</v>
      </c>
      <c r="Q160" s="223">
        <v>0</v>
      </c>
      <c r="R160" s="223">
        <f t="shared" si="7"/>
        <v>0</v>
      </c>
      <c r="S160" s="223">
        <v>0</v>
      </c>
      <c r="T160" s="224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25" t="s">
        <v>93</v>
      </c>
      <c r="AT160" s="225" t="s">
        <v>155</v>
      </c>
      <c r="AU160" s="225" t="s">
        <v>82</v>
      </c>
      <c r="AY160" s="16" t="s">
        <v>154</v>
      </c>
      <c r="BE160" s="226">
        <f t="shared" si="9"/>
        <v>0</v>
      </c>
      <c r="BF160" s="226">
        <f t="shared" si="10"/>
        <v>0</v>
      </c>
      <c r="BG160" s="226">
        <f t="shared" si="11"/>
        <v>0</v>
      </c>
      <c r="BH160" s="226">
        <f t="shared" si="12"/>
        <v>0</v>
      </c>
      <c r="BI160" s="226">
        <f t="shared" si="13"/>
        <v>0</v>
      </c>
      <c r="BJ160" s="16" t="s">
        <v>78</v>
      </c>
      <c r="BK160" s="226">
        <f t="shared" si="14"/>
        <v>0</v>
      </c>
      <c r="BL160" s="16" t="s">
        <v>93</v>
      </c>
      <c r="BM160" s="225" t="s">
        <v>1001</v>
      </c>
    </row>
    <row r="161" spans="1:65" s="2" customFormat="1" ht="16.5" customHeight="1">
      <c r="A161" s="33"/>
      <c r="B161" s="34"/>
      <c r="C161" s="240" t="s">
        <v>8</v>
      </c>
      <c r="D161" s="240" t="s">
        <v>958</v>
      </c>
      <c r="E161" s="241" t="s">
        <v>1002</v>
      </c>
      <c r="F161" s="242" t="s">
        <v>1003</v>
      </c>
      <c r="G161" s="243" t="s">
        <v>956</v>
      </c>
      <c r="H161" s="244">
        <v>1</v>
      </c>
      <c r="I161" s="245"/>
      <c r="J161" s="246">
        <f t="shared" si="5"/>
        <v>0</v>
      </c>
      <c r="K161" s="247"/>
      <c r="L161" s="248"/>
      <c r="M161" s="249" t="s">
        <v>1</v>
      </c>
      <c r="N161" s="250" t="s">
        <v>38</v>
      </c>
      <c r="O161" s="70"/>
      <c r="P161" s="223">
        <f t="shared" si="6"/>
        <v>0</v>
      </c>
      <c r="Q161" s="223">
        <v>0.00041</v>
      </c>
      <c r="R161" s="223">
        <f t="shared" si="7"/>
        <v>0.00041</v>
      </c>
      <c r="S161" s="223">
        <v>0</v>
      </c>
      <c r="T161" s="224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5" t="s">
        <v>168</v>
      </c>
      <c r="AT161" s="225" t="s">
        <v>958</v>
      </c>
      <c r="AU161" s="225" t="s">
        <v>82</v>
      </c>
      <c r="AY161" s="16" t="s">
        <v>154</v>
      </c>
      <c r="BE161" s="226">
        <f t="shared" si="9"/>
        <v>0</v>
      </c>
      <c r="BF161" s="226">
        <f t="shared" si="10"/>
        <v>0</v>
      </c>
      <c r="BG161" s="226">
        <f t="shared" si="11"/>
        <v>0</v>
      </c>
      <c r="BH161" s="226">
        <f t="shared" si="12"/>
        <v>0</v>
      </c>
      <c r="BI161" s="226">
        <f t="shared" si="13"/>
        <v>0</v>
      </c>
      <c r="BJ161" s="16" t="s">
        <v>78</v>
      </c>
      <c r="BK161" s="226">
        <f t="shared" si="14"/>
        <v>0</v>
      </c>
      <c r="BL161" s="16" t="s">
        <v>93</v>
      </c>
      <c r="BM161" s="225" t="s">
        <v>1004</v>
      </c>
    </row>
    <row r="162" spans="1:65" s="2" customFormat="1" ht="24" customHeight="1">
      <c r="A162" s="33"/>
      <c r="B162" s="34"/>
      <c r="C162" s="240" t="s">
        <v>180</v>
      </c>
      <c r="D162" s="240" t="s">
        <v>958</v>
      </c>
      <c r="E162" s="241" t="s">
        <v>1005</v>
      </c>
      <c r="F162" s="242" t="s">
        <v>1006</v>
      </c>
      <c r="G162" s="243" t="s">
        <v>956</v>
      </c>
      <c r="H162" s="244">
        <v>1</v>
      </c>
      <c r="I162" s="245"/>
      <c r="J162" s="246">
        <f t="shared" si="5"/>
        <v>0</v>
      </c>
      <c r="K162" s="247"/>
      <c r="L162" s="248"/>
      <c r="M162" s="249" t="s">
        <v>1</v>
      </c>
      <c r="N162" s="250" t="s">
        <v>38</v>
      </c>
      <c r="O162" s="70"/>
      <c r="P162" s="223">
        <f t="shared" si="6"/>
        <v>0</v>
      </c>
      <c r="Q162" s="223">
        <v>0.0012</v>
      </c>
      <c r="R162" s="223">
        <f t="shared" si="7"/>
        <v>0.0012</v>
      </c>
      <c r="S162" s="223">
        <v>0</v>
      </c>
      <c r="T162" s="224">
        <f t="shared" si="8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168</v>
      </c>
      <c r="AT162" s="225" t="s">
        <v>958</v>
      </c>
      <c r="AU162" s="225" t="s">
        <v>82</v>
      </c>
      <c r="AY162" s="16" t="s">
        <v>154</v>
      </c>
      <c r="BE162" s="226">
        <f t="shared" si="9"/>
        <v>0</v>
      </c>
      <c r="BF162" s="226">
        <f t="shared" si="10"/>
        <v>0</v>
      </c>
      <c r="BG162" s="226">
        <f t="shared" si="11"/>
        <v>0</v>
      </c>
      <c r="BH162" s="226">
        <f t="shared" si="12"/>
        <v>0</v>
      </c>
      <c r="BI162" s="226">
        <f t="shared" si="13"/>
        <v>0</v>
      </c>
      <c r="BJ162" s="16" t="s">
        <v>78</v>
      </c>
      <c r="BK162" s="226">
        <f t="shared" si="14"/>
        <v>0</v>
      </c>
      <c r="BL162" s="16" t="s">
        <v>93</v>
      </c>
      <c r="BM162" s="225" t="s">
        <v>1007</v>
      </c>
    </row>
    <row r="163" spans="1:65" s="2" customFormat="1" ht="24" customHeight="1">
      <c r="A163" s="33"/>
      <c r="B163" s="34"/>
      <c r="C163" s="240" t="s">
        <v>1008</v>
      </c>
      <c r="D163" s="240" t="s">
        <v>958</v>
      </c>
      <c r="E163" s="241" t="s">
        <v>1009</v>
      </c>
      <c r="F163" s="242" t="s">
        <v>1010</v>
      </c>
      <c r="G163" s="243" t="s">
        <v>956</v>
      </c>
      <c r="H163" s="244">
        <v>2</v>
      </c>
      <c r="I163" s="245"/>
      <c r="J163" s="246">
        <f t="shared" si="5"/>
        <v>0</v>
      </c>
      <c r="K163" s="247"/>
      <c r="L163" s="248"/>
      <c r="M163" s="249" t="s">
        <v>1</v>
      </c>
      <c r="N163" s="250" t="s">
        <v>38</v>
      </c>
      <c r="O163" s="70"/>
      <c r="P163" s="223">
        <f t="shared" si="6"/>
        <v>0</v>
      </c>
      <c r="Q163" s="223">
        <v>0.001</v>
      </c>
      <c r="R163" s="223">
        <f t="shared" si="7"/>
        <v>0.002</v>
      </c>
      <c r="S163" s="223">
        <v>0</v>
      </c>
      <c r="T163" s="224">
        <f t="shared" si="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168</v>
      </c>
      <c r="AT163" s="225" t="s">
        <v>958</v>
      </c>
      <c r="AU163" s="225" t="s">
        <v>82</v>
      </c>
      <c r="AY163" s="16" t="s">
        <v>154</v>
      </c>
      <c r="BE163" s="226">
        <f t="shared" si="9"/>
        <v>0</v>
      </c>
      <c r="BF163" s="226">
        <f t="shared" si="10"/>
        <v>0</v>
      </c>
      <c r="BG163" s="226">
        <f t="shared" si="11"/>
        <v>0</v>
      </c>
      <c r="BH163" s="226">
        <f t="shared" si="12"/>
        <v>0</v>
      </c>
      <c r="BI163" s="226">
        <f t="shared" si="13"/>
        <v>0</v>
      </c>
      <c r="BJ163" s="16" t="s">
        <v>78</v>
      </c>
      <c r="BK163" s="226">
        <f t="shared" si="14"/>
        <v>0</v>
      </c>
      <c r="BL163" s="16" t="s">
        <v>93</v>
      </c>
      <c r="BM163" s="225" t="s">
        <v>1011</v>
      </c>
    </row>
    <row r="164" spans="1:65" s="2" customFormat="1" ht="24" customHeight="1">
      <c r="A164" s="33"/>
      <c r="B164" s="34"/>
      <c r="C164" s="240" t="s">
        <v>184</v>
      </c>
      <c r="D164" s="240" t="s">
        <v>958</v>
      </c>
      <c r="E164" s="241" t="s">
        <v>1012</v>
      </c>
      <c r="F164" s="242" t="s">
        <v>1013</v>
      </c>
      <c r="G164" s="243" t="s">
        <v>956</v>
      </c>
      <c r="H164" s="244">
        <v>1</v>
      </c>
      <c r="I164" s="245"/>
      <c r="J164" s="246">
        <f t="shared" si="5"/>
        <v>0</v>
      </c>
      <c r="K164" s="247"/>
      <c r="L164" s="248"/>
      <c r="M164" s="249" t="s">
        <v>1</v>
      </c>
      <c r="N164" s="250" t="s">
        <v>38</v>
      </c>
      <c r="O164" s="70"/>
      <c r="P164" s="223">
        <f t="shared" si="6"/>
        <v>0</v>
      </c>
      <c r="Q164" s="223">
        <v>0.0012</v>
      </c>
      <c r="R164" s="223">
        <f t="shared" si="7"/>
        <v>0.0012</v>
      </c>
      <c r="S164" s="223">
        <v>0</v>
      </c>
      <c r="T164" s="224">
        <f t="shared" si="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168</v>
      </c>
      <c r="AT164" s="225" t="s">
        <v>958</v>
      </c>
      <c r="AU164" s="225" t="s">
        <v>82</v>
      </c>
      <c r="AY164" s="16" t="s">
        <v>154</v>
      </c>
      <c r="BE164" s="226">
        <f t="shared" si="9"/>
        <v>0</v>
      </c>
      <c r="BF164" s="226">
        <f t="shared" si="10"/>
        <v>0</v>
      </c>
      <c r="BG164" s="226">
        <f t="shared" si="11"/>
        <v>0</v>
      </c>
      <c r="BH164" s="226">
        <f t="shared" si="12"/>
        <v>0</v>
      </c>
      <c r="BI164" s="226">
        <f t="shared" si="13"/>
        <v>0</v>
      </c>
      <c r="BJ164" s="16" t="s">
        <v>78</v>
      </c>
      <c r="BK164" s="226">
        <f t="shared" si="14"/>
        <v>0</v>
      </c>
      <c r="BL164" s="16" t="s">
        <v>93</v>
      </c>
      <c r="BM164" s="225" t="s">
        <v>1014</v>
      </c>
    </row>
    <row r="165" spans="2:63" s="11" customFormat="1" ht="22.9" customHeight="1">
      <c r="B165" s="199"/>
      <c r="C165" s="200"/>
      <c r="D165" s="201" t="s">
        <v>72</v>
      </c>
      <c r="E165" s="238" t="s">
        <v>981</v>
      </c>
      <c r="F165" s="238" t="s">
        <v>1015</v>
      </c>
      <c r="G165" s="200"/>
      <c r="H165" s="200"/>
      <c r="I165" s="203"/>
      <c r="J165" s="239">
        <f>BK165</f>
        <v>0</v>
      </c>
      <c r="K165" s="200"/>
      <c r="L165" s="205"/>
      <c r="M165" s="206"/>
      <c r="N165" s="207"/>
      <c r="O165" s="207"/>
      <c r="P165" s="208">
        <f>SUM(P166:P167)</f>
        <v>0</v>
      </c>
      <c r="Q165" s="207"/>
      <c r="R165" s="208">
        <f>SUM(R166:R167)</f>
        <v>0.00145</v>
      </c>
      <c r="S165" s="207"/>
      <c r="T165" s="209">
        <f>SUM(T166:T167)</f>
        <v>0</v>
      </c>
      <c r="AR165" s="210" t="s">
        <v>78</v>
      </c>
      <c r="AT165" s="211" t="s">
        <v>72</v>
      </c>
      <c r="AU165" s="211" t="s">
        <v>78</v>
      </c>
      <c r="AY165" s="210" t="s">
        <v>154</v>
      </c>
      <c r="BK165" s="212">
        <f>SUM(BK166:BK167)</f>
        <v>0</v>
      </c>
    </row>
    <row r="166" spans="1:65" s="2" customFormat="1" ht="24" customHeight="1">
      <c r="A166" s="33"/>
      <c r="B166" s="34"/>
      <c r="C166" s="213" t="s">
        <v>1016</v>
      </c>
      <c r="D166" s="213" t="s">
        <v>155</v>
      </c>
      <c r="E166" s="214" t="s">
        <v>1017</v>
      </c>
      <c r="F166" s="215" t="s">
        <v>1018</v>
      </c>
      <c r="G166" s="216" t="s">
        <v>956</v>
      </c>
      <c r="H166" s="217">
        <v>5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38</v>
      </c>
      <c r="O166" s="70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82</v>
      </c>
      <c r="AY166" s="16" t="s">
        <v>154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78</v>
      </c>
      <c r="BK166" s="226">
        <f>ROUND(I166*H166,2)</f>
        <v>0</v>
      </c>
      <c r="BL166" s="16" t="s">
        <v>93</v>
      </c>
      <c r="BM166" s="225" t="s">
        <v>1019</v>
      </c>
    </row>
    <row r="167" spans="1:65" s="2" customFormat="1" ht="16.5" customHeight="1">
      <c r="A167" s="33"/>
      <c r="B167" s="34"/>
      <c r="C167" s="213" t="s">
        <v>187</v>
      </c>
      <c r="D167" s="213" t="s">
        <v>155</v>
      </c>
      <c r="E167" s="214" t="s">
        <v>1020</v>
      </c>
      <c r="F167" s="215" t="s">
        <v>1021</v>
      </c>
      <c r="G167" s="216" t="s">
        <v>956</v>
      </c>
      <c r="H167" s="217">
        <v>5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38</v>
      </c>
      <c r="O167" s="70"/>
      <c r="P167" s="223">
        <f>O167*H167</f>
        <v>0</v>
      </c>
      <c r="Q167" s="223">
        <v>0.00029</v>
      </c>
      <c r="R167" s="223">
        <f>Q167*H167</f>
        <v>0.00145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180</v>
      </c>
      <c r="AT167" s="225" t="s">
        <v>155</v>
      </c>
      <c r="AU167" s="225" t="s">
        <v>82</v>
      </c>
      <c r="AY167" s="16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78</v>
      </c>
      <c r="BK167" s="226">
        <f>ROUND(I167*H167,2)</f>
        <v>0</v>
      </c>
      <c r="BL167" s="16" t="s">
        <v>180</v>
      </c>
      <c r="BM167" s="225" t="s">
        <v>1022</v>
      </c>
    </row>
    <row r="168" spans="2:63" s="11" customFormat="1" ht="25.9" customHeight="1">
      <c r="B168" s="199"/>
      <c r="C168" s="200"/>
      <c r="D168" s="201" t="s">
        <v>72</v>
      </c>
      <c r="E168" s="202" t="s">
        <v>1023</v>
      </c>
      <c r="F168" s="202" t="s">
        <v>1024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P169+P187+P205+P207+P209+P235+P239+P242</f>
        <v>0</v>
      </c>
      <c r="Q168" s="207"/>
      <c r="R168" s="208">
        <f>R169+R187+R205+R207+R209+R235+R239+R242</f>
        <v>0.95573</v>
      </c>
      <c r="S168" s="207"/>
      <c r="T168" s="209">
        <f>T169+T187+T205+T207+T209+T235+T239+T242</f>
        <v>0</v>
      </c>
      <c r="AR168" s="210" t="s">
        <v>82</v>
      </c>
      <c r="AT168" s="211" t="s">
        <v>72</v>
      </c>
      <c r="AU168" s="211" t="s">
        <v>73</v>
      </c>
      <c r="AY168" s="210" t="s">
        <v>154</v>
      </c>
      <c r="BK168" s="212">
        <f>BK169+BK187+BK205+BK207+BK209+BK235+BK239+BK242</f>
        <v>0</v>
      </c>
    </row>
    <row r="169" spans="2:63" s="11" customFormat="1" ht="22.9" customHeight="1">
      <c r="B169" s="199"/>
      <c r="C169" s="200"/>
      <c r="D169" s="201" t="s">
        <v>72</v>
      </c>
      <c r="E169" s="238" t="s">
        <v>1025</v>
      </c>
      <c r="F169" s="238" t="s">
        <v>1026</v>
      </c>
      <c r="G169" s="200"/>
      <c r="H169" s="200"/>
      <c r="I169" s="203"/>
      <c r="J169" s="239">
        <f>BK169</f>
        <v>0</v>
      </c>
      <c r="K169" s="200"/>
      <c r="L169" s="205"/>
      <c r="M169" s="206"/>
      <c r="N169" s="207"/>
      <c r="O169" s="207"/>
      <c r="P169" s="208">
        <f>SUM(P170:P186)</f>
        <v>0</v>
      </c>
      <c r="Q169" s="207"/>
      <c r="R169" s="208">
        <f>SUM(R170:R186)</f>
        <v>0.33936</v>
      </c>
      <c r="S169" s="207"/>
      <c r="T169" s="209">
        <f>SUM(T170:T186)</f>
        <v>0</v>
      </c>
      <c r="AR169" s="210" t="s">
        <v>82</v>
      </c>
      <c r="AT169" s="211" t="s">
        <v>72</v>
      </c>
      <c r="AU169" s="211" t="s">
        <v>78</v>
      </c>
      <c r="AY169" s="210" t="s">
        <v>154</v>
      </c>
      <c r="BK169" s="212">
        <f>SUM(BK170:BK186)</f>
        <v>0</v>
      </c>
    </row>
    <row r="170" spans="1:65" s="2" customFormat="1" ht="16.5" customHeight="1">
      <c r="A170" s="33"/>
      <c r="B170" s="34"/>
      <c r="C170" s="213" t="s">
        <v>7</v>
      </c>
      <c r="D170" s="213" t="s">
        <v>155</v>
      </c>
      <c r="E170" s="214" t="s">
        <v>1027</v>
      </c>
      <c r="F170" s="215" t="s">
        <v>1028</v>
      </c>
      <c r="G170" s="216" t="s">
        <v>574</v>
      </c>
      <c r="H170" s="217">
        <v>49</v>
      </c>
      <c r="I170" s="218"/>
      <c r="J170" s="219">
        <f>ROUND(I170*H170,2)</f>
        <v>0</v>
      </c>
      <c r="K170" s="220"/>
      <c r="L170" s="38"/>
      <c r="M170" s="221" t="s">
        <v>1</v>
      </c>
      <c r="N170" s="222" t="s">
        <v>38</v>
      </c>
      <c r="O170" s="70"/>
      <c r="P170" s="223">
        <f>O170*H170</f>
        <v>0</v>
      </c>
      <c r="Q170" s="223">
        <v>0.00187</v>
      </c>
      <c r="R170" s="223">
        <f>Q170*H170</f>
        <v>0.09162999999999999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25" t="s">
        <v>180</v>
      </c>
      <c r="AT170" s="225" t="s">
        <v>155</v>
      </c>
      <c r="AU170" s="225" t="s">
        <v>82</v>
      </c>
      <c r="AY170" s="16" t="s">
        <v>154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78</v>
      </c>
      <c r="BK170" s="226">
        <f>ROUND(I170*H170,2)</f>
        <v>0</v>
      </c>
      <c r="BL170" s="16" t="s">
        <v>180</v>
      </c>
      <c r="BM170" s="225" t="s">
        <v>1029</v>
      </c>
    </row>
    <row r="171" spans="2:51" s="13" customFormat="1" ht="12">
      <c r="B171" s="251"/>
      <c r="C171" s="252"/>
      <c r="D171" s="253" t="s">
        <v>1030</v>
      </c>
      <c r="E171" s="254" t="s">
        <v>1</v>
      </c>
      <c r="F171" s="255" t="s">
        <v>1031</v>
      </c>
      <c r="G171" s="252"/>
      <c r="H171" s="256">
        <v>49</v>
      </c>
      <c r="I171" s="257"/>
      <c r="J171" s="252"/>
      <c r="K171" s="252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1030</v>
      </c>
      <c r="AU171" s="262" t="s">
        <v>82</v>
      </c>
      <c r="AV171" s="13" t="s">
        <v>82</v>
      </c>
      <c r="AW171" s="13" t="s">
        <v>30</v>
      </c>
      <c r="AX171" s="13" t="s">
        <v>78</v>
      </c>
      <c r="AY171" s="262" t="s">
        <v>154</v>
      </c>
    </row>
    <row r="172" spans="1:65" s="2" customFormat="1" ht="16.5" customHeight="1">
      <c r="A172" s="33"/>
      <c r="B172" s="34"/>
      <c r="C172" s="213" t="s">
        <v>190</v>
      </c>
      <c r="D172" s="213" t="s">
        <v>155</v>
      </c>
      <c r="E172" s="214" t="s">
        <v>1032</v>
      </c>
      <c r="F172" s="215" t="s">
        <v>1033</v>
      </c>
      <c r="G172" s="216" t="s">
        <v>574</v>
      </c>
      <c r="H172" s="217">
        <v>56</v>
      </c>
      <c r="I172" s="218"/>
      <c r="J172" s="219">
        <f>ROUND(I172*H172,2)</f>
        <v>0</v>
      </c>
      <c r="K172" s="220"/>
      <c r="L172" s="38"/>
      <c r="M172" s="221" t="s">
        <v>1</v>
      </c>
      <c r="N172" s="222" t="s">
        <v>38</v>
      </c>
      <c r="O172" s="70"/>
      <c r="P172" s="223">
        <f>O172*H172</f>
        <v>0</v>
      </c>
      <c r="Q172" s="223">
        <v>0.00222</v>
      </c>
      <c r="R172" s="223">
        <f>Q172*H172</f>
        <v>0.12432000000000001</v>
      </c>
      <c r="S172" s="223">
        <v>0</v>
      </c>
      <c r="T172" s="22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25" t="s">
        <v>180</v>
      </c>
      <c r="AT172" s="225" t="s">
        <v>155</v>
      </c>
      <c r="AU172" s="225" t="s">
        <v>82</v>
      </c>
      <c r="AY172" s="16" t="s">
        <v>154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78</v>
      </c>
      <c r="BK172" s="226">
        <f>ROUND(I172*H172,2)</f>
        <v>0</v>
      </c>
      <c r="BL172" s="16" t="s">
        <v>180</v>
      </c>
      <c r="BM172" s="225" t="s">
        <v>1034</v>
      </c>
    </row>
    <row r="173" spans="2:51" s="13" customFormat="1" ht="12">
      <c r="B173" s="251"/>
      <c r="C173" s="252"/>
      <c r="D173" s="253" t="s">
        <v>1030</v>
      </c>
      <c r="E173" s="254" t="s">
        <v>1</v>
      </c>
      <c r="F173" s="255" t="s">
        <v>1035</v>
      </c>
      <c r="G173" s="252"/>
      <c r="H173" s="256">
        <v>56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1030</v>
      </c>
      <c r="AU173" s="262" t="s">
        <v>82</v>
      </c>
      <c r="AV173" s="13" t="s">
        <v>82</v>
      </c>
      <c r="AW173" s="13" t="s">
        <v>30</v>
      </c>
      <c r="AX173" s="13" t="s">
        <v>78</v>
      </c>
      <c r="AY173" s="262" t="s">
        <v>154</v>
      </c>
    </row>
    <row r="174" spans="1:65" s="2" customFormat="1" ht="16.5" customHeight="1">
      <c r="A174" s="33"/>
      <c r="B174" s="34"/>
      <c r="C174" s="213" t="s">
        <v>1036</v>
      </c>
      <c r="D174" s="213" t="s">
        <v>155</v>
      </c>
      <c r="E174" s="214" t="s">
        <v>1037</v>
      </c>
      <c r="F174" s="215" t="s">
        <v>1038</v>
      </c>
      <c r="G174" s="216" t="s">
        <v>574</v>
      </c>
      <c r="H174" s="217">
        <v>10</v>
      </c>
      <c r="I174" s="218"/>
      <c r="J174" s="219">
        <f>ROUND(I174*H174,2)</f>
        <v>0</v>
      </c>
      <c r="K174" s="220"/>
      <c r="L174" s="38"/>
      <c r="M174" s="221" t="s">
        <v>1</v>
      </c>
      <c r="N174" s="222" t="s">
        <v>38</v>
      </c>
      <c r="O174" s="70"/>
      <c r="P174" s="223">
        <f>O174*H174</f>
        <v>0</v>
      </c>
      <c r="Q174" s="223">
        <v>0.00341</v>
      </c>
      <c r="R174" s="223">
        <f>Q174*H174</f>
        <v>0.0341</v>
      </c>
      <c r="S174" s="223">
        <v>0</v>
      </c>
      <c r="T174" s="22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25" t="s">
        <v>180</v>
      </c>
      <c r="AT174" s="225" t="s">
        <v>155</v>
      </c>
      <c r="AU174" s="225" t="s">
        <v>82</v>
      </c>
      <c r="AY174" s="16" t="s">
        <v>154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6" t="s">
        <v>78</v>
      </c>
      <c r="BK174" s="226">
        <f>ROUND(I174*H174,2)</f>
        <v>0</v>
      </c>
      <c r="BL174" s="16" t="s">
        <v>180</v>
      </c>
      <c r="BM174" s="225" t="s">
        <v>1039</v>
      </c>
    </row>
    <row r="175" spans="1:65" s="2" customFormat="1" ht="16.5" customHeight="1">
      <c r="A175" s="33"/>
      <c r="B175" s="34"/>
      <c r="C175" s="213" t="s">
        <v>194</v>
      </c>
      <c r="D175" s="213" t="s">
        <v>155</v>
      </c>
      <c r="E175" s="214" t="s">
        <v>1040</v>
      </c>
      <c r="F175" s="215" t="s">
        <v>1041</v>
      </c>
      <c r="G175" s="216" t="s">
        <v>574</v>
      </c>
      <c r="H175" s="217">
        <v>15</v>
      </c>
      <c r="I175" s="218"/>
      <c r="J175" s="219">
        <f>ROUND(I175*H175,2)</f>
        <v>0</v>
      </c>
      <c r="K175" s="220"/>
      <c r="L175" s="38"/>
      <c r="M175" s="221" t="s">
        <v>1</v>
      </c>
      <c r="N175" s="222" t="s">
        <v>38</v>
      </c>
      <c r="O175" s="70"/>
      <c r="P175" s="223">
        <f>O175*H175</f>
        <v>0</v>
      </c>
      <c r="Q175" s="223">
        <v>0.0009</v>
      </c>
      <c r="R175" s="223">
        <f>Q175*H175</f>
        <v>0.0135</v>
      </c>
      <c r="S175" s="223">
        <v>0</v>
      </c>
      <c r="T175" s="224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25" t="s">
        <v>180</v>
      </c>
      <c r="AT175" s="225" t="s">
        <v>155</v>
      </c>
      <c r="AU175" s="225" t="s">
        <v>82</v>
      </c>
      <c r="AY175" s="16" t="s">
        <v>154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78</v>
      </c>
      <c r="BK175" s="226">
        <f>ROUND(I175*H175,2)</f>
        <v>0</v>
      </c>
      <c r="BL175" s="16" t="s">
        <v>180</v>
      </c>
      <c r="BM175" s="225" t="s">
        <v>1042</v>
      </c>
    </row>
    <row r="176" spans="2:51" s="13" customFormat="1" ht="12">
      <c r="B176" s="251"/>
      <c r="C176" s="252"/>
      <c r="D176" s="253" t="s">
        <v>1030</v>
      </c>
      <c r="E176" s="254" t="s">
        <v>1</v>
      </c>
      <c r="F176" s="255" t="s">
        <v>1043</v>
      </c>
      <c r="G176" s="252"/>
      <c r="H176" s="256">
        <v>15</v>
      </c>
      <c r="I176" s="257"/>
      <c r="J176" s="252"/>
      <c r="K176" s="252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1030</v>
      </c>
      <c r="AU176" s="262" t="s">
        <v>82</v>
      </c>
      <c r="AV176" s="13" t="s">
        <v>82</v>
      </c>
      <c r="AW176" s="13" t="s">
        <v>30</v>
      </c>
      <c r="AX176" s="13" t="s">
        <v>78</v>
      </c>
      <c r="AY176" s="262" t="s">
        <v>154</v>
      </c>
    </row>
    <row r="177" spans="1:65" s="2" customFormat="1" ht="24" customHeight="1">
      <c r="A177" s="33"/>
      <c r="B177" s="34"/>
      <c r="C177" s="213" t="s">
        <v>1044</v>
      </c>
      <c r="D177" s="213" t="s">
        <v>155</v>
      </c>
      <c r="E177" s="214" t="s">
        <v>1045</v>
      </c>
      <c r="F177" s="215" t="s">
        <v>1046</v>
      </c>
      <c r="G177" s="216" t="s">
        <v>574</v>
      </c>
      <c r="H177" s="217">
        <v>45</v>
      </c>
      <c r="I177" s="218"/>
      <c r="J177" s="219">
        <f aca="true" t="shared" si="15" ref="J177:J182">ROUND(I177*H177,2)</f>
        <v>0</v>
      </c>
      <c r="K177" s="220"/>
      <c r="L177" s="38"/>
      <c r="M177" s="221" t="s">
        <v>1</v>
      </c>
      <c r="N177" s="222" t="s">
        <v>38</v>
      </c>
      <c r="O177" s="70"/>
      <c r="P177" s="223">
        <f aca="true" t="shared" si="16" ref="P177:P182">O177*H177</f>
        <v>0</v>
      </c>
      <c r="Q177" s="223">
        <v>0.00029</v>
      </c>
      <c r="R177" s="223">
        <f aca="true" t="shared" si="17" ref="R177:R182">Q177*H177</f>
        <v>0.01305</v>
      </c>
      <c r="S177" s="223">
        <v>0</v>
      </c>
      <c r="T177" s="224">
        <f aca="true" t="shared" si="18" ref="T177:T182"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180</v>
      </c>
      <c r="AT177" s="225" t="s">
        <v>155</v>
      </c>
      <c r="AU177" s="225" t="s">
        <v>82</v>
      </c>
      <c r="AY177" s="16" t="s">
        <v>154</v>
      </c>
      <c r="BE177" s="226">
        <f aca="true" t="shared" si="19" ref="BE177:BE182">IF(N177="základní",J177,0)</f>
        <v>0</v>
      </c>
      <c r="BF177" s="226">
        <f aca="true" t="shared" si="20" ref="BF177:BF182">IF(N177="snížená",J177,0)</f>
        <v>0</v>
      </c>
      <c r="BG177" s="226">
        <f aca="true" t="shared" si="21" ref="BG177:BG182">IF(N177="zákl. přenesená",J177,0)</f>
        <v>0</v>
      </c>
      <c r="BH177" s="226">
        <f aca="true" t="shared" si="22" ref="BH177:BH182">IF(N177="sníž. přenesená",J177,0)</f>
        <v>0</v>
      </c>
      <c r="BI177" s="226">
        <f aca="true" t="shared" si="23" ref="BI177:BI182">IF(N177="nulová",J177,0)</f>
        <v>0</v>
      </c>
      <c r="BJ177" s="16" t="s">
        <v>78</v>
      </c>
      <c r="BK177" s="226">
        <f aca="true" t="shared" si="24" ref="BK177:BK182">ROUND(I177*H177,2)</f>
        <v>0</v>
      </c>
      <c r="BL177" s="16" t="s">
        <v>180</v>
      </c>
      <c r="BM177" s="225" t="s">
        <v>1047</v>
      </c>
    </row>
    <row r="178" spans="1:65" s="2" customFormat="1" ht="24" customHeight="1">
      <c r="A178" s="33"/>
      <c r="B178" s="34"/>
      <c r="C178" s="213" t="s">
        <v>197</v>
      </c>
      <c r="D178" s="213" t="s">
        <v>155</v>
      </c>
      <c r="E178" s="214" t="s">
        <v>1048</v>
      </c>
      <c r="F178" s="215" t="s">
        <v>1049</v>
      </c>
      <c r="G178" s="216" t="s">
        <v>574</v>
      </c>
      <c r="H178" s="217">
        <v>45</v>
      </c>
      <c r="I178" s="218"/>
      <c r="J178" s="219">
        <f t="shared" si="15"/>
        <v>0</v>
      </c>
      <c r="K178" s="220"/>
      <c r="L178" s="38"/>
      <c r="M178" s="221" t="s">
        <v>1</v>
      </c>
      <c r="N178" s="222" t="s">
        <v>38</v>
      </c>
      <c r="O178" s="70"/>
      <c r="P178" s="223">
        <f t="shared" si="16"/>
        <v>0</v>
      </c>
      <c r="Q178" s="223">
        <v>0.00035</v>
      </c>
      <c r="R178" s="223">
        <f t="shared" si="17"/>
        <v>0.01575</v>
      </c>
      <c r="S178" s="223">
        <v>0</v>
      </c>
      <c r="T178" s="224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25" t="s">
        <v>180</v>
      </c>
      <c r="AT178" s="225" t="s">
        <v>155</v>
      </c>
      <c r="AU178" s="225" t="s">
        <v>82</v>
      </c>
      <c r="AY178" s="16" t="s">
        <v>154</v>
      </c>
      <c r="BE178" s="226">
        <f t="shared" si="19"/>
        <v>0</v>
      </c>
      <c r="BF178" s="226">
        <f t="shared" si="20"/>
        <v>0</v>
      </c>
      <c r="BG178" s="226">
        <f t="shared" si="21"/>
        <v>0</v>
      </c>
      <c r="BH178" s="226">
        <f t="shared" si="22"/>
        <v>0</v>
      </c>
      <c r="BI178" s="226">
        <f t="shared" si="23"/>
        <v>0</v>
      </c>
      <c r="BJ178" s="16" t="s">
        <v>78</v>
      </c>
      <c r="BK178" s="226">
        <f t="shared" si="24"/>
        <v>0</v>
      </c>
      <c r="BL178" s="16" t="s">
        <v>180</v>
      </c>
      <c r="BM178" s="225" t="s">
        <v>1050</v>
      </c>
    </row>
    <row r="179" spans="1:65" s="2" customFormat="1" ht="24" customHeight="1">
      <c r="A179" s="33"/>
      <c r="B179" s="34"/>
      <c r="C179" s="213" t="s">
        <v>1051</v>
      </c>
      <c r="D179" s="213" t="s">
        <v>155</v>
      </c>
      <c r="E179" s="214" t="s">
        <v>1052</v>
      </c>
      <c r="F179" s="215" t="s">
        <v>1053</v>
      </c>
      <c r="G179" s="216" t="s">
        <v>574</v>
      </c>
      <c r="H179" s="217">
        <v>3</v>
      </c>
      <c r="I179" s="218"/>
      <c r="J179" s="219">
        <f t="shared" si="15"/>
        <v>0</v>
      </c>
      <c r="K179" s="220"/>
      <c r="L179" s="38"/>
      <c r="M179" s="221" t="s">
        <v>1</v>
      </c>
      <c r="N179" s="222" t="s">
        <v>38</v>
      </c>
      <c r="O179" s="70"/>
      <c r="P179" s="223">
        <f t="shared" si="16"/>
        <v>0</v>
      </c>
      <c r="Q179" s="223">
        <v>0.00057</v>
      </c>
      <c r="R179" s="223">
        <f t="shared" si="17"/>
        <v>0.00171</v>
      </c>
      <c r="S179" s="223">
        <v>0</v>
      </c>
      <c r="T179" s="224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25" t="s">
        <v>180</v>
      </c>
      <c r="AT179" s="225" t="s">
        <v>155</v>
      </c>
      <c r="AU179" s="225" t="s">
        <v>82</v>
      </c>
      <c r="AY179" s="16" t="s">
        <v>154</v>
      </c>
      <c r="BE179" s="226">
        <f t="shared" si="19"/>
        <v>0</v>
      </c>
      <c r="BF179" s="226">
        <f t="shared" si="20"/>
        <v>0</v>
      </c>
      <c r="BG179" s="226">
        <f t="shared" si="21"/>
        <v>0</v>
      </c>
      <c r="BH179" s="226">
        <f t="shared" si="22"/>
        <v>0</v>
      </c>
      <c r="BI179" s="226">
        <f t="shared" si="23"/>
        <v>0</v>
      </c>
      <c r="BJ179" s="16" t="s">
        <v>78</v>
      </c>
      <c r="BK179" s="226">
        <f t="shared" si="24"/>
        <v>0</v>
      </c>
      <c r="BL179" s="16" t="s">
        <v>180</v>
      </c>
      <c r="BM179" s="225" t="s">
        <v>1054</v>
      </c>
    </row>
    <row r="180" spans="1:65" s="2" customFormat="1" ht="24" customHeight="1">
      <c r="A180" s="33"/>
      <c r="B180" s="34"/>
      <c r="C180" s="213" t="s">
        <v>200</v>
      </c>
      <c r="D180" s="213" t="s">
        <v>155</v>
      </c>
      <c r="E180" s="214" t="s">
        <v>1055</v>
      </c>
      <c r="F180" s="215" t="s">
        <v>1056</v>
      </c>
      <c r="G180" s="216" t="s">
        <v>574</v>
      </c>
      <c r="H180" s="217">
        <v>36</v>
      </c>
      <c r="I180" s="218"/>
      <c r="J180" s="219">
        <f t="shared" si="15"/>
        <v>0</v>
      </c>
      <c r="K180" s="220"/>
      <c r="L180" s="38"/>
      <c r="M180" s="221" t="s">
        <v>1</v>
      </c>
      <c r="N180" s="222" t="s">
        <v>38</v>
      </c>
      <c r="O180" s="70"/>
      <c r="P180" s="223">
        <f t="shared" si="16"/>
        <v>0</v>
      </c>
      <c r="Q180" s="223">
        <v>0.00114</v>
      </c>
      <c r="R180" s="223">
        <f t="shared" si="17"/>
        <v>0.04104</v>
      </c>
      <c r="S180" s="223">
        <v>0</v>
      </c>
      <c r="T180" s="224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25" t="s">
        <v>180</v>
      </c>
      <c r="AT180" s="225" t="s">
        <v>155</v>
      </c>
      <c r="AU180" s="225" t="s">
        <v>82</v>
      </c>
      <c r="AY180" s="16" t="s">
        <v>154</v>
      </c>
      <c r="BE180" s="226">
        <f t="shared" si="19"/>
        <v>0</v>
      </c>
      <c r="BF180" s="226">
        <f t="shared" si="20"/>
        <v>0</v>
      </c>
      <c r="BG180" s="226">
        <f t="shared" si="21"/>
        <v>0</v>
      </c>
      <c r="BH180" s="226">
        <f t="shared" si="22"/>
        <v>0</v>
      </c>
      <c r="BI180" s="226">
        <f t="shared" si="23"/>
        <v>0</v>
      </c>
      <c r="BJ180" s="16" t="s">
        <v>78</v>
      </c>
      <c r="BK180" s="226">
        <f t="shared" si="24"/>
        <v>0</v>
      </c>
      <c r="BL180" s="16" t="s">
        <v>180</v>
      </c>
      <c r="BM180" s="225" t="s">
        <v>1057</v>
      </c>
    </row>
    <row r="181" spans="1:65" s="2" customFormat="1" ht="24" customHeight="1">
      <c r="A181" s="33"/>
      <c r="B181" s="34"/>
      <c r="C181" s="213" t="s">
        <v>1058</v>
      </c>
      <c r="D181" s="213" t="s">
        <v>155</v>
      </c>
      <c r="E181" s="214" t="s">
        <v>1059</v>
      </c>
      <c r="F181" s="215" t="s">
        <v>1060</v>
      </c>
      <c r="G181" s="216" t="s">
        <v>956</v>
      </c>
      <c r="H181" s="217">
        <v>2</v>
      </c>
      <c r="I181" s="218"/>
      <c r="J181" s="219">
        <f t="shared" si="15"/>
        <v>0</v>
      </c>
      <c r="K181" s="220"/>
      <c r="L181" s="38"/>
      <c r="M181" s="221" t="s">
        <v>1</v>
      </c>
      <c r="N181" s="222" t="s">
        <v>38</v>
      </c>
      <c r="O181" s="70"/>
      <c r="P181" s="223">
        <f t="shared" si="16"/>
        <v>0</v>
      </c>
      <c r="Q181" s="223">
        <v>0.00213</v>
      </c>
      <c r="R181" s="223">
        <f t="shared" si="17"/>
        <v>0.00426</v>
      </c>
      <c r="S181" s="223">
        <v>0</v>
      </c>
      <c r="T181" s="224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25" t="s">
        <v>180</v>
      </c>
      <c r="AT181" s="225" t="s">
        <v>155</v>
      </c>
      <c r="AU181" s="225" t="s">
        <v>82</v>
      </c>
      <c r="AY181" s="16" t="s">
        <v>154</v>
      </c>
      <c r="BE181" s="226">
        <f t="shared" si="19"/>
        <v>0</v>
      </c>
      <c r="BF181" s="226">
        <f t="shared" si="20"/>
        <v>0</v>
      </c>
      <c r="BG181" s="226">
        <f t="shared" si="21"/>
        <v>0</v>
      </c>
      <c r="BH181" s="226">
        <f t="shared" si="22"/>
        <v>0</v>
      </c>
      <c r="BI181" s="226">
        <f t="shared" si="23"/>
        <v>0</v>
      </c>
      <c r="BJ181" s="16" t="s">
        <v>78</v>
      </c>
      <c r="BK181" s="226">
        <f t="shared" si="24"/>
        <v>0</v>
      </c>
      <c r="BL181" s="16" t="s">
        <v>180</v>
      </c>
      <c r="BM181" s="225" t="s">
        <v>1061</v>
      </c>
    </row>
    <row r="182" spans="1:65" s="2" customFormat="1" ht="16.5" customHeight="1">
      <c r="A182" s="33"/>
      <c r="B182" s="34"/>
      <c r="C182" s="213" t="s">
        <v>203</v>
      </c>
      <c r="D182" s="213" t="s">
        <v>155</v>
      </c>
      <c r="E182" s="214" t="s">
        <v>1062</v>
      </c>
      <c r="F182" s="215" t="s">
        <v>1063</v>
      </c>
      <c r="G182" s="216" t="s">
        <v>574</v>
      </c>
      <c r="H182" s="217">
        <v>254</v>
      </c>
      <c r="I182" s="218"/>
      <c r="J182" s="219">
        <f t="shared" si="15"/>
        <v>0</v>
      </c>
      <c r="K182" s="220"/>
      <c r="L182" s="38"/>
      <c r="M182" s="221" t="s">
        <v>1</v>
      </c>
      <c r="N182" s="222" t="s">
        <v>38</v>
      </c>
      <c r="O182" s="70"/>
      <c r="P182" s="223">
        <f t="shared" si="16"/>
        <v>0</v>
      </c>
      <c r="Q182" s="223">
        <v>0</v>
      </c>
      <c r="R182" s="223">
        <f t="shared" si="17"/>
        <v>0</v>
      </c>
      <c r="S182" s="223">
        <v>0</v>
      </c>
      <c r="T182" s="224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180</v>
      </c>
      <c r="AT182" s="225" t="s">
        <v>155</v>
      </c>
      <c r="AU182" s="225" t="s">
        <v>82</v>
      </c>
      <c r="AY182" s="16" t="s">
        <v>154</v>
      </c>
      <c r="BE182" s="226">
        <f t="shared" si="19"/>
        <v>0</v>
      </c>
      <c r="BF182" s="226">
        <f t="shared" si="20"/>
        <v>0</v>
      </c>
      <c r="BG182" s="226">
        <f t="shared" si="21"/>
        <v>0</v>
      </c>
      <c r="BH182" s="226">
        <f t="shared" si="22"/>
        <v>0</v>
      </c>
      <c r="BI182" s="226">
        <f t="shared" si="23"/>
        <v>0</v>
      </c>
      <c r="BJ182" s="16" t="s">
        <v>78</v>
      </c>
      <c r="BK182" s="226">
        <f t="shared" si="24"/>
        <v>0</v>
      </c>
      <c r="BL182" s="16" t="s">
        <v>180</v>
      </c>
      <c r="BM182" s="225" t="s">
        <v>1064</v>
      </c>
    </row>
    <row r="183" spans="2:51" s="13" customFormat="1" ht="12">
      <c r="B183" s="251"/>
      <c r="C183" s="252"/>
      <c r="D183" s="253" t="s">
        <v>1030</v>
      </c>
      <c r="E183" s="254" t="s">
        <v>1</v>
      </c>
      <c r="F183" s="255" t="s">
        <v>1065</v>
      </c>
      <c r="G183" s="252"/>
      <c r="H183" s="256">
        <v>254</v>
      </c>
      <c r="I183" s="257"/>
      <c r="J183" s="252"/>
      <c r="K183" s="252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1030</v>
      </c>
      <c r="AU183" s="262" t="s">
        <v>82</v>
      </c>
      <c r="AV183" s="13" t="s">
        <v>82</v>
      </c>
      <c r="AW183" s="13" t="s">
        <v>30</v>
      </c>
      <c r="AX183" s="13" t="s">
        <v>78</v>
      </c>
      <c r="AY183" s="262" t="s">
        <v>154</v>
      </c>
    </row>
    <row r="184" spans="1:65" s="2" customFormat="1" ht="16.5" customHeight="1">
      <c r="A184" s="33"/>
      <c r="B184" s="34"/>
      <c r="C184" s="213" t="s">
        <v>1066</v>
      </c>
      <c r="D184" s="213" t="s">
        <v>155</v>
      </c>
      <c r="E184" s="214" t="s">
        <v>1067</v>
      </c>
      <c r="F184" s="215" t="s">
        <v>1068</v>
      </c>
      <c r="G184" s="216" t="s">
        <v>1069</v>
      </c>
      <c r="H184" s="217">
        <v>52</v>
      </c>
      <c r="I184" s="218"/>
      <c r="J184" s="219">
        <f>ROUND(I184*H184,2)</f>
        <v>0</v>
      </c>
      <c r="K184" s="220"/>
      <c r="L184" s="38"/>
      <c r="M184" s="221" t="s">
        <v>1</v>
      </c>
      <c r="N184" s="222" t="s">
        <v>38</v>
      </c>
      <c r="O184" s="70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180</v>
      </c>
      <c r="AT184" s="225" t="s">
        <v>155</v>
      </c>
      <c r="AU184" s="225" t="s">
        <v>82</v>
      </c>
      <c r="AY184" s="16" t="s">
        <v>154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78</v>
      </c>
      <c r="BK184" s="226">
        <f>ROUND(I184*H184,2)</f>
        <v>0</v>
      </c>
      <c r="BL184" s="16" t="s">
        <v>180</v>
      </c>
      <c r="BM184" s="225" t="s">
        <v>1070</v>
      </c>
    </row>
    <row r="185" spans="1:65" s="2" customFormat="1" ht="24" customHeight="1">
      <c r="A185" s="33"/>
      <c r="B185" s="34"/>
      <c r="C185" s="213" t="s">
        <v>206</v>
      </c>
      <c r="D185" s="213" t="s">
        <v>155</v>
      </c>
      <c r="E185" s="214" t="s">
        <v>1071</v>
      </c>
      <c r="F185" s="215" t="s">
        <v>1072</v>
      </c>
      <c r="G185" s="216" t="s">
        <v>740</v>
      </c>
      <c r="H185" s="217">
        <v>1</v>
      </c>
      <c r="I185" s="218"/>
      <c r="J185" s="219">
        <f>ROUND(I185*H185,2)</f>
        <v>0</v>
      </c>
      <c r="K185" s="220"/>
      <c r="L185" s="38"/>
      <c r="M185" s="221" t="s">
        <v>1</v>
      </c>
      <c r="N185" s="222" t="s">
        <v>38</v>
      </c>
      <c r="O185" s="70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180</v>
      </c>
      <c r="AT185" s="225" t="s">
        <v>155</v>
      </c>
      <c r="AU185" s="225" t="s">
        <v>82</v>
      </c>
      <c r="AY185" s="16" t="s">
        <v>154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78</v>
      </c>
      <c r="BK185" s="226">
        <f>ROUND(I185*H185,2)</f>
        <v>0</v>
      </c>
      <c r="BL185" s="16" t="s">
        <v>180</v>
      </c>
      <c r="BM185" s="225" t="s">
        <v>1073</v>
      </c>
    </row>
    <row r="186" spans="1:65" s="2" customFormat="1" ht="24" customHeight="1">
      <c r="A186" s="33"/>
      <c r="B186" s="34"/>
      <c r="C186" s="213" t="s">
        <v>1074</v>
      </c>
      <c r="D186" s="213" t="s">
        <v>155</v>
      </c>
      <c r="E186" s="214" t="s">
        <v>1075</v>
      </c>
      <c r="F186" s="215" t="s">
        <v>1076</v>
      </c>
      <c r="G186" s="216" t="s">
        <v>1077</v>
      </c>
      <c r="H186" s="217">
        <v>0.339</v>
      </c>
      <c r="I186" s="218"/>
      <c r="J186" s="219">
        <f>ROUND(I186*H186,2)</f>
        <v>0</v>
      </c>
      <c r="K186" s="220"/>
      <c r="L186" s="38"/>
      <c r="M186" s="221" t="s">
        <v>1</v>
      </c>
      <c r="N186" s="222" t="s">
        <v>38</v>
      </c>
      <c r="O186" s="70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180</v>
      </c>
      <c r="AT186" s="225" t="s">
        <v>155</v>
      </c>
      <c r="AU186" s="225" t="s">
        <v>82</v>
      </c>
      <c r="AY186" s="16" t="s">
        <v>154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6" t="s">
        <v>78</v>
      </c>
      <c r="BK186" s="226">
        <f>ROUND(I186*H186,2)</f>
        <v>0</v>
      </c>
      <c r="BL186" s="16" t="s">
        <v>180</v>
      </c>
      <c r="BM186" s="225" t="s">
        <v>1078</v>
      </c>
    </row>
    <row r="187" spans="2:63" s="11" customFormat="1" ht="22.9" customHeight="1">
      <c r="B187" s="199"/>
      <c r="C187" s="200"/>
      <c r="D187" s="201" t="s">
        <v>72</v>
      </c>
      <c r="E187" s="238" t="s">
        <v>1079</v>
      </c>
      <c r="F187" s="238" t="s">
        <v>1080</v>
      </c>
      <c r="G187" s="200"/>
      <c r="H187" s="200"/>
      <c r="I187" s="203"/>
      <c r="J187" s="239">
        <f>BK187</f>
        <v>0</v>
      </c>
      <c r="K187" s="200"/>
      <c r="L187" s="205"/>
      <c r="M187" s="206"/>
      <c r="N187" s="207"/>
      <c r="O187" s="207"/>
      <c r="P187" s="208">
        <f>SUM(P188:P204)</f>
        <v>0</v>
      </c>
      <c r="Q187" s="207"/>
      <c r="R187" s="208">
        <f>SUM(R188:R204)</f>
        <v>0.20906000000000002</v>
      </c>
      <c r="S187" s="207"/>
      <c r="T187" s="209">
        <f>SUM(T188:T204)</f>
        <v>0</v>
      </c>
      <c r="AR187" s="210" t="s">
        <v>82</v>
      </c>
      <c r="AT187" s="211" t="s">
        <v>72</v>
      </c>
      <c r="AU187" s="211" t="s">
        <v>78</v>
      </c>
      <c r="AY187" s="210" t="s">
        <v>154</v>
      </c>
      <c r="BK187" s="212">
        <f>SUM(BK188:BK204)</f>
        <v>0</v>
      </c>
    </row>
    <row r="188" spans="1:65" s="2" customFormat="1" ht="16.5" customHeight="1">
      <c r="A188" s="33"/>
      <c r="B188" s="34"/>
      <c r="C188" s="213" t="s">
        <v>209</v>
      </c>
      <c r="D188" s="213" t="s">
        <v>155</v>
      </c>
      <c r="E188" s="214" t="s">
        <v>1081</v>
      </c>
      <c r="F188" s="215" t="s">
        <v>1082</v>
      </c>
      <c r="G188" s="216" t="s">
        <v>574</v>
      </c>
      <c r="H188" s="217">
        <v>51</v>
      </c>
      <c r="I188" s="218"/>
      <c r="J188" s="219">
        <f aca="true" t="shared" si="25" ref="J188:J202">ROUND(I188*H188,2)</f>
        <v>0</v>
      </c>
      <c r="K188" s="220"/>
      <c r="L188" s="38"/>
      <c r="M188" s="221" t="s">
        <v>1</v>
      </c>
      <c r="N188" s="222" t="s">
        <v>38</v>
      </c>
      <c r="O188" s="70"/>
      <c r="P188" s="223">
        <f aca="true" t="shared" si="26" ref="P188:P202">O188*H188</f>
        <v>0</v>
      </c>
      <c r="Q188" s="223">
        <v>0.00058</v>
      </c>
      <c r="R188" s="223">
        <f aca="true" t="shared" si="27" ref="R188:R202">Q188*H188</f>
        <v>0.02958</v>
      </c>
      <c r="S188" s="223">
        <v>0</v>
      </c>
      <c r="T188" s="224">
        <f aca="true" t="shared" si="28" ref="T188:T202"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180</v>
      </c>
      <c r="AT188" s="225" t="s">
        <v>155</v>
      </c>
      <c r="AU188" s="225" t="s">
        <v>82</v>
      </c>
      <c r="AY188" s="16" t="s">
        <v>154</v>
      </c>
      <c r="BE188" s="226">
        <f aca="true" t="shared" si="29" ref="BE188:BE202">IF(N188="základní",J188,0)</f>
        <v>0</v>
      </c>
      <c r="BF188" s="226">
        <f aca="true" t="shared" si="30" ref="BF188:BF202">IF(N188="snížená",J188,0)</f>
        <v>0</v>
      </c>
      <c r="BG188" s="226">
        <f aca="true" t="shared" si="31" ref="BG188:BG202">IF(N188="zákl. přenesená",J188,0)</f>
        <v>0</v>
      </c>
      <c r="BH188" s="226">
        <f aca="true" t="shared" si="32" ref="BH188:BH202">IF(N188="sníž. přenesená",J188,0)</f>
        <v>0</v>
      </c>
      <c r="BI188" s="226">
        <f aca="true" t="shared" si="33" ref="BI188:BI202">IF(N188="nulová",J188,0)</f>
        <v>0</v>
      </c>
      <c r="BJ188" s="16" t="s">
        <v>78</v>
      </c>
      <c r="BK188" s="226">
        <f aca="true" t="shared" si="34" ref="BK188:BK202">ROUND(I188*H188,2)</f>
        <v>0</v>
      </c>
      <c r="BL188" s="16" t="s">
        <v>180</v>
      </c>
      <c r="BM188" s="225" t="s">
        <v>1083</v>
      </c>
    </row>
    <row r="189" spans="1:65" s="2" customFormat="1" ht="24" customHeight="1">
      <c r="A189" s="33"/>
      <c r="B189" s="34"/>
      <c r="C189" s="213" t="s">
        <v>1084</v>
      </c>
      <c r="D189" s="213" t="s">
        <v>155</v>
      </c>
      <c r="E189" s="214" t="s">
        <v>1085</v>
      </c>
      <c r="F189" s="215" t="s">
        <v>1086</v>
      </c>
      <c r="G189" s="216" t="s">
        <v>574</v>
      </c>
      <c r="H189" s="217">
        <v>97</v>
      </c>
      <c r="I189" s="218"/>
      <c r="J189" s="219">
        <f t="shared" si="25"/>
        <v>0</v>
      </c>
      <c r="K189" s="220"/>
      <c r="L189" s="38"/>
      <c r="M189" s="221" t="s">
        <v>1</v>
      </c>
      <c r="N189" s="222" t="s">
        <v>38</v>
      </c>
      <c r="O189" s="70"/>
      <c r="P189" s="223">
        <f t="shared" si="26"/>
        <v>0</v>
      </c>
      <c r="Q189" s="223">
        <v>0.00078</v>
      </c>
      <c r="R189" s="223">
        <f t="shared" si="27"/>
        <v>0.07566</v>
      </c>
      <c r="S189" s="223">
        <v>0</v>
      </c>
      <c r="T189" s="224">
        <f t="shared" si="2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180</v>
      </c>
      <c r="AT189" s="225" t="s">
        <v>155</v>
      </c>
      <c r="AU189" s="225" t="s">
        <v>82</v>
      </c>
      <c r="AY189" s="16" t="s">
        <v>154</v>
      </c>
      <c r="BE189" s="226">
        <f t="shared" si="29"/>
        <v>0</v>
      </c>
      <c r="BF189" s="226">
        <f t="shared" si="30"/>
        <v>0</v>
      </c>
      <c r="BG189" s="226">
        <f t="shared" si="31"/>
        <v>0</v>
      </c>
      <c r="BH189" s="226">
        <f t="shared" si="32"/>
        <v>0</v>
      </c>
      <c r="BI189" s="226">
        <f t="shared" si="33"/>
        <v>0</v>
      </c>
      <c r="BJ189" s="16" t="s">
        <v>78</v>
      </c>
      <c r="BK189" s="226">
        <f t="shared" si="34"/>
        <v>0</v>
      </c>
      <c r="BL189" s="16" t="s">
        <v>180</v>
      </c>
      <c r="BM189" s="225" t="s">
        <v>1087</v>
      </c>
    </row>
    <row r="190" spans="1:65" s="2" customFormat="1" ht="24" customHeight="1">
      <c r="A190" s="33"/>
      <c r="B190" s="34"/>
      <c r="C190" s="213" t="s">
        <v>214</v>
      </c>
      <c r="D190" s="213" t="s">
        <v>155</v>
      </c>
      <c r="E190" s="214" t="s">
        <v>1088</v>
      </c>
      <c r="F190" s="215" t="s">
        <v>1089</v>
      </c>
      <c r="G190" s="216" t="s">
        <v>574</v>
      </c>
      <c r="H190" s="217">
        <v>12</v>
      </c>
      <c r="I190" s="218"/>
      <c r="J190" s="219">
        <f t="shared" si="25"/>
        <v>0</v>
      </c>
      <c r="K190" s="220"/>
      <c r="L190" s="38"/>
      <c r="M190" s="221" t="s">
        <v>1</v>
      </c>
      <c r="N190" s="222" t="s">
        <v>38</v>
      </c>
      <c r="O190" s="70"/>
      <c r="P190" s="223">
        <f t="shared" si="26"/>
        <v>0</v>
      </c>
      <c r="Q190" s="223">
        <v>0.00096</v>
      </c>
      <c r="R190" s="223">
        <f t="shared" si="27"/>
        <v>0.01152</v>
      </c>
      <c r="S190" s="223">
        <v>0</v>
      </c>
      <c r="T190" s="224">
        <f t="shared" si="2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180</v>
      </c>
      <c r="AT190" s="225" t="s">
        <v>155</v>
      </c>
      <c r="AU190" s="225" t="s">
        <v>82</v>
      </c>
      <c r="AY190" s="16" t="s">
        <v>154</v>
      </c>
      <c r="BE190" s="226">
        <f t="shared" si="29"/>
        <v>0</v>
      </c>
      <c r="BF190" s="226">
        <f t="shared" si="30"/>
        <v>0</v>
      </c>
      <c r="BG190" s="226">
        <f t="shared" si="31"/>
        <v>0</v>
      </c>
      <c r="BH190" s="226">
        <f t="shared" si="32"/>
        <v>0</v>
      </c>
      <c r="BI190" s="226">
        <f t="shared" si="33"/>
        <v>0</v>
      </c>
      <c r="BJ190" s="16" t="s">
        <v>78</v>
      </c>
      <c r="BK190" s="226">
        <f t="shared" si="34"/>
        <v>0</v>
      </c>
      <c r="BL190" s="16" t="s">
        <v>180</v>
      </c>
      <c r="BM190" s="225" t="s">
        <v>1090</v>
      </c>
    </row>
    <row r="191" spans="1:65" s="2" customFormat="1" ht="24" customHeight="1">
      <c r="A191" s="33"/>
      <c r="B191" s="34"/>
      <c r="C191" s="213" t="s">
        <v>1091</v>
      </c>
      <c r="D191" s="213" t="s">
        <v>155</v>
      </c>
      <c r="E191" s="214" t="s">
        <v>1092</v>
      </c>
      <c r="F191" s="215" t="s">
        <v>1093</v>
      </c>
      <c r="G191" s="216" t="s">
        <v>574</v>
      </c>
      <c r="H191" s="217">
        <v>56</v>
      </c>
      <c r="I191" s="218"/>
      <c r="J191" s="219">
        <f t="shared" si="25"/>
        <v>0</v>
      </c>
      <c r="K191" s="220"/>
      <c r="L191" s="38"/>
      <c r="M191" s="221" t="s">
        <v>1</v>
      </c>
      <c r="N191" s="222" t="s">
        <v>38</v>
      </c>
      <c r="O191" s="70"/>
      <c r="P191" s="223">
        <f t="shared" si="26"/>
        <v>0</v>
      </c>
      <c r="Q191" s="223">
        <v>0.00125</v>
      </c>
      <c r="R191" s="223">
        <f t="shared" si="27"/>
        <v>0.07</v>
      </c>
      <c r="S191" s="223">
        <v>0</v>
      </c>
      <c r="T191" s="224">
        <f t="shared" si="2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180</v>
      </c>
      <c r="AT191" s="225" t="s">
        <v>155</v>
      </c>
      <c r="AU191" s="225" t="s">
        <v>82</v>
      </c>
      <c r="AY191" s="16" t="s">
        <v>154</v>
      </c>
      <c r="BE191" s="226">
        <f t="shared" si="29"/>
        <v>0</v>
      </c>
      <c r="BF191" s="226">
        <f t="shared" si="30"/>
        <v>0</v>
      </c>
      <c r="BG191" s="226">
        <f t="shared" si="31"/>
        <v>0</v>
      </c>
      <c r="BH191" s="226">
        <f t="shared" si="32"/>
        <v>0</v>
      </c>
      <c r="BI191" s="226">
        <f t="shared" si="33"/>
        <v>0</v>
      </c>
      <c r="BJ191" s="16" t="s">
        <v>78</v>
      </c>
      <c r="BK191" s="226">
        <f t="shared" si="34"/>
        <v>0</v>
      </c>
      <c r="BL191" s="16" t="s">
        <v>180</v>
      </c>
      <c r="BM191" s="225" t="s">
        <v>1094</v>
      </c>
    </row>
    <row r="192" spans="1:65" s="2" customFormat="1" ht="36" customHeight="1">
      <c r="A192" s="33"/>
      <c r="B192" s="34"/>
      <c r="C192" s="213" t="s">
        <v>217</v>
      </c>
      <c r="D192" s="213" t="s">
        <v>155</v>
      </c>
      <c r="E192" s="214" t="s">
        <v>1095</v>
      </c>
      <c r="F192" s="215" t="s">
        <v>1096</v>
      </c>
      <c r="G192" s="216" t="s">
        <v>574</v>
      </c>
      <c r="H192" s="217">
        <v>37</v>
      </c>
      <c r="I192" s="218"/>
      <c r="J192" s="219">
        <f t="shared" si="25"/>
        <v>0</v>
      </c>
      <c r="K192" s="220"/>
      <c r="L192" s="38"/>
      <c r="M192" s="221" t="s">
        <v>1</v>
      </c>
      <c r="N192" s="222" t="s">
        <v>38</v>
      </c>
      <c r="O192" s="70"/>
      <c r="P192" s="223">
        <f t="shared" si="26"/>
        <v>0</v>
      </c>
      <c r="Q192" s="223">
        <v>4E-05</v>
      </c>
      <c r="R192" s="223">
        <f t="shared" si="27"/>
        <v>0.0014800000000000002</v>
      </c>
      <c r="S192" s="223">
        <v>0</v>
      </c>
      <c r="T192" s="224">
        <f t="shared" si="2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180</v>
      </c>
      <c r="AT192" s="225" t="s">
        <v>155</v>
      </c>
      <c r="AU192" s="225" t="s">
        <v>82</v>
      </c>
      <c r="AY192" s="16" t="s">
        <v>154</v>
      </c>
      <c r="BE192" s="226">
        <f t="shared" si="29"/>
        <v>0</v>
      </c>
      <c r="BF192" s="226">
        <f t="shared" si="30"/>
        <v>0</v>
      </c>
      <c r="BG192" s="226">
        <f t="shared" si="31"/>
        <v>0</v>
      </c>
      <c r="BH192" s="226">
        <f t="shared" si="32"/>
        <v>0</v>
      </c>
      <c r="BI192" s="226">
        <f t="shared" si="33"/>
        <v>0</v>
      </c>
      <c r="BJ192" s="16" t="s">
        <v>78</v>
      </c>
      <c r="BK192" s="226">
        <f t="shared" si="34"/>
        <v>0</v>
      </c>
      <c r="BL192" s="16" t="s">
        <v>180</v>
      </c>
      <c r="BM192" s="225" t="s">
        <v>1097</v>
      </c>
    </row>
    <row r="193" spans="1:65" s="2" customFormat="1" ht="36" customHeight="1">
      <c r="A193" s="33"/>
      <c r="B193" s="34"/>
      <c r="C193" s="213" t="s">
        <v>1098</v>
      </c>
      <c r="D193" s="213" t="s">
        <v>155</v>
      </c>
      <c r="E193" s="214" t="s">
        <v>1099</v>
      </c>
      <c r="F193" s="215" t="s">
        <v>1100</v>
      </c>
      <c r="G193" s="216" t="s">
        <v>574</v>
      </c>
      <c r="H193" s="217">
        <v>9</v>
      </c>
      <c r="I193" s="218"/>
      <c r="J193" s="219">
        <f t="shared" si="25"/>
        <v>0</v>
      </c>
      <c r="K193" s="220"/>
      <c r="L193" s="38"/>
      <c r="M193" s="221" t="s">
        <v>1</v>
      </c>
      <c r="N193" s="222" t="s">
        <v>38</v>
      </c>
      <c r="O193" s="70"/>
      <c r="P193" s="223">
        <f t="shared" si="26"/>
        <v>0</v>
      </c>
      <c r="Q193" s="223">
        <v>4E-05</v>
      </c>
      <c r="R193" s="223">
        <f t="shared" si="27"/>
        <v>0.00036</v>
      </c>
      <c r="S193" s="223">
        <v>0</v>
      </c>
      <c r="T193" s="224">
        <f t="shared" si="2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180</v>
      </c>
      <c r="AT193" s="225" t="s">
        <v>155</v>
      </c>
      <c r="AU193" s="225" t="s">
        <v>82</v>
      </c>
      <c r="AY193" s="16" t="s">
        <v>154</v>
      </c>
      <c r="BE193" s="226">
        <f t="shared" si="29"/>
        <v>0</v>
      </c>
      <c r="BF193" s="226">
        <f t="shared" si="30"/>
        <v>0</v>
      </c>
      <c r="BG193" s="226">
        <f t="shared" si="31"/>
        <v>0</v>
      </c>
      <c r="BH193" s="226">
        <f t="shared" si="32"/>
        <v>0</v>
      </c>
      <c r="BI193" s="226">
        <f t="shared" si="33"/>
        <v>0</v>
      </c>
      <c r="BJ193" s="16" t="s">
        <v>78</v>
      </c>
      <c r="BK193" s="226">
        <f t="shared" si="34"/>
        <v>0</v>
      </c>
      <c r="BL193" s="16" t="s">
        <v>180</v>
      </c>
      <c r="BM193" s="225" t="s">
        <v>1101</v>
      </c>
    </row>
    <row r="194" spans="1:65" s="2" customFormat="1" ht="36" customHeight="1">
      <c r="A194" s="33"/>
      <c r="B194" s="34"/>
      <c r="C194" s="213" t="s">
        <v>220</v>
      </c>
      <c r="D194" s="213" t="s">
        <v>155</v>
      </c>
      <c r="E194" s="214" t="s">
        <v>1102</v>
      </c>
      <c r="F194" s="215" t="s">
        <v>1103</v>
      </c>
      <c r="G194" s="216" t="s">
        <v>574</v>
      </c>
      <c r="H194" s="217">
        <v>30</v>
      </c>
      <c r="I194" s="218"/>
      <c r="J194" s="219">
        <f t="shared" si="25"/>
        <v>0</v>
      </c>
      <c r="K194" s="220"/>
      <c r="L194" s="38"/>
      <c r="M194" s="221" t="s">
        <v>1</v>
      </c>
      <c r="N194" s="222" t="s">
        <v>38</v>
      </c>
      <c r="O194" s="70"/>
      <c r="P194" s="223">
        <f t="shared" si="26"/>
        <v>0</v>
      </c>
      <c r="Q194" s="223">
        <v>4E-05</v>
      </c>
      <c r="R194" s="223">
        <f t="shared" si="27"/>
        <v>0.0012000000000000001</v>
      </c>
      <c r="S194" s="223">
        <v>0</v>
      </c>
      <c r="T194" s="224">
        <f t="shared" si="2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180</v>
      </c>
      <c r="AT194" s="225" t="s">
        <v>155</v>
      </c>
      <c r="AU194" s="225" t="s">
        <v>82</v>
      </c>
      <c r="AY194" s="16" t="s">
        <v>154</v>
      </c>
      <c r="BE194" s="226">
        <f t="shared" si="29"/>
        <v>0</v>
      </c>
      <c r="BF194" s="226">
        <f t="shared" si="30"/>
        <v>0</v>
      </c>
      <c r="BG194" s="226">
        <f t="shared" si="31"/>
        <v>0</v>
      </c>
      <c r="BH194" s="226">
        <f t="shared" si="32"/>
        <v>0</v>
      </c>
      <c r="BI194" s="226">
        <f t="shared" si="33"/>
        <v>0</v>
      </c>
      <c r="BJ194" s="16" t="s">
        <v>78</v>
      </c>
      <c r="BK194" s="226">
        <f t="shared" si="34"/>
        <v>0</v>
      </c>
      <c r="BL194" s="16" t="s">
        <v>180</v>
      </c>
      <c r="BM194" s="225" t="s">
        <v>1104</v>
      </c>
    </row>
    <row r="195" spans="1:65" s="2" customFormat="1" ht="36" customHeight="1">
      <c r="A195" s="33"/>
      <c r="B195" s="34"/>
      <c r="C195" s="213" t="s">
        <v>1105</v>
      </c>
      <c r="D195" s="213" t="s">
        <v>155</v>
      </c>
      <c r="E195" s="214" t="s">
        <v>1106</v>
      </c>
      <c r="F195" s="215" t="s">
        <v>1107</v>
      </c>
      <c r="G195" s="216" t="s">
        <v>574</v>
      </c>
      <c r="H195" s="217">
        <v>60</v>
      </c>
      <c r="I195" s="218"/>
      <c r="J195" s="219">
        <f t="shared" si="25"/>
        <v>0</v>
      </c>
      <c r="K195" s="220"/>
      <c r="L195" s="38"/>
      <c r="M195" s="221" t="s">
        <v>1</v>
      </c>
      <c r="N195" s="222" t="s">
        <v>38</v>
      </c>
      <c r="O195" s="70"/>
      <c r="P195" s="223">
        <f t="shared" si="26"/>
        <v>0</v>
      </c>
      <c r="Q195" s="223">
        <v>0.00012</v>
      </c>
      <c r="R195" s="223">
        <f t="shared" si="27"/>
        <v>0.0072</v>
      </c>
      <c r="S195" s="223">
        <v>0</v>
      </c>
      <c r="T195" s="224">
        <f t="shared" si="2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180</v>
      </c>
      <c r="AT195" s="225" t="s">
        <v>155</v>
      </c>
      <c r="AU195" s="225" t="s">
        <v>82</v>
      </c>
      <c r="AY195" s="16" t="s">
        <v>154</v>
      </c>
      <c r="BE195" s="226">
        <f t="shared" si="29"/>
        <v>0</v>
      </c>
      <c r="BF195" s="226">
        <f t="shared" si="30"/>
        <v>0</v>
      </c>
      <c r="BG195" s="226">
        <f t="shared" si="31"/>
        <v>0</v>
      </c>
      <c r="BH195" s="226">
        <f t="shared" si="32"/>
        <v>0</v>
      </c>
      <c r="BI195" s="226">
        <f t="shared" si="33"/>
        <v>0</v>
      </c>
      <c r="BJ195" s="16" t="s">
        <v>78</v>
      </c>
      <c r="BK195" s="226">
        <f t="shared" si="34"/>
        <v>0</v>
      </c>
      <c r="BL195" s="16" t="s">
        <v>180</v>
      </c>
      <c r="BM195" s="225" t="s">
        <v>1108</v>
      </c>
    </row>
    <row r="196" spans="1:65" s="2" customFormat="1" ht="36" customHeight="1">
      <c r="A196" s="33"/>
      <c r="B196" s="34"/>
      <c r="C196" s="213" t="s">
        <v>223</v>
      </c>
      <c r="D196" s="213" t="s">
        <v>155</v>
      </c>
      <c r="E196" s="214" t="s">
        <v>1109</v>
      </c>
      <c r="F196" s="215" t="s">
        <v>1110</v>
      </c>
      <c r="G196" s="216" t="s">
        <v>574</v>
      </c>
      <c r="H196" s="217">
        <v>29</v>
      </c>
      <c r="I196" s="218"/>
      <c r="J196" s="219">
        <f t="shared" si="25"/>
        <v>0</v>
      </c>
      <c r="K196" s="220"/>
      <c r="L196" s="38"/>
      <c r="M196" s="221" t="s">
        <v>1</v>
      </c>
      <c r="N196" s="222" t="s">
        <v>38</v>
      </c>
      <c r="O196" s="70"/>
      <c r="P196" s="223">
        <f t="shared" si="26"/>
        <v>0</v>
      </c>
      <c r="Q196" s="223">
        <v>0.00016</v>
      </c>
      <c r="R196" s="223">
        <f t="shared" si="27"/>
        <v>0.00464</v>
      </c>
      <c r="S196" s="223">
        <v>0</v>
      </c>
      <c r="T196" s="224">
        <f t="shared" si="2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180</v>
      </c>
      <c r="AT196" s="225" t="s">
        <v>155</v>
      </c>
      <c r="AU196" s="225" t="s">
        <v>82</v>
      </c>
      <c r="AY196" s="16" t="s">
        <v>154</v>
      </c>
      <c r="BE196" s="226">
        <f t="shared" si="29"/>
        <v>0</v>
      </c>
      <c r="BF196" s="226">
        <f t="shared" si="30"/>
        <v>0</v>
      </c>
      <c r="BG196" s="226">
        <f t="shared" si="31"/>
        <v>0</v>
      </c>
      <c r="BH196" s="226">
        <f t="shared" si="32"/>
        <v>0</v>
      </c>
      <c r="BI196" s="226">
        <f t="shared" si="33"/>
        <v>0</v>
      </c>
      <c r="BJ196" s="16" t="s">
        <v>78</v>
      </c>
      <c r="BK196" s="226">
        <f t="shared" si="34"/>
        <v>0</v>
      </c>
      <c r="BL196" s="16" t="s">
        <v>180</v>
      </c>
      <c r="BM196" s="225" t="s">
        <v>1111</v>
      </c>
    </row>
    <row r="197" spans="1:65" s="2" customFormat="1" ht="16.5" customHeight="1">
      <c r="A197" s="33"/>
      <c r="B197" s="34"/>
      <c r="C197" s="213" t="s">
        <v>1112</v>
      </c>
      <c r="D197" s="213" t="s">
        <v>155</v>
      </c>
      <c r="E197" s="214" t="s">
        <v>1113</v>
      </c>
      <c r="F197" s="215" t="s">
        <v>1114</v>
      </c>
      <c r="G197" s="216" t="s">
        <v>183</v>
      </c>
      <c r="H197" s="217">
        <v>11</v>
      </c>
      <c r="I197" s="218"/>
      <c r="J197" s="219">
        <f t="shared" si="25"/>
        <v>0</v>
      </c>
      <c r="K197" s="220"/>
      <c r="L197" s="38"/>
      <c r="M197" s="221" t="s">
        <v>1</v>
      </c>
      <c r="N197" s="222" t="s">
        <v>38</v>
      </c>
      <c r="O197" s="70"/>
      <c r="P197" s="223">
        <f t="shared" si="26"/>
        <v>0</v>
      </c>
      <c r="Q197" s="223">
        <v>0.00025</v>
      </c>
      <c r="R197" s="223">
        <f t="shared" si="27"/>
        <v>0.00275</v>
      </c>
      <c r="S197" s="223">
        <v>0</v>
      </c>
      <c r="T197" s="224">
        <f t="shared" si="2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5" t="s">
        <v>180</v>
      </c>
      <c r="AT197" s="225" t="s">
        <v>155</v>
      </c>
      <c r="AU197" s="225" t="s">
        <v>82</v>
      </c>
      <c r="AY197" s="16" t="s">
        <v>154</v>
      </c>
      <c r="BE197" s="226">
        <f t="shared" si="29"/>
        <v>0</v>
      </c>
      <c r="BF197" s="226">
        <f t="shared" si="30"/>
        <v>0</v>
      </c>
      <c r="BG197" s="226">
        <f t="shared" si="31"/>
        <v>0</v>
      </c>
      <c r="BH197" s="226">
        <f t="shared" si="32"/>
        <v>0</v>
      </c>
      <c r="BI197" s="226">
        <f t="shared" si="33"/>
        <v>0</v>
      </c>
      <c r="BJ197" s="16" t="s">
        <v>78</v>
      </c>
      <c r="BK197" s="226">
        <f t="shared" si="34"/>
        <v>0</v>
      </c>
      <c r="BL197" s="16" t="s">
        <v>180</v>
      </c>
      <c r="BM197" s="225" t="s">
        <v>1115</v>
      </c>
    </row>
    <row r="198" spans="1:65" s="2" customFormat="1" ht="24" customHeight="1">
      <c r="A198" s="33"/>
      <c r="B198" s="34"/>
      <c r="C198" s="213" t="s">
        <v>226</v>
      </c>
      <c r="D198" s="213" t="s">
        <v>155</v>
      </c>
      <c r="E198" s="214" t="s">
        <v>1116</v>
      </c>
      <c r="F198" s="215" t="s">
        <v>1117</v>
      </c>
      <c r="G198" s="216" t="s">
        <v>956</v>
      </c>
      <c r="H198" s="217">
        <v>2</v>
      </c>
      <c r="I198" s="218"/>
      <c r="J198" s="219">
        <f t="shared" si="25"/>
        <v>0</v>
      </c>
      <c r="K198" s="220"/>
      <c r="L198" s="38"/>
      <c r="M198" s="221" t="s">
        <v>1</v>
      </c>
      <c r="N198" s="222" t="s">
        <v>38</v>
      </c>
      <c r="O198" s="70"/>
      <c r="P198" s="223">
        <f t="shared" si="26"/>
        <v>0</v>
      </c>
      <c r="Q198" s="223">
        <v>0.00017</v>
      </c>
      <c r="R198" s="223">
        <f t="shared" si="27"/>
        <v>0.00034</v>
      </c>
      <c r="S198" s="223">
        <v>0</v>
      </c>
      <c r="T198" s="224">
        <f t="shared" si="2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225" t="s">
        <v>180</v>
      </c>
      <c r="AT198" s="225" t="s">
        <v>155</v>
      </c>
      <c r="AU198" s="225" t="s">
        <v>82</v>
      </c>
      <c r="AY198" s="16" t="s">
        <v>154</v>
      </c>
      <c r="BE198" s="226">
        <f t="shared" si="29"/>
        <v>0</v>
      </c>
      <c r="BF198" s="226">
        <f t="shared" si="30"/>
        <v>0</v>
      </c>
      <c r="BG198" s="226">
        <f t="shared" si="31"/>
        <v>0</v>
      </c>
      <c r="BH198" s="226">
        <f t="shared" si="32"/>
        <v>0</v>
      </c>
      <c r="BI198" s="226">
        <f t="shared" si="33"/>
        <v>0</v>
      </c>
      <c r="BJ198" s="16" t="s">
        <v>78</v>
      </c>
      <c r="BK198" s="226">
        <f t="shared" si="34"/>
        <v>0</v>
      </c>
      <c r="BL198" s="16" t="s">
        <v>180</v>
      </c>
      <c r="BM198" s="225" t="s">
        <v>1118</v>
      </c>
    </row>
    <row r="199" spans="1:65" s="2" customFormat="1" ht="24" customHeight="1">
      <c r="A199" s="33"/>
      <c r="B199" s="34"/>
      <c r="C199" s="213" t="s">
        <v>1119</v>
      </c>
      <c r="D199" s="213" t="s">
        <v>155</v>
      </c>
      <c r="E199" s="214" t="s">
        <v>1120</v>
      </c>
      <c r="F199" s="215" t="s">
        <v>1121</v>
      </c>
      <c r="G199" s="216" t="s">
        <v>956</v>
      </c>
      <c r="H199" s="217">
        <v>14</v>
      </c>
      <c r="I199" s="218"/>
      <c r="J199" s="219">
        <f t="shared" si="25"/>
        <v>0</v>
      </c>
      <c r="K199" s="220"/>
      <c r="L199" s="38"/>
      <c r="M199" s="221" t="s">
        <v>1</v>
      </c>
      <c r="N199" s="222" t="s">
        <v>38</v>
      </c>
      <c r="O199" s="70"/>
      <c r="P199" s="223">
        <f t="shared" si="26"/>
        <v>0</v>
      </c>
      <c r="Q199" s="223">
        <v>0.00017</v>
      </c>
      <c r="R199" s="223">
        <f t="shared" si="27"/>
        <v>0.00238</v>
      </c>
      <c r="S199" s="223">
        <v>0</v>
      </c>
      <c r="T199" s="224">
        <f t="shared" si="2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180</v>
      </c>
      <c r="AT199" s="225" t="s">
        <v>155</v>
      </c>
      <c r="AU199" s="225" t="s">
        <v>82</v>
      </c>
      <c r="AY199" s="16" t="s">
        <v>154</v>
      </c>
      <c r="BE199" s="226">
        <f t="shared" si="29"/>
        <v>0</v>
      </c>
      <c r="BF199" s="226">
        <f t="shared" si="30"/>
        <v>0</v>
      </c>
      <c r="BG199" s="226">
        <f t="shared" si="31"/>
        <v>0</v>
      </c>
      <c r="BH199" s="226">
        <f t="shared" si="32"/>
        <v>0</v>
      </c>
      <c r="BI199" s="226">
        <f t="shared" si="33"/>
        <v>0</v>
      </c>
      <c r="BJ199" s="16" t="s">
        <v>78</v>
      </c>
      <c r="BK199" s="226">
        <f t="shared" si="34"/>
        <v>0</v>
      </c>
      <c r="BL199" s="16" t="s">
        <v>180</v>
      </c>
      <c r="BM199" s="225" t="s">
        <v>1122</v>
      </c>
    </row>
    <row r="200" spans="1:65" s="2" customFormat="1" ht="16.5" customHeight="1">
      <c r="A200" s="33"/>
      <c r="B200" s="34"/>
      <c r="C200" s="213" t="s">
        <v>229</v>
      </c>
      <c r="D200" s="213" t="s">
        <v>155</v>
      </c>
      <c r="E200" s="214" t="s">
        <v>1123</v>
      </c>
      <c r="F200" s="215" t="s">
        <v>1124</v>
      </c>
      <c r="G200" s="216" t="s">
        <v>1125</v>
      </c>
      <c r="H200" s="217">
        <v>4</v>
      </c>
      <c r="I200" s="218"/>
      <c r="J200" s="219">
        <f t="shared" si="25"/>
        <v>0</v>
      </c>
      <c r="K200" s="220"/>
      <c r="L200" s="38"/>
      <c r="M200" s="221" t="s">
        <v>1</v>
      </c>
      <c r="N200" s="222" t="s">
        <v>38</v>
      </c>
      <c r="O200" s="70"/>
      <c r="P200" s="223">
        <f t="shared" si="26"/>
        <v>0</v>
      </c>
      <c r="Q200" s="223">
        <v>0.00017</v>
      </c>
      <c r="R200" s="223">
        <f t="shared" si="27"/>
        <v>0.00068</v>
      </c>
      <c r="S200" s="223">
        <v>0</v>
      </c>
      <c r="T200" s="224">
        <f t="shared" si="2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225" t="s">
        <v>180</v>
      </c>
      <c r="AT200" s="225" t="s">
        <v>155</v>
      </c>
      <c r="AU200" s="225" t="s">
        <v>82</v>
      </c>
      <c r="AY200" s="16" t="s">
        <v>154</v>
      </c>
      <c r="BE200" s="226">
        <f t="shared" si="29"/>
        <v>0</v>
      </c>
      <c r="BF200" s="226">
        <f t="shared" si="30"/>
        <v>0</v>
      </c>
      <c r="BG200" s="226">
        <f t="shared" si="31"/>
        <v>0</v>
      </c>
      <c r="BH200" s="226">
        <f t="shared" si="32"/>
        <v>0</v>
      </c>
      <c r="BI200" s="226">
        <f t="shared" si="33"/>
        <v>0</v>
      </c>
      <c r="BJ200" s="16" t="s">
        <v>78</v>
      </c>
      <c r="BK200" s="226">
        <f t="shared" si="34"/>
        <v>0</v>
      </c>
      <c r="BL200" s="16" t="s">
        <v>180</v>
      </c>
      <c r="BM200" s="225" t="s">
        <v>1126</v>
      </c>
    </row>
    <row r="201" spans="1:65" s="2" customFormat="1" ht="24" customHeight="1">
      <c r="A201" s="33"/>
      <c r="B201" s="34"/>
      <c r="C201" s="213" t="s">
        <v>1127</v>
      </c>
      <c r="D201" s="213" t="s">
        <v>155</v>
      </c>
      <c r="E201" s="214" t="s">
        <v>1128</v>
      </c>
      <c r="F201" s="215" t="s">
        <v>1129</v>
      </c>
      <c r="G201" s="216" t="s">
        <v>956</v>
      </c>
      <c r="H201" s="217">
        <v>1</v>
      </c>
      <c r="I201" s="218"/>
      <c r="J201" s="219">
        <f t="shared" si="25"/>
        <v>0</v>
      </c>
      <c r="K201" s="220"/>
      <c r="L201" s="38"/>
      <c r="M201" s="221" t="s">
        <v>1</v>
      </c>
      <c r="N201" s="222" t="s">
        <v>38</v>
      </c>
      <c r="O201" s="70"/>
      <c r="P201" s="223">
        <f t="shared" si="26"/>
        <v>0</v>
      </c>
      <c r="Q201" s="223">
        <v>0.00127</v>
      </c>
      <c r="R201" s="223">
        <f t="shared" si="27"/>
        <v>0.00127</v>
      </c>
      <c r="S201" s="223">
        <v>0</v>
      </c>
      <c r="T201" s="224">
        <f t="shared" si="2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225" t="s">
        <v>93</v>
      </c>
      <c r="AT201" s="225" t="s">
        <v>155</v>
      </c>
      <c r="AU201" s="225" t="s">
        <v>82</v>
      </c>
      <c r="AY201" s="16" t="s">
        <v>154</v>
      </c>
      <c r="BE201" s="226">
        <f t="shared" si="29"/>
        <v>0</v>
      </c>
      <c r="BF201" s="226">
        <f t="shared" si="30"/>
        <v>0</v>
      </c>
      <c r="BG201" s="226">
        <f t="shared" si="31"/>
        <v>0</v>
      </c>
      <c r="BH201" s="226">
        <f t="shared" si="32"/>
        <v>0</v>
      </c>
      <c r="BI201" s="226">
        <f t="shared" si="33"/>
        <v>0</v>
      </c>
      <c r="BJ201" s="16" t="s">
        <v>78</v>
      </c>
      <c r="BK201" s="226">
        <f t="shared" si="34"/>
        <v>0</v>
      </c>
      <c r="BL201" s="16" t="s">
        <v>93</v>
      </c>
      <c r="BM201" s="225" t="s">
        <v>1130</v>
      </c>
    </row>
    <row r="202" spans="1:65" s="2" customFormat="1" ht="16.5" customHeight="1">
      <c r="A202" s="33"/>
      <c r="B202" s="34"/>
      <c r="C202" s="213" t="s">
        <v>232</v>
      </c>
      <c r="D202" s="213" t="s">
        <v>155</v>
      </c>
      <c r="E202" s="214" t="s">
        <v>1131</v>
      </c>
      <c r="F202" s="215" t="s">
        <v>1132</v>
      </c>
      <c r="G202" s="216" t="s">
        <v>574</v>
      </c>
      <c r="H202" s="217">
        <v>254</v>
      </c>
      <c r="I202" s="218"/>
      <c r="J202" s="219">
        <f t="shared" si="25"/>
        <v>0</v>
      </c>
      <c r="K202" s="220"/>
      <c r="L202" s="38"/>
      <c r="M202" s="221" t="s">
        <v>1</v>
      </c>
      <c r="N202" s="222" t="s">
        <v>38</v>
      </c>
      <c r="O202" s="70"/>
      <c r="P202" s="223">
        <f t="shared" si="26"/>
        <v>0</v>
      </c>
      <c r="Q202" s="223">
        <v>0</v>
      </c>
      <c r="R202" s="223">
        <f t="shared" si="27"/>
        <v>0</v>
      </c>
      <c r="S202" s="223">
        <v>0</v>
      </c>
      <c r="T202" s="224">
        <f t="shared" si="2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25" t="s">
        <v>180</v>
      </c>
      <c r="AT202" s="225" t="s">
        <v>155</v>
      </c>
      <c r="AU202" s="225" t="s">
        <v>82</v>
      </c>
      <c r="AY202" s="16" t="s">
        <v>154</v>
      </c>
      <c r="BE202" s="226">
        <f t="shared" si="29"/>
        <v>0</v>
      </c>
      <c r="BF202" s="226">
        <f t="shared" si="30"/>
        <v>0</v>
      </c>
      <c r="BG202" s="226">
        <f t="shared" si="31"/>
        <v>0</v>
      </c>
      <c r="BH202" s="226">
        <f t="shared" si="32"/>
        <v>0</v>
      </c>
      <c r="BI202" s="226">
        <f t="shared" si="33"/>
        <v>0</v>
      </c>
      <c r="BJ202" s="16" t="s">
        <v>78</v>
      </c>
      <c r="BK202" s="226">
        <f t="shared" si="34"/>
        <v>0</v>
      </c>
      <c r="BL202" s="16" t="s">
        <v>180</v>
      </c>
      <c r="BM202" s="225" t="s">
        <v>1133</v>
      </c>
    </row>
    <row r="203" spans="2:51" s="13" customFormat="1" ht="12">
      <c r="B203" s="251"/>
      <c r="C203" s="252"/>
      <c r="D203" s="253" t="s">
        <v>1030</v>
      </c>
      <c r="E203" s="254" t="s">
        <v>1</v>
      </c>
      <c r="F203" s="255" t="s">
        <v>1065</v>
      </c>
      <c r="G203" s="252"/>
      <c r="H203" s="256">
        <v>254</v>
      </c>
      <c r="I203" s="257"/>
      <c r="J203" s="252"/>
      <c r="K203" s="252"/>
      <c r="L203" s="258"/>
      <c r="M203" s="259"/>
      <c r="N203" s="260"/>
      <c r="O203" s="260"/>
      <c r="P203" s="260"/>
      <c r="Q203" s="260"/>
      <c r="R203" s="260"/>
      <c r="S203" s="260"/>
      <c r="T203" s="261"/>
      <c r="AT203" s="262" t="s">
        <v>1030</v>
      </c>
      <c r="AU203" s="262" t="s">
        <v>82</v>
      </c>
      <c r="AV203" s="13" t="s">
        <v>82</v>
      </c>
      <c r="AW203" s="13" t="s">
        <v>30</v>
      </c>
      <c r="AX203" s="13" t="s">
        <v>78</v>
      </c>
      <c r="AY203" s="262" t="s">
        <v>154</v>
      </c>
    </row>
    <row r="204" spans="1:65" s="2" customFormat="1" ht="24" customHeight="1">
      <c r="A204" s="33"/>
      <c r="B204" s="34"/>
      <c r="C204" s="213" t="s">
        <v>1134</v>
      </c>
      <c r="D204" s="213" t="s">
        <v>155</v>
      </c>
      <c r="E204" s="214" t="s">
        <v>1135</v>
      </c>
      <c r="F204" s="215" t="s">
        <v>1136</v>
      </c>
      <c r="G204" s="216" t="s">
        <v>1077</v>
      </c>
      <c r="H204" s="217">
        <v>0.208</v>
      </c>
      <c r="I204" s="218"/>
      <c r="J204" s="219">
        <f>ROUND(I204*H204,2)</f>
        <v>0</v>
      </c>
      <c r="K204" s="220"/>
      <c r="L204" s="38"/>
      <c r="M204" s="221" t="s">
        <v>1</v>
      </c>
      <c r="N204" s="222" t="s">
        <v>38</v>
      </c>
      <c r="O204" s="70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5" t="s">
        <v>93</v>
      </c>
      <c r="AT204" s="225" t="s">
        <v>155</v>
      </c>
      <c r="AU204" s="225" t="s">
        <v>82</v>
      </c>
      <c r="AY204" s="16" t="s">
        <v>154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78</v>
      </c>
      <c r="BK204" s="226">
        <f>ROUND(I204*H204,2)</f>
        <v>0</v>
      </c>
      <c r="BL204" s="16" t="s">
        <v>93</v>
      </c>
      <c r="BM204" s="225" t="s">
        <v>1137</v>
      </c>
    </row>
    <row r="205" spans="2:63" s="11" customFormat="1" ht="22.9" customHeight="1">
      <c r="B205" s="199"/>
      <c r="C205" s="200"/>
      <c r="D205" s="201" t="s">
        <v>72</v>
      </c>
      <c r="E205" s="238" t="s">
        <v>1138</v>
      </c>
      <c r="F205" s="238" t="s">
        <v>1139</v>
      </c>
      <c r="G205" s="200"/>
      <c r="H205" s="200"/>
      <c r="I205" s="203"/>
      <c r="J205" s="239">
        <f>BK205</f>
        <v>0</v>
      </c>
      <c r="K205" s="200"/>
      <c r="L205" s="205"/>
      <c r="M205" s="206"/>
      <c r="N205" s="207"/>
      <c r="O205" s="207"/>
      <c r="P205" s="208">
        <f>P206</f>
        <v>0</v>
      </c>
      <c r="Q205" s="207"/>
      <c r="R205" s="208">
        <f>R206</f>
        <v>0.00024</v>
      </c>
      <c r="S205" s="207"/>
      <c r="T205" s="209">
        <f>T206</f>
        <v>0</v>
      </c>
      <c r="AR205" s="210" t="s">
        <v>82</v>
      </c>
      <c r="AT205" s="211" t="s">
        <v>72</v>
      </c>
      <c r="AU205" s="211" t="s">
        <v>78</v>
      </c>
      <c r="AY205" s="210" t="s">
        <v>154</v>
      </c>
      <c r="BK205" s="212">
        <f>BK206</f>
        <v>0</v>
      </c>
    </row>
    <row r="206" spans="1:65" s="2" customFormat="1" ht="24" customHeight="1">
      <c r="A206" s="33"/>
      <c r="B206" s="34"/>
      <c r="C206" s="213" t="s">
        <v>235</v>
      </c>
      <c r="D206" s="213" t="s">
        <v>155</v>
      </c>
      <c r="E206" s="214" t="s">
        <v>1140</v>
      </c>
      <c r="F206" s="215" t="s">
        <v>1141</v>
      </c>
      <c r="G206" s="216" t="s">
        <v>956</v>
      </c>
      <c r="H206" s="217">
        <v>1</v>
      </c>
      <c r="I206" s="218"/>
      <c r="J206" s="219">
        <f>ROUND(I206*H206,2)</f>
        <v>0</v>
      </c>
      <c r="K206" s="220"/>
      <c r="L206" s="38"/>
      <c r="M206" s="221" t="s">
        <v>1</v>
      </c>
      <c r="N206" s="222" t="s">
        <v>38</v>
      </c>
      <c r="O206" s="70"/>
      <c r="P206" s="223">
        <f>O206*H206</f>
        <v>0</v>
      </c>
      <c r="Q206" s="223">
        <v>0.00024</v>
      </c>
      <c r="R206" s="223">
        <f>Q206*H206</f>
        <v>0.00024</v>
      </c>
      <c r="S206" s="223">
        <v>0</v>
      </c>
      <c r="T206" s="224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225" t="s">
        <v>180</v>
      </c>
      <c r="AT206" s="225" t="s">
        <v>155</v>
      </c>
      <c r="AU206" s="225" t="s">
        <v>82</v>
      </c>
      <c r="AY206" s="16" t="s">
        <v>154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78</v>
      </c>
      <c r="BK206" s="226">
        <f>ROUND(I206*H206,2)</f>
        <v>0</v>
      </c>
      <c r="BL206" s="16" t="s">
        <v>180</v>
      </c>
      <c r="BM206" s="225" t="s">
        <v>1142</v>
      </c>
    </row>
    <row r="207" spans="2:63" s="11" customFormat="1" ht="22.9" customHeight="1">
      <c r="B207" s="199"/>
      <c r="C207" s="200"/>
      <c r="D207" s="201" t="s">
        <v>72</v>
      </c>
      <c r="E207" s="238" t="s">
        <v>1143</v>
      </c>
      <c r="F207" s="238" t="s">
        <v>1144</v>
      </c>
      <c r="G207" s="200"/>
      <c r="H207" s="200"/>
      <c r="I207" s="203"/>
      <c r="J207" s="239">
        <f>BK207</f>
        <v>0</v>
      </c>
      <c r="K207" s="200"/>
      <c r="L207" s="205"/>
      <c r="M207" s="206"/>
      <c r="N207" s="207"/>
      <c r="O207" s="207"/>
      <c r="P207" s="208">
        <f>P208</f>
        <v>0</v>
      </c>
      <c r="Q207" s="207"/>
      <c r="R207" s="208">
        <f>R208</f>
        <v>0.00125</v>
      </c>
      <c r="S207" s="207"/>
      <c r="T207" s="209">
        <f>T208</f>
        <v>0</v>
      </c>
      <c r="AR207" s="210" t="s">
        <v>82</v>
      </c>
      <c r="AT207" s="211" t="s">
        <v>72</v>
      </c>
      <c r="AU207" s="211" t="s">
        <v>78</v>
      </c>
      <c r="AY207" s="210" t="s">
        <v>154</v>
      </c>
      <c r="BK207" s="212">
        <f>BK208</f>
        <v>0</v>
      </c>
    </row>
    <row r="208" spans="1:65" s="2" customFormat="1" ht="24" customHeight="1">
      <c r="A208" s="33"/>
      <c r="B208" s="34"/>
      <c r="C208" s="213" t="s">
        <v>1145</v>
      </c>
      <c r="D208" s="213" t="s">
        <v>155</v>
      </c>
      <c r="E208" s="214" t="s">
        <v>1146</v>
      </c>
      <c r="F208" s="215" t="s">
        <v>1147</v>
      </c>
      <c r="G208" s="216" t="s">
        <v>1125</v>
      </c>
      <c r="H208" s="217">
        <v>1</v>
      </c>
      <c r="I208" s="218"/>
      <c r="J208" s="219">
        <f>ROUND(I208*H208,2)</f>
        <v>0</v>
      </c>
      <c r="K208" s="220"/>
      <c r="L208" s="38"/>
      <c r="M208" s="221" t="s">
        <v>1</v>
      </c>
      <c r="N208" s="222" t="s">
        <v>38</v>
      </c>
      <c r="O208" s="70"/>
      <c r="P208" s="223">
        <f>O208*H208</f>
        <v>0</v>
      </c>
      <c r="Q208" s="223">
        <v>0.00125</v>
      </c>
      <c r="R208" s="223">
        <f>Q208*H208</f>
        <v>0.00125</v>
      </c>
      <c r="S208" s="223">
        <v>0</v>
      </c>
      <c r="T208" s="224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5" t="s">
        <v>180</v>
      </c>
      <c r="AT208" s="225" t="s">
        <v>155</v>
      </c>
      <c r="AU208" s="225" t="s">
        <v>82</v>
      </c>
      <c r="AY208" s="16" t="s">
        <v>154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78</v>
      </c>
      <c r="BK208" s="226">
        <f>ROUND(I208*H208,2)</f>
        <v>0</v>
      </c>
      <c r="BL208" s="16" t="s">
        <v>180</v>
      </c>
      <c r="BM208" s="225" t="s">
        <v>1148</v>
      </c>
    </row>
    <row r="209" spans="2:63" s="11" customFormat="1" ht="22.9" customHeight="1">
      <c r="B209" s="199"/>
      <c r="C209" s="200"/>
      <c r="D209" s="201" t="s">
        <v>72</v>
      </c>
      <c r="E209" s="238" t="s">
        <v>1149</v>
      </c>
      <c r="F209" s="238" t="s">
        <v>1150</v>
      </c>
      <c r="G209" s="200"/>
      <c r="H209" s="200"/>
      <c r="I209" s="203"/>
      <c r="J209" s="239">
        <f>BK209</f>
        <v>0</v>
      </c>
      <c r="K209" s="200"/>
      <c r="L209" s="205"/>
      <c r="M209" s="206"/>
      <c r="N209" s="207"/>
      <c r="O209" s="207"/>
      <c r="P209" s="208">
        <f>SUM(P210:P234)</f>
        <v>0</v>
      </c>
      <c r="Q209" s="207"/>
      <c r="R209" s="208">
        <f>SUM(R210:R234)</f>
        <v>0.28753</v>
      </c>
      <c r="S209" s="207"/>
      <c r="T209" s="209">
        <f>SUM(T210:T234)</f>
        <v>0</v>
      </c>
      <c r="AR209" s="210" t="s">
        <v>82</v>
      </c>
      <c r="AT209" s="211" t="s">
        <v>72</v>
      </c>
      <c r="AU209" s="211" t="s">
        <v>78</v>
      </c>
      <c r="AY209" s="210" t="s">
        <v>154</v>
      </c>
      <c r="BK209" s="212">
        <f>SUM(BK210:BK234)</f>
        <v>0</v>
      </c>
    </row>
    <row r="210" spans="1:65" s="2" customFormat="1" ht="16.5" customHeight="1">
      <c r="A210" s="33"/>
      <c r="B210" s="34"/>
      <c r="C210" s="213" t="s">
        <v>238</v>
      </c>
      <c r="D210" s="213" t="s">
        <v>155</v>
      </c>
      <c r="E210" s="214" t="s">
        <v>1151</v>
      </c>
      <c r="F210" s="215" t="s">
        <v>1152</v>
      </c>
      <c r="G210" s="216" t="s">
        <v>1125</v>
      </c>
      <c r="H210" s="217">
        <v>3</v>
      </c>
      <c r="I210" s="218"/>
      <c r="J210" s="219">
        <f aca="true" t="shared" si="35" ref="J210:J234">ROUND(I210*H210,2)</f>
        <v>0</v>
      </c>
      <c r="K210" s="220"/>
      <c r="L210" s="38"/>
      <c r="M210" s="221" t="s">
        <v>1</v>
      </c>
      <c r="N210" s="222" t="s">
        <v>38</v>
      </c>
      <c r="O210" s="70"/>
      <c r="P210" s="223">
        <f aca="true" t="shared" si="36" ref="P210:P234">O210*H210</f>
        <v>0</v>
      </c>
      <c r="Q210" s="223">
        <v>0.00645</v>
      </c>
      <c r="R210" s="223">
        <f aca="true" t="shared" si="37" ref="R210:R234">Q210*H210</f>
        <v>0.01935</v>
      </c>
      <c r="S210" s="223">
        <v>0</v>
      </c>
      <c r="T210" s="224">
        <f aca="true" t="shared" si="38" ref="T210:T234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25" t="s">
        <v>180</v>
      </c>
      <c r="AT210" s="225" t="s">
        <v>155</v>
      </c>
      <c r="AU210" s="225" t="s">
        <v>82</v>
      </c>
      <c r="AY210" s="16" t="s">
        <v>154</v>
      </c>
      <c r="BE210" s="226">
        <f aca="true" t="shared" si="39" ref="BE210:BE234">IF(N210="základní",J210,0)</f>
        <v>0</v>
      </c>
      <c r="BF210" s="226">
        <f aca="true" t="shared" si="40" ref="BF210:BF234">IF(N210="snížená",J210,0)</f>
        <v>0</v>
      </c>
      <c r="BG210" s="226">
        <f aca="true" t="shared" si="41" ref="BG210:BG234">IF(N210="zákl. přenesená",J210,0)</f>
        <v>0</v>
      </c>
      <c r="BH210" s="226">
        <f aca="true" t="shared" si="42" ref="BH210:BH234">IF(N210="sníž. přenesená",J210,0)</f>
        <v>0</v>
      </c>
      <c r="BI210" s="226">
        <f aca="true" t="shared" si="43" ref="BI210:BI234">IF(N210="nulová",J210,0)</f>
        <v>0</v>
      </c>
      <c r="BJ210" s="16" t="s">
        <v>78</v>
      </c>
      <c r="BK210" s="226">
        <f aca="true" t="shared" si="44" ref="BK210:BK234">ROUND(I210*H210,2)</f>
        <v>0</v>
      </c>
      <c r="BL210" s="16" t="s">
        <v>180</v>
      </c>
      <c r="BM210" s="225" t="s">
        <v>1153</v>
      </c>
    </row>
    <row r="211" spans="1:65" s="2" customFormat="1" ht="36" customHeight="1">
      <c r="A211" s="33"/>
      <c r="B211" s="34"/>
      <c r="C211" s="240" t="s">
        <v>1154</v>
      </c>
      <c r="D211" s="240" t="s">
        <v>958</v>
      </c>
      <c r="E211" s="241" t="s">
        <v>1155</v>
      </c>
      <c r="F211" s="242" t="s">
        <v>1156</v>
      </c>
      <c r="G211" s="243" t="s">
        <v>956</v>
      </c>
      <c r="H211" s="244">
        <v>3</v>
      </c>
      <c r="I211" s="245"/>
      <c r="J211" s="246">
        <f t="shared" si="35"/>
        <v>0</v>
      </c>
      <c r="K211" s="247"/>
      <c r="L211" s="248"/>
      <c r="M211" s="249" t="s">
        <v>1</v>
      </c>
      <c r="N211" s="250" t="s">
        <v>38</v>
      </c>
      <c r="O211" s="70"/>
      <c r="P211" s="223">
        <f t="shared" si="36"/>
        <v>0</v>
      </c>
      <c r="Q211" s="223">
        <v>0.0034</v>
      </c>
      <c r="R211" s="223">
        <f t="shared" si="37"/>
        <v>0.010199999999999999</v>
      </c>
      <c r="S211" s="223">
        <v>0</v>
      </c>
      <c r="T211" s="224">
        <f t="shared" si="3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25" t="s">
        <v>206</v>
      </c>
      <c r="AT211" s="225" t="s">
        <v>958</v>
      </c>
      <c r="AU211" s="225" t="s">
        <v>82</v>
      </c>
      <c r="AY211" s="16" t="s">
        <v>154</v>
      </c>
      <c r="BE211" s="226">
        <f t="shared" si="39"/>
        <v>0</v>
      </c>
      <c r="BF211" s="226">
        <f t="shared" si="40"/>
        <v>0</v>
      </c>
      <c r="BG211" s="226">
        <f t="shared" si="41"/>
        <v>0</v>
      </c>
      <c r="BH211" s="226">
        <f t="shared" si="42"/>
        <v>0</v>
      </c>
      <c r="BI211" s="226">
        <f t="shared" si="43"/>
        <v>0</v>
      </c>
      <c r="BJ211" s="16" t="s">
        <v>78</v>
      </c>
      <c r="BK211" s="226">
        <f t="shared" si="44"/>
        <v>0</v>
      </c>
      <c r="BL211" s="16" t="s">
        <v>180</v>
      </c>
      <c r="BM211" s="225" t="s">
        <v>1157</v>
      </c>
    </row>
    <row r="212" spans="1:65" s="2" customFormat="1" ht="16.5" customHeight="1">
      <c r="A212" s="33"/>
      <c r="B212" s="34"/>
      <c r="C212" s="213" t="s">
        <v>241</v>
      </c>
      <c r="D212" s="213" t="s">
        <v>155</v>
      </c>
      <c r="E212" s="214" t="s">
        <v>1158</v>
      </c>
      <c r="F212" s="215" t="s">
        <v>1159</v>
      </c>
      <c r="G212" s="216" t="s">
        <v>956</v>
      </c>
      <c r="H212" s="217">
        <v>3</v>
      </c>
      <c r="I212" s="218"/>
      <c r="J212" s="219">
        <f t="shared" si="35"/>
        <v>0</v>
      </c>
      <c r="K212" s="220"/>
      <c r="L212" s="38"/>
      <c r="M212" s="221" t="s">
        <v>1</v>
      </c>
      <c r="N212" s="222" t="s">
        <v>38</v>
      </c>
      <c r="O212" s="70"/>
      <c r="P212" s="223">
        <f t="shared" si="36"/>
        <v>0</v>
      </c>
      <c r="Q212" s="223">
        <v>0.00242</v>
      </c>
      <c r="R212" s="223">
        <f t="shared" si="37"/>
        <v>0.007259999999999999</v>
      </c>
      <c r="S212" s="223">
        <v>0</v>
      </c>
      <c r="T212" s="224">
        <f t="shared" si="3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5" t="s">
        <v>180</v>
      </c>
      <c r="AT212" s="225" t="s">
        <v>155</v>
      </c>
      <c r="AU212" s="225" t="s">
        <v>82</v>
      </c>
      <c r="AY212" s="16" t="s">
        <v>154</v>
      </c>
      <c r="BE212" s="226">
        <f t="shared" si="39"/>
        <v>0</v>
      </c>
      <c r="BF212" s="226">
        <f t="shared" si="40"/>
        <v>0</v>
      </c>
      <c r="BG212" s="226">
        <f t="shared" si="41"/>
        <v>0</v>
      </c>
      <c r="BH212" s="226">
        <f t="shared" si="42"/>
        <v>0</v>
      </c>
      <c r="BI212" s="226">
        <f t="shared" si="43"/>
        <v>0</v>
      </c>
      <c r="BJ212" s="16" t="s">
        <v>78</v>
      </c>
      <c r="BK212" s="226">
        <f t="shared" si="44"/>
        <v>0</v>
      </c>
      <c r="BL212" s="16" t="s">
        <v>180</v>
      </c>
      <c r="BM212" s="225" t="s">
        <v>1160</v>
      </c>
    </row>
    <row r="213" spans="1:65" s="2" customFormat="1" ht="24" customHeight="1">
      <c r="A213" s="33"/>
      <c r="B213" s="34"/>
      <c r="C213" s="240" t="s">
        <v>1161</v>
      </c>
      <c r="D213" s="240" t="s">
        <v>958</v>
      </c>
      <c r="E213" s="241" t="s">
        <v>1162</v>
      </c>
      <c r="F213" s="242" t="s">
        <v>1163</v>
      </c>
      <c r="G213" s="243" t="s">
        <v>956</v>
      </c>
      <c r="H213" s="244">
        <v>3</v>
      </c>
      <c r="I213" s="245"/>
      <c r="J213" s="246">
        <f t="shared" si="35"/>
        <v>0</v>
      </c>
      <c r="K213" s="247"/>
      <c r="L213" s="248"/>
      <c r="M213" s="249" t="s">
        <v>1</v>
      </c>
      <c r="N213" s="250" t="s">
        <v>38</v>
      </c>
      <c r="O213" s="70"/>
      <c r="P213" s="223">
        <f t="shared" si="36"/>
        <v>0</v>
      </c>
      <c r="Q213" s="223">
        <v>0.0145</v>
      </c>
      <c r="R213" s="223">
        <f t="shared" si="37"/>
        <v>0.043500000000000004</v>
      </c>
      <c r="S213" s="223">
        <v>0</v>
      </c>
      <c r="T213" s="224">
        <f t="shared" si="3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25" t="s">
        <v>206</v>
      </c>
      <c r="AT213" s="225" t="s">
        <v>958</v>
      </c>
      <c r="AU213" s="225" t="s">
        <v>82</v>
      </c>
      <c r="AY213" s="16" t="s">
        <v>154</v>
      </c>
      <c r="BE213" s="226">
        <f t="shared" si="39"/>
        <v>0</v>
      </c>
      <c r="BF213" s="226">
        <f t="shared" si="40"/>
        <v>0</v>
      </c>
      <c r="BG213" s="226">
        <f t="shared" si="41"/>
        <v>0</v>
      </c>
      <c r="BH213" s="226">
        <f t="shared" si="42"/>
        <v>0</v>
      </c>
      <c r="BI213" s="226">
        <f t="shared" si="43"/>
        <v>0</v>
      </c>
      <c r="BJ213" s="16" t="s">
        <v>78</v>
      </c>
      <c r="BK213" s="226">
        <f t="shared" si="44"/>
        <v>0</v>
      </c>
      <c r="BL213" s="16" t="s">
        <v>180</v>
      </c>
      <c r="BM213" s="225" t="s">
        <v>1164</v>
      </c>
    </row>
    <row r="214" spans="1:65" s="2" customFormat="1" ht="24" customHeight="1">
      <c r="A214" s="33"/>
      <c r="B214" s="34"/>
      <c r="C214" s="213" t="s">
        <v>244</v>
      </c>
      <c r="D214" s="213" t="s">
        <v>155</v>
      </c>
      <c r="E214" s="214" t="s">
        <v>1165</v>
      </c>
      <c r="F214" s="215" t="s">
        <v>1166</v>
      </c>
      <c r="G214" s="216" t="s">
        <v>1125</v>
      </c>
      <c r="H214" s="217">
        <v>3</v>
      </c>
      <c r="I214" s="218"/>
      <c r="J214" s="219">
        <f t="shared" si="35"/>
        <v>0</v>
      </c>
      <c r="K214" s="220"/>
      <c r="L214" s="38"/>
      <c r="M214" s="221" t="s">
        <v>1</v>
      </c>
      <c r="N214" s="222" t="s">
        <v>38</v>
      </c>
      <c r="O214" s="70"/>
      <c r="P214" s="223">
        <f t="shared" si="36"/>
        <v>0</v>
      </c>
      <c r="Q214" s="223">
        <v>0.01197</v>
      </c>
      <c r="R214" s="223">
        <f t="shared" si="37"/>
        <v>0.03591</v>
      </c>
      <c r="S214" s="223">
        <v>0</v>
      </c>
      <c r="T214" s="224">
        <f t="shared" si="3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5" t="s">
        <v>180</v>
      </c>
      <c r="AT214" s="225" t="s">
        <v>155</v>
      </c>
      <c r="AU214" s="225" t="s">
        <v>82</v>
      </c>
      <c r="AY214" s="16" t="s">
        <v>154</v>
      </c>
      <c r="BE214" s="226">
        <f t="shared" si="39"/>
        <v>0</v>
      </c>
      <c r="BF214" s="226">
        <f t="shared" si="40"/>
        <v>0</v>
      </c>
      <c r="BG214" s="226">
        <f t="shared" si="41"/>
        <v>0</v>
      </c>
      <c r="BH214" s="226">
        <f t="shared" si="42"/>
        <v>0</v>
      </c>
      <c r="BI214" s="226">
        <f t="shared" si="43"/>
        <v>0</v>
      </c>
      <c r="BJ214" s="16" t="s">
        <v>78</v>
      </c>
      <c r="BK214" s="226">
        <f t="shared" si="44"/>
        <v>0</v>
      </c>
      <c r="BL214" s="16" t="s">
        <v>180</v>
      </c>
      <c r="BM214" s="225" t="s">
        <v>1167</v>
      </c>
    </row>
    <row r="215" spans="1:65" s="2" customFormat="1" ht="16.5" customHeight="1">
      <c r="A215" s="33"/>
      <c r="B215" s="34"/>
      <c r="C215" s="213" t="s">
        <v>1168</v>
      </c>
      <c r="D215" s="213" t="s">
        <v>155</v>
      </c>
      <c r="E215" s="214" t="s">
        <v>1169</v>
      </c>
      <c r="F215" s="215" t="s">
        <v>1170</v>
      </c>
      <c r="G215" s="216" t="s">
        <v>1125</v>
      </c>
      <c r="H215" s="217">
        <v>3</v>
      </c>
      <c r="I215" s="218"/>
      <c r="J215" s="219">
        <f t="shared" si="35"/>
        <v>0</v>
      </c>
      <c r="K215" s="220"/>
      <c r="L215" s="38"/>
      <c r="M215" s="221" t="s">
        <v>1</v>
      </c>
      <c r="N215" s="222" t="s">
        <v>38</v>
      </c>
      <c r="O215" s="70"/>
      <c r="P215" s="223">
        <f t="shared" si="36"/>
        <v>0</v>
      </c>
      <c r="Q215" s="223">
        <v>0.00043</v>
      </c>
      <c r="R215" s="223">
        <f t="shared" si="37"/>
        <v>0.00129</v>
      </c>
      <c r="S215" s="223">
        <v>0</v>
      </c>
      <c r="T215" s="224">
        <f t="shared" si="3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25" t="s">
        <v>180</v>
      </c>
      <c r="AT215" s="225" t="s">
        <v>155</v>
      </c>
      <c r="AU215" s="225" t="s">
        <v>82</v>
      </c>
      <c r="AY215" s="16" t="s">
        <v>154</v>
      </c>
      <c r="BE215" s="226">
        <f t="shared" si="39"/>
        <v>0</v>
      </c>
      <c r="BF215" s="226">
        <f t="shared" si="40"/>
        <v>0</v>
      </c>
      <c r="BG215" s="226">
        <f t="shared" si="41"/>
        <v>0</v>
      </c>
      <c r="BH215" s="226">
        <f t="shared" si="42"/>
        <v>0</v>
      </c>
      <c r="BI215" s="226">
        <f t="shared" si="43"/>
        <v>0</v>
      </c>
      <c r="BJ215" s="16" t="s">
        <v>78</v>
      </c>
      <c r="BK215" s="226">
        <f t="shared" si="44"/>
        <v>0</v>
      </c>
      <c r="BL215" s="16" t="s">
        <v>180</v>
      </c>
      <c r="BM215" s="225" t="s">
        <v>1171</v>
      </c>
    </row>
    <row r="216" spans="1:65" s="2" customFormat="1" ht="16.5" customHeight="1">
      <c r="A216" s="33"/>
      <c r="B216" s="34"/>
      <c r="C216" s="240" t="s">
        <v>247</v>
      </c>
      <c r="D216" s="240" t="s">
        <v>958</v>
      </c>
      <c r="E216" s="241" t="s">
        <v>1172</v>
      </c>
      <c r="F216" s="242" t="s">
        <v>1173</v>
      </c>
      <c r="G216" s="243" t="s">
        <v>956</v>
      </c>
      <c r="H216" s="244">
        <v>3</v>
      </c>
      <c r="I216" s="245"/>
      <c r="J216" s="246">
        <f t="shared" si="35"/>
        <v>0</v>
      </c>
      <c r="K216" s="247"/>
      <c r="L216" s="248"/>
      <c r="M216" s="249" t="s">
        <v>1</v>
      </c>
      <c r="N216" s="250" t="s">
        <v>38</v>
      </c>
      <c r="O216" s="70"/>
      <c r="P216" s="223">
        <f t="shared" si="36"/>
        <v>0</v>
      </c>
      <c r="Q216" s="223">
        <v>0.0055</v>
      </c>
      <c r="R216" s="223">
        <f t="shared" si="37"/>
        <v>0.0165</v>
      </c>
      <c r="S216" s="223">
        <v>0</v>
      </c>
      <c r="T216" s="224">
        <f t="shared" si="3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5" t="s">
        <v>206</v>
      </c>
      <c r="AT216" s="225" t="s">
        <v>958</v>
      </c>
      <c r="AU216" s="225" t="s">
        <v>82</v>
      </c>
      <c r="AY216" s="16" t="s">
        <v>154</v>
      </c>
      <c r="BE216" s="226">
        <f t="shared" si="39"/>
        <v>0</v>
      </c>
      <c r="BF216" s="226">
        <f t="shared" si="40"/>
        <v>0</v>
      </c>
      <c r="BG216" s="226">
        <f t="shared" si="41"/>
        <v>0</v>
      </c>
      <c r="BH216" s="226">
        <f t="shared" si="42"/>
        <v>0</v>
      </c>
      <c r="BI216" s="226">
        <f t="shared" si="43"/>
        <v>0</v>
      </c>
      <c r="BJ216" s="16" t="s">
        <v>78</v>
      </c>
      <c r="BK216" s="226">
        <f t="shared" si="44"/>
        <v>0</v>
      </c>
      <c r="BL216" s="16" t="s">
        <v>180</v>
      </c>
      <c r="BM216" s="225" t="s">
        <v>1174</v>
      </c>
    </row>
    <row r="217" spans="1:65" s="2" customFormat="1" ht="16.5" customHeight="1">
      <c r="A217" s="33"/>
      <c r="B217" s="34"/>
      <c r="C217" s="213" t="s">
        <v>1175</v>
      </c>
      <c r="D217" s="213" t="s">
        <v>155</v>
      </c>
      <c r="E217" s="214" t="s">
        <v>1176</v>
      </c>
      <c r="F217" s="215" t="s">
        <v>1177</v>
      </c>
      <c r="G217" s="216" t="s">
        <v>1125</v>
      </c>
      <c r="H217" s="217">
        <v>1</v>
      </c>
      <c r="I217" s="218"/>
      <c r="J217" s="219">
        <f t="shared" si="35"/>
        <v>0</v>
      </c>
      <c r="K217" s="220"/>
      <c r="L217" s="38"/>
      <c r="M217" s="221" t="s">
        <v>1</v>
      </c>
      <c r="N217" s="222" t="s">
        <v>38</v>
      </c>
      <c r="O217" s="70"/>
      <c r="P217" s="223">
        <f t="shared" si="36"/>
        <v>0</v>
      </c>
      <c r="Q217" s="223">
        <v>0.0147</v>
      </c>
      <c r="R217" s="223">
        <f t="shared" si="37"/>
        <v>0.0147</v>
      </c>
      <c r="S217" s="223">
        <v>0</v>
      </c>
      <c r="T217" s="224">
        <f t="shared" si="3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225" t="s">
        <v>180</v>
      </c>
      <c r="AT217" s="225" t="s">
        <v>155</v>
      </c>
      <c r="AU217" s="225" t="s">
        <v>82</v>
      </c>
      <c r="AY217" s="16" t="s">
        <v>154</v>
      </c>
      <c r="BE217" s="226">
        <f t="shared" si="39"/>
        <v>0</v>
      </c>
      <c r="BF217" s="226">
        <f t="shared" si="40"/>
        <v>0</v>
      </c>
      <c r="BG217" s="226">
        <f t="shared" si="41"/>
        <v>0</v>
      </c>
      <c r="BH217" s="226">
        <f t="shared" si="42"/>
        <v>0</v>
      </c>
      <c r="BI217" s="226">
        <f t="shared" si="43"/>
        <v>0</v>
      </c>
      <c r="BJ217" s="16" t="s">
        <v>78</v>
      </c>
      <c r="BK217" s="226">
        <f t="shared" si="44"/>
        <v>0</v>
      </c>
      <c r="BL217" s="16" t="s">
        <v>180</v>
      </c>
      <c r="BM217" s="225" t="s">
        <v>1178</v>
      </c>
    </row>
    <row r="218" spans="1:65" s="2" customFormat="1" ht="24" customHeight="1">
      <c r="A218" s="33"/>
      <c r="B218" s="34"/>
      <c r="C218" s="213" t="s">
        <v>250</v>
      </c>
      <c r="D218" s="213" t="s">
        <v>155</v>
      </c>
      <c r="E218" s="214" t="s">
        <v>1179</v>
      </c>
      <c r="F218" s="215" t="s">
        <v>1180</v>
      </c>
      <c r="G218" s="216" t="s">
        <v>1125</v>
      </c>
      <c r="H218" s="217">
        <v>1</v>
      </c>
      <c r="I218" s="218"/>
      <c r="J218" s="219">
        <f t="shared" si="35"/>
        <v>0</v>
      </c>
      <c r="K218" s="220"/>
      <c r="L218" s="38"/>
      <c r="M218" s="221" t="s">
        <v>1</v>
      </c>
      <c r="N218" s="222" t="s">
        <v>38</v>
      </c>
      <c r="O218" s="70"/>
      <c r="P218" s="223">
        <f t="shared" si="36"/>
        <v>0</v>
      </c>
      <c r="Q218" s="223">
        <v>0.06325</v>
      </c>
      <c r="R218" s="223">
        <f t="shared" si="37"/>
        <v>0.06325</v>
      </c>
      <c r="S218" s="223">
        <v>0</v>
      </c>
      <c r="T218" s="224">
        <f t="shared" si="3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25" t="s">
        <v>180</v>
      </c>
      <c r="AT218" s="225" t="s">
        <v>155</v>
      </c>
      <c r="AU218" s="225" t="s">
        <v>82</v>
      </c>
      <c r="AY218" s="16" t="s">
        <v>154</v>
      </c>
      <c r="BE218" s="226">
        <f t="shared" si="39"/>
        <v>0</v>
      </c>
      <c r="BF218" s="226">
        <f t="shared" si="40"/>
        <v>0</v>
      </c>
      <c r="BG218" s="226">
        <f t="shared" si="41"/>
        <v>0</v>
      </c>
      <c r="BH218" s="226">
        <f t="shared" si="42"/>
        <v>0</v>
      </c>
      <c r="BI218" s="226">
        <f t="shared" si="43"/>
        <v>0</v>
      </c>
      <c r="BJ218" s="16" t="s">
        <v>78</v>
      </c>
      <c r="BK218" s="226">
        <f t="shared" si="44"/>
        <v>0</v>
      </c>
      <c r="BL218" s="16" t="s">
        <v>180</v>
      </c>
      <c r="BM218" s="225" t="s">
        <v>1181</v>
      </c>
    </row>
    <row r="219" spans="1:65" s="2" customFormat="1" ht="24" customHeight="1">
      <c r="A219" s="33"/>
      <c r="B219" s="34"/>
      <c r="C219" s="213" t="s">
        <v>1182</v>
      </c>
      <c r="D219" s="213" t="s">
        <v>155</v>
      </c>
      <c r="E219" s="214" t="s">
        <v>1183</v>
      </c>
      <c r="F219" s="215" t="s">
        <v>1184</v>
      </c>
      <c r="G219" s="216" t="s">
        <v>1125</v>
      </c>
      <c r="H219" s="217">
        <v>5</v>
      </c>
      <c r="I219" s="218"/>
      <c r="J219" s="219">
        <f t="shared" si="35"/>
        <v>0</v>
      </c>
      <c r="K219" s="220"/>
      <c r="L219" s="38"/>
      <c r="M219" s="221" t="s">
        <v>1</v>
      </c>
      <c r="N219" s="222" t="s">
        <v>38</v>
      </c>
      <c r="O219" s="70"/>
      <c r="P219" s="223">
        <f t="shared" si="36"/>
        <v>0</v>
      </c>
      <c r="Q219" s="223">
        <v>0.0003</v>
      </c>
      <c r="R219" s="223">
        <f t="shared" si="37"/>
        <v>0.0014999999999999998</v>
      </c>
      <c r="S219" s="223">
        <v>0</v>
      </c>
      <c r="T219" s="224">
        <f t="shared" si="3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225" t="s">
        <v>180</v>
      </c>
      <c r="AT219" s="225" t="s">
        <v>155</v>
      </c>
      <c r="AU219" s="225" t="s">
        <v>82</v>
      </c>
      <c r="AY219" s="16" t="s">
        <v>154</v>
      </c>
      <c r="BE219" s="226">
        <f t="shared" si="39"/>
        <v>0</v>
      </c>
      <c r="BF219" s="226">
        <f t="shared" si="40"/>
        <v>0</v>
      </c>
      <c r="BG219" s="226">
        <f t="shared" si="41"/>
        <v>0</v>
      </c>
      <c r="BH219" s="226">
        <f t="shared" si="42"/>
        <v>0</v>
      </c>
      <c r="BI219" s="226">
        <f t="shared" si="43"/>
        <v>0</v>
      </c>
      <c r="BJ219" s="16" t="s">
        <v>78</v>
      </c>
      <c r="BK219" s="226">
        <f t="shared" si="44"/>
        <v>0</v>
      </c>
      <c r="BL219" s="16" t="s">
        <v>180</v>
      </c>
      <c r="BM219" s="225" t="s">
        <v>1185</v>
      </c>
    </row>
    <row r="220" spans="1:65" s="2" customFormat="1" ht="16.5" customHeight="1">
      <c r="A220" s="33"/>
      <c r="B220" s="34"/>
      <c r="C220" s="213" t="s">
        <v>253</v>
      </c>
      <c r="D220" s="213" t="s">
        <v>155</v>
      </c>
      <c r="E220" s="214" t="s">
        <v>1186</v>
      </c>
      <c r="F220" s="215" t="s">
        <v>1187</v>
      </c>
      <c r="G220" s="216" t="s">
        <v>1125</v>
      </c>
      <c r="H220" s="217">
        <v>6</v>
      </c>
      <c r="I220" s="218"/>
      <c r="J220" s="219">
        <f t="shared" si="35"/>
        <v>0</v>
      </c>
      <c r="K220" s="220"/>
      <c r="L220" s="38"/>
      <c r="M220" s="221" t="s">
        <v>1</v>
      </c>
      <c r="N220" s="222" t="s">
        <v>38</v>
      </c>
      <c r="O220" s="70"/>
      <c r="P220" s="223">
        <f t="shared" si="36"/>
        <v>0</v>
      </c>
      <c r="Q220" s="223">
        <v>9E-05</v>
      </c>
      <c r="R220" s="223">
        <f t="shared" si="37"/>
        <v>0.00054</v>
      </c>
      <c r="S220" s="223">
        <v>0</v>
      </c>
      <c r="T220" s="224">
        <f t="shared" si="3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225" t="s">
        <v>180</v>
      </c>
      <c r="AT220" s="225" t="s">
        <v>155</v>
      </c>
      <c r="AU220" s="225" t="s">
        <v>82</v>
      </c>
      <c r="AY220" s="16" t="s">
        <v>154</v>
      </c>
      <c r="BE220" s="226">
        <f t="shared" si="39"/>
        <v>0</v>
      </c>
      <c r="BF220" s="226">
        <f t="shared" si="40"/>
        <v>0</v>
      </c>
      <c r="BG220" s="226">
        <f t="shared" si="41"/>
        <v>0</v>
      </c>
      <c r="BH220" s="226">
        <f t="shared" si="42"/>
        <v>0</v>
      </c>
      <c r="BI220" s="226">
        <f t="shared" si="43"/>
        <v>0</v>
      </c>
      <c r="BJ220" s="16" t="s">
        <v>78</v>
      </c>
      <c r="BK220" s="226">
        <f t="shared" si="44"/>
        <v>0</v>
      </c>
      <c r="BL220" s="16" t="s">
        <v>180</v>
      </c>
      <c r="BM220" s="225" t="s">
        <v>1188</v>
      </c>
    </row>
    <row r="221" spans="1:65" s="2" customFormat="1" ht="24" customHeight="1">
      <c r="A221" s="33"/>
      <c r="B221" s="34"/>
      <c r="C221" s="240" t="s">
        <v>1189</v>
      </c>
      <c r="D221" s="240" t="s">
        <v>958</v>
      </c>
      <c r="E221" s="241" t="s">
        <v>1190</v>
      </c>
      <c r="F221" s="242" t="s">
        <v>1191</v>
      </c>
      <c r="G221" s="243" t="s">
        <v>956</v>
      </c>
      <c r="H221" s="244">
        <v>6</v>
      </c>
      <c r="I221" s="245"/>
      <c r="J221" s="246">
        <f t="shared" si="35"/>
        <v>0</v>
      </c>
      <c r="K221" s="247"/>
      <c r="L221" s="248"/>
      <c r="M221" s="249" t="s">
        <v>1</v>
      </c>
      <c r="N221" s="250" t="s">
        <v>38</v>
      </c>
      <c r="O221" s="70"/>
      <c r="P221" s="223">
        <f t="shared" si="36"/>
        <v>0</v>
      </c>
      <c r="Q221" s="223">
        <v>0.00031</v>
      </c>
      <c r="R221" s="223">
        <f t="shared" si="37"/>
        <v>0.00186</v>
      </c>
      <c r="S221" s="223">
        <v>0</v>
      </c>
      <c r="T221" s="224">
        <f t="shared" si="3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225" t="s">
        <v>206</v>
      </c>
      <c r="AT221" s="225" t="s">
        <v>958</v>
      </c>
      <c r="AU221" s="225" t="s">
        <v>82</v>
      </c>
      <c r="AY221" s="16" t="s">
        <v>154</v>
      </c>
      <c r="BE221" s="226">
        <f t="shared" si="39"/>
        <v>0</v>
      </c>
      <c r="BF221" s="226">
        <f t="shared" si="40"/>
        <v>0</v>
      </c>
      <c r="BG221" s="226">
        <f t="shared" si="41"/>
        <v>0</v>
      </c>
      <c r="BH221" s="226">
        <f t="shared" si="42"/>
        <v>0</v>
      </c>
      <c r="BI221" s="226">
        <f t="shared" si="43"/>
        <v>0</v>
      </c>
      <c r="BJ221" s="16" t="s">
        <v>78</v>
      </c>
      <c r="BK221" s="226">
        <f t="shared" si="44"/>
        <v>0</v>
      </c>
      <c r="BL221" s="16" t="s">
        <v>180</v>
      </c>
      <c r="BM221" s="225" t="s">
        <v>1192</v>
      </c>
    </row>
    <row r="222" spans="1:65" s="2" customFormat="1" ht="24" customHeight="1">
      <c r="A222" s="33"/>
      <c r="B222" s="34"/>
      <c r="C222" s="213" t="s">
        <v>256</v>
      </c>
      <c r="D222" s="213" t="s">
        <v>155</v>
      </c>
      <c r="E222" s="214" t="s">
        <v>1193</v>
      </c>
      <c r="F222" s="215" t="s">
        <v>1194</v>
      </c>
      <c r="G222" s="216" t="s">
        <v>1125</v>
      </c>
      <c r="H222" s="217">
        <v>3</v>
      </c>
      <c r="I222" s="218"/>
      <c r="J222" s="219">
        <f t="shared" si="35"/>
        <v>0</v>
      </c>
      <c r="K222" s="220"/>
      <c r="L222" s="38"/>
      <c r="M222" s="221" t="s">
        <v>1</v>
      </c>
      <c r="N222" s="222" t="s">
        <v>38</v>
      </c>
      <c r="O222" s="70"/>
      <c r="P222" s="223">
        <f t="shared" si="36"/>
        <v>0</v>
      </c>
      <c r="Q222" s="223">
        <v>0.00208</v>
      </c>
      <c r="R222" s="223">
        <f t="shared" si="37"/>
        <v>0.006239999999999999</v>
      </c>
      <c r="S222" s="223">
        <v>0</v>
      </c>
      <c r="T222" s="224">
        <f t="shared" si="3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5" t="s">
        <v>180</v>
      </c>
      <c r="AT222" s="225" t="s">
        <v>155</v>
      </c>
      <c r="AU222" s="225" t="s">
        <v>82</v>
      </c>
      <c r="AY222" s="16" t="s">
        <v>154</v>
      </c>
      <c r="BE222" s="226">
        <f t="shared" si="39"/>
        <v>0</v>
      </c>
      <c r="BF222" s="226">
        <f t="shared" si="40"/>
        <v>0</v>
      </c>
      <c r="BG222" s="226">
        <f t="shared" si="41"/>
        <v>0</v>
      </c>
      <c r="BH222" s="226">
        <f t="shared" si="42"/>
        <v>0</v>
      </c>
      <c r="BI222" s="226">
        <f t="shared" si="43"/>
        <v>0</v>
      </c>
      <c r="BJ222" s="16" t="s">
        <v>78</v>
      </c>
      <c r="BK222" s="226">
        <f t="shared" si="44"/>
        <v>0</v>
      </c>
      <c r="BL222" s="16" t="s">
        <v>180</v>
      </c>
      <c r="BM222" s="225" t="s">
        <v>1195</v>
      </c>
    </row>
    <row r="223" spans="1:65" s="2" customFormat="1" ht="16.5" customHeight="1">
      <c r="A223" s="33"/>
      <c r="B223" s="34"/>
      <c r="C223" s="213" t="s">
        <v>1196</v>
      </c>
      <c r="D223" s="213" t="s">
        <v>155</v>
      </c>
      <c r="E223" s="214" t="s">
        <v>1197</v>
      </c>
      <c r="F223" s="215" t="s">
        <v>1198</v>
      </c>
      <c r="G223" s="216" t="s">
        <v>1125</v>
      </c>
      <c r="H223" s="217">
        <v>3</v>
      </c>
      <c r="I223" s="218"/>
      <c r="J223" s="219">
        <f t="shared" si="35"/>
        <v>0</v>
      </c>
      <c r="K223" s="220"/>
      <c r="L223" s="38"/>
      <c r="M223" s="221" t="s">
        <v>1</v>
      </c>
      <c r="N223" s="222" t="s">
        <v>38</v>
      </c>
      <c r="O223" s="70"/>
      <c r="P223" s="223">
        <f t="shared" si="36"/>
        <v>0</v>
      </c>
      <c r="Q223" s="223">
        <v>0.0018</v>
      </c>
      <c r="R223" s="223">
        <f t="shared" si="37"/>
        <v>0.0054</v>
      </c>
      <c r="S223" s="223">
        <v>0</v>
      </c>
      <c r="T223" s="224">
        <f t="shared" si="3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25" t="s">
        <v>180</v>
      </c>
      <c r="AT223" s="225" t="s">
        <v>155</v>
      </c>
      <c r="AU223" s="225" t="s">
        <v>82</v>
      </c>
      <c r="AY223" s="16" t="s">
        <v>154</v>
      </c>
      <c r="BE223" s="226">
        <f t="shared" si="39"/>
        <v>0</v>
      </c>
      <c r="BF223" s="226">
        <f t="shared" si="40"/>
        <v>0</v>
      </c>
      <c r="BG223" s="226">
        <f t="shared" si="41"/>
        <v>0</v>
      </c>
      <c r="BH223" s="226">
        <f t="shared" si="42"/>
        <v>0</v>
      </c>
      <c r="BI223" s="226">
        <f t="shared" si="43"/>
        <v>0</v>
      </c>
      <c r="BJ223" s="16" t="s">
        <v>78</v>
      </c>
      <c r="BK223" s="226">
        <f t="shared" si="44"/>
        <v>0</v>
      </c>
      <c r="BL223" s="16" t="s">
        <v>180</v>
      </c>
      <c r="BM223" s="225" t="s">
        <v>1199</v>
      </c>
    </row>
    <row r="224" spans="1:65" s="2" customFormat="1" ht="24" customHeight="1">
      <c r="A224" s="33"/>
      <c r="B224" s="34"/>
      <c r="C224" s="213" t="s">
        <v>259</v>
      </c>
      <c r="D224" s="213" t="s">
        <v>155</v>
      </c>
      <c r="E224" s="214" t="s">
        <v>1200</v>
      </c>
      <c r="F224" s="215" t="s">
        <v>1201</v>
      </c>
      <c r="G224" s="216" t="s">
        <v>956</v>
      </c>
      <c r="H224" s="217">
        <v>4</v>
      </c>
      <c r="I224" s="218"/>
      <c r="J224" s="219">
        <f t="shared" si="35"/>
        <v>0</v>
      </c>
      <c r="K224" s="220"/>
      <c r="L224" s="38"/>
      <c r="M224" s="221" t="s">
        <v>1</v>
      </c>
      <c r="N224" s="222" t="s">
        <v>38</v>
      </c>
      <c r="O224" s="70"/>
      <c r="P224" s="223">
        <f t="shared" si="36"/>
        <v>0</v>
      </c>
      <c r="Q224" s="223">
        <v>0.00016</v>
      </c>
      <c r="R224" s="223">
        <f t="shared" si="37"/>
        <v>0.00064</v>
      </c>
      <c r="S224" s="223">
        <v>0</v>
      </c>
      <c r="T224" s="224">
        <f t="shared" si="3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25" t="s">
        <v>180</v>
      </c>
      <c r="AT224" s="225" t="s">
        <v>155</v>
      </c>
      <c r="AU224" s="225" t="s">
        <v>82</v>
      </c>
      <c r="AY224" s="16" t="s">
        <v>154</v>
      </c>
      <c r="BE224" s="226">
        <f t="shared" si="39"/>
        <v>0</v>
      </c>
      <c r="BF224" s="226">
        <f t="shared" si="40"/>
        <v>0</v>
      </c>
      <c r="BG224" s="226">
        <f t="shared" si="41"/>
        <v>0</v>
      </c>
      <c r="BH224" s="226">
        <f t="shared" si="42"/>
        <v>0</v>
      </c>
      <c r="BI224" s="226">
        <f t="shared" si="43"/>
        <v>0</v>
      </c>
      <c r="BJ224" s="16" t="s">
        <v>78</v>
      </c>
      <c r="BK224" s="226">
        <f t="shared" si="44"/>
        <v>0</v>
      </c>
      <c r="BL224" s="16" t="s">
        <v>180</v>
      </c>
      <c r="BM224" s="225" t="s">
        <v>1202</v>
      </c>
    </row>
    <row r="225" spans="1:65" s="2" customFormat="1" ht="16.5" customHeight="1">
      <c r="A225" s="33"/>
      <c r="B225" s="34"/>
      <c r="C225" s="240" t="s">
        <v>1203</v>
      </c>
      <c r="D225" s="240" t="s">
        <v>958</v>
      </c>
      <c r="E225" s="241" t="s">
        <v>1204</v>
      </c>
      <c r="F225" s="242" t="s">
        <v>1205</v>
      </c>
      <c r="G225" s="243" t="s">
        <v>956</v>
      </c>
      <c r="H225" s="244">
        <v>4</v>
      </c>
      <c r="I225" s="245"/>
      <c r="J225" s="246">
        <f t="shared" si="35"/>
        <v>0</v>
      </c>
      <c r="K225" s="247"/>
      <c r="L225" s="248"/>
      <c r="M225" s="249" t="s">
        <v>1</v>
      </c>
      <c r="N225" s="250" t="s">
        <v>38</v>
      </c>
      <c r="O225" s="70"/>
      <c r="P225" s="223">
        <f t="shared" si="36"/>
        <v>0</v>
      </c>
      <c r="Q225" s="223">
        <v>0.002</v>
      </c>
      <c r="R225" s="223">
        <f t="shared" si="37"/>
        <v>0.008</v>
      </c>
      <c r="S225" s="223">
        <v>0</v>
      </c>
      <c r="T225" s="224">
        <f t="shared" si="3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25" t="s">
        <v>206</v>
      </c>
      <c r="AT225" s="225" t="s">
        <v>958</v>
      </c>
      <c r="AU225" s="225" t="s">
        <v>82</v>
      </c>
      <c r="AY225" s="16" t="s">
        <v>154</v>
      </c>
      <c r="BE225" s="226">
        <f t="shared" si="39"/>
        <v>0</v>
      </c>
      <c r="BF225" s="226">
        <f t="shared" si="40"/>
        <v>0</v>
      </c>
      <c r="BG225" s="226">
        <f t="shared" si="41"/>
        <v>0</v>
      </c>
      <c r="BH225" s="226">
        <f t="shared" si="42"/>
        <v>0</v>
      </c>
      <c r="BI225" s="226">
        <f t="shared" si="43"/>
        <v>0</v>
      </c>
      <c r="BJ225" s="16" t="s">
        <v>78</v>
      </c>
      <c r="BK225" s="226">
        <f t="shared" si="44"/>
        <v>0</v>
      </c>
      <c r="BL225" s="16" t="s">
        <v>180</v>
      </c>
      <c r="BM225" s="225" t="s">
        <v>1206</v>
      </c>
    </row>
    <row r="226" spans="1:65" s="2" customFormat="1" ht="16.5" customHeight="1">
      <c r="A226" s="33"/>
      <c r="B226" s="34"/>
      <c r="C226" s="213" t="s">
        <v>262</v>
      </c>
      <c r="D226" s="213" t="s">
        <v>155</v>
      </c>
      <c r="E226" s="214" t="s">
        <v>1207</v>
      </c>
      <c r="F226" s="215" t="s">
        <v>1208</v>
      </c>
      <c r="G226" s="216" t="s">
        <v>1125</v>
      </c>
      <c r="H226" s="217">
        <v>6</v>
      </c>
      <c r="I226" s="218"/>
      <c r="J226" s="219">
        <f t="shared" si="35"/>
        <v>0</v>
      </c>
      <c r="K226" s="220"/>
      <c r="L226" s="38"/>
      <c r="M226" s="221" t="s">
        <v>1</v>
      </c>
      <c r="N226" s="222" t="s">
        <v>38</v>
      </c>
      <c r="O226" s="70"/>
      <c r="P226" s="223">
        <f t="shared" si="36"/>
        <v>0</v>
      </c>
      <c r="Q226" s="223">
        <v>0.00196</v>
      </c>
      <c r="R226" s="223">
        <f t="shared" si="37"/>
        <v>0.01176</v>
      </c>
      <c r="S226" s="223">
        <v>0</v>
      </c>
      <c r="T226" s="224">
        <f t="shared" si="3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5" t="s">
        <v>180</v>
      </c>
      <c r="AT226" s="225" t="s">
        <v>155</v>
      </c>
      <c r="AU226" s="225" t="s">
        <v>82</v>
      </c>
      <c r="AY226" s="16" t="s">
        <v>154</v>
      </c>
      <c r="BE226" s="226">
        <f t="shared" si="39"/>
        <v>0</v>
      </c>
      <c r="BF226" s="226">
        <f t="shared" si="40"/>
        <v>0</v>
      </c>
      <c r="BG226" s="226">
        <f t="shared" si="41"/>
        <v>0</v>
      </c>
      <c r="BH226" s="226">
        <f t="shared" si="42"/>
        <v>0</v>
      </c>
      <c r="BI226" s="226">
        <f t="shared" si="43"/>
        <v>0</v>
      </c>
      <c r="BJ226" s="16" t="s">
        <v>78</v>
      </c>
      <c r="BK226" s="226">
        <f t="shared" si="44"/>
        <v>0</v>
      </c>
      <c r="BL226" s="16" t="s">
        <v>180</v>
      </c>
      <c r="BM226" s="225" t="s">
        <v>1209</v>
      </c>
    </row>
    <row r="227" spans="1:65" s="2" customFormat="1" ht="16.5" customHeight="1">
      <c r="A227" s="33"/>
      <c r="B227" s="34"/>
      <c r="C227" s="213" t="s">
        <v>1210</v>
      </c>
      <c r="D227" s="213" t="s">
        <v>155</v>
      </c>
      <c r="E227" s="214" t="s">
        <v>1211</v>
      </c>
      <c r="F227" s="215" t="s">
        <v>1212</v>
      </c>
      <c r="G227" s="216" t="s">
        <v>956</v>
      </c>
      <c r="H227" s="217">
        <v>3</v>
      </c>
      <c r="I227" s="218"/>
      <c r="J227" s="219">
        <f t="shared" si="35"/>
        <v>0</v>
      </c>
      <c r="K227" s="220"/>
      <c r="L227" s="38"/>
      <c r="M227" s="221" t="s">
        <v>1</v>
      </c>
      <c r="N227" s="222" t="s">
        <v>38</v>
      </c>
      <c r="O227" s="70"/>
      <c r="P227" s="223">
        <f t="shared" si="36"/>
        <v>0</v>
      </c>
      <c r="Q227" s="223">
        <v>0.00018</v>
      </c>
      <c r="R227" s="223">
        <f t="shared" si="37"/>
        <v>0.00054</v>
      </c>
      <c r="S227" s="223">
        <v>0</v>
      </c>
      <c r="T227" s="224">
        <f t="shared" si="3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5" t="s">
        <v>180</v>
      </c>
      <c r="AT227" s="225" t="s">
        <v>155</v>
      </c>
      <c r="AU227" s="225" t="s">
        <v>82</v>
      </c>
      <c r="AY227" s="16" t="s">
        <v>154</v>
      </c>
      <c r="BE227" s="226">
        <f t="shared" si="39"/>
        <v>0</v>
      </c>
      <c r="BF227" s="226">
        <f t="shared" si="40"/>
        <v>0</v>
      </c>
      <c r="BG227" s="226">
        <f t="shared" si="41"/>
        <v>0</v>
      </c>
      <c r="BH227" s="226">
        <f t="shared" si="42"/>
        <v>0</v>
      </c>
      <c r="BI227" s="226">
        <f t="shared" si="43"/>
        <v>0</v>
      </c>
      <c r="BJ227" s="16" t="s">
        <v>78</v>
      </c>
      <c r="BK227" s="226">
        <f t="shared" si="44"/>
        <v>0</v>
      </c>
      <c r="BL227" s="16" t="s">
        <v>180</v>
      </c>
      <c r="BM227" s="225" t="s">
        <v>1213</v>
      </c>
    </row>
    <row r="228" spans="1:65" s="2" customFormat="1" ht="24" customHeight="1">
      <c r="A228" s="33"/>
      <c r="B228" s="34"/>
      <c r="C228" s="240" t="s">
        <v>265</v>
      </c>
      <c r="D228" s="240" t="s">
        <v>958</v>
      </c>
      <c r="E228" s="241" t="s">
        <v>1214</v>
      </c>
      <c r="F228" s="242" t="s">
        <v>1215</v>
      </c>
      <c r="G228" s="243" t="s">
        <v>956</v>
      </c>
      <c r="H228" s="244">
        <v>3</v>
      </c>
      <c r="I228" s="245"/>
      <c r="J228" s="246">
        <f t="shared" si="35"/>
        <v>0</v>
      </c>
      <c r="K228" s="247"/>
      <c r="L228" s="248"/>
      <c r="M228" s="249" t="s">
        <v>1</v>
      </c>
      <c r="N228" s="250" t="s">
        <v>38</v>
      </c>
      <c r="O228" s="70"/>
      <c r="P228" s="223">
        <f t="shared" si="36"/>
        <v>0</v>
      </c>
      <c r="Q228" s="223">
        <v>0.00026</v>
      </c>
      <c r="R228" s="223">
        <f t="shared" si="37"/>
        <v>0.0007799999999999999</v>
      </c>
      <c r="S228" s="223">
        <v>0</v>
      </c>
      <c r="T228" s="224">
        <f t="shared" si="3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25" t="s">
        <v>206</v>
      </c>
      <c r="AT228" s="225" t="s">
        <v>958</v>
      </c>
      <c r="AU228" s="225" t="s">
        <v>82</v>
      </c>
      <c r="AY228" s="16" t="s">
        <v>154</v>
      </c>
      <c r="BE228" s="226">
        <f t="shared" si="39"/>
        <v>0</v>
      </c>
      <c r="BF228" s="226">
        <f t="shared" si="40"/>
        <v>0</v>
      </c>
      <c r="BG228" s="226">
        <f t="shared" si="41"/>
        <v>0</v>
      </c>
      <c r="BH228" s="226">
        <f t="shared" si="42"/>
        <v>0</v>
      </c>
      <c r="BI228" s="226">
        <f t="shared" si="43"/>
        <v>0</v>
      </c>
      <c r="BJ228" s="16" t="s">
        <v>78</v>
      </c>
      <c r="BK228" s="226">
        <f t="shared" si="44"/>
        <v>0</v>
      </c>
      <c r="BL228" s="16" t="s">
        <v>180</v>
      </c>
      <c r="BM228" s="225" t="s">
        <v>1216</v>
      </c>
    </row>
    <row r="229" spans="1:65" s="2" customFormat="1" ht="16.5" customHeight="1">
      <c r="A229" s="33"/>
      <c r="B229" s="34"/>
      <c r="C229" s="213" t="s">
        <v>1217</v>
      </c>
      <c r="D229" s="213" t="s">
        <v>155</v>
      </c>
      <c r="E229" s="214" t="s">
        <v>1218</v>
      </c>
      <c r="F229" s="215" t="s">
        <v>1219</v>
      </c>
      <c r="G229" s="216" t="s">
        <v>956</v>
      </c>
      <c r="H229" s="217">
        <v>24</v>
      </c>
      <c r="I229" s="218"/>
      <c r="J229" s="219">
        <f t="shared" si="35"/>
        <v>0</v>
      </c>
      <c r="K229" s="220"/>
      <c r="L229" s="38"/>
      <c r="M229" s="221" t="s">
        <v>1</v>
      </c>
      <c r="N229" s="222" t="s">
        <v>38</v>
      </c>
      <c r="O229" s="70"/>
      <c r="P229" s="223">
        <f t="shared" si="36"/>
        <v>0</v>
      </c>
      <c r="Q229" s="223">
        <v>0.00018</v>
      </c>
      <c r="R229" s="223">
        <f t="shared" si="37"/>
        <v>0.00432</v>
      </c>
      <c r="S229" s="223">
        <v>0</v>
      </c>
      <c r="T229" s="224">
        <f t="shared" si="3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25" t="s">
        <v>180</v>
      </c>
      <c r="AT229" s="225" t="s">
        <v>155</v>
      </c>
      <c r="AU229" s="225" t="s">
        <v>82</v>
      </c>
      <c r="AY229" s="16" t="s">
        <v>154</v>
      </c>
      <c r="BE229" s="226">
        <f t="shared" si="39"/>
        <v>0</v>
      </c>
      <c r="BF229" s="226">
        <f t="shared" si="40"/>
        <v>0</v>
      </c>
      <c r="BG229" s="226">
        <f t="shared" si="41"/>
        <v>0</v>
      </c>
      <c r="BH229" s="226">
        <f t="shared" si="42"/>
        <v>0</v>
      </c>
      <c r="BI229" s="226">
        <f t="shared" si="43"/>
        <v>0</v>
      </c>
      <c r="BJ229" s="16" t="s">
        <v>78</v>
      </c>
      <c r="BK229" s="226">
        <f t="shared" si="44"/>
        <v>0</v>
      </c>
      <c r="BL229" s="16" t="s">
        <v>180</v>
      </c>
      <c r="BM229" s="225" t="s">
        <v>1220</v>
      </c>
    </row>
    <row r="230" spans="1:65" s="2" customFormat="1" ht="16.5" customHeight="1">
      <c r="A230" s="33"/>
      <c r="B230" s="34"/>
      <c r="C230" s="240" t="s">
        <v>267</v>
      </c>
      <c r="D230" s="240" t="s">
        <v>958</v>
      </c>
      <c r="E230" s="241" t="s">
        <v>1221</v>
      </c>
      <c r="F230" s="242" t="s">
        <v>1222</v>
      </c>
      <c r="G230" s="243" t="s">
        <v>956</v>
      </c>
      <c r="H230" s="244">
        <v>7</v>
      </c>
      <c r="I230" s="245"/>
      <c r="J230" s="246">
        <f t="shared" si="35"/>
        <v>0</v>
      </c>
      <c r="K230" s="247"/>
      <c r="L230" s="248"/>
      <c r="M230" s="249" t="s">
        <v>1</v>
      </c>
      <c r="N230" s="250" t="s">
        <v>38</v>
      </c>
      <c r="O230" s="70"/>
      <c r="P230" s="223">
        <f t="shared" si="36"/>
        <v>0</v>
      </c>
      <c r="Q230" s="223">
        <v>0.00032</v>
      </c>
      <c r="R230" s="223">
        <f t="shared" si="37"/>
        <v>0.0022400000000000002</v>
      </c>
      <c r="S230" s="223">
        <v>0</v>
      </c>
      <c r="T230" s="224">
        <f t="shared" si="3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5" t="s">
        <v>206</v>
      </c>
      <c r="AT230" s="225" t="s">
        <v>958</v>
      </c>
      <c r="AU230" s="225" t="s">
        <v>82</v>
      </c>
      <c r="AY230" s="16" t="s">
        <v>154</v>
      </c>
      <c r="BE230" s="226">
        <f t="shared" si="39"/>
        <v>0</v>
      </c>
      <c r="BF230" s="226">
        <f t="shared" si="40"/>
        <v>0</v>
      </c>
      <c r="BG230" s="226">
        <f t="shared" si="41"/>
        <v>0</v>
      </c>
      <c r="BH230" s="226">
        <f t="shared" si="42"/>
        <v>0</v>
      </c>
      <c r="BI230" s="226">
        <f t="shared" si="43"/>
        <v>0</v>
      </c>
      <c r="BJ230" s="16" t="s">
        <v>78</v>
      </c>
      <c r="BK230" s="226">
        <f t="shared" si="44"/>
        <v>0</v>
      </c>
      <c r="BL230" s="16" t="s">
        <v>180</v>
      </c>
      <c r="BM230" s="225" t="s">
        <v>1223</v>
      </c>
    </row>
    <row r="231" spans="1:65" s="2" customFormat="1" ht="16.5" customHeight="1">
      <c r="A231" s="33"/>
      <c r="B231" s="34"/>
      <c r="C231" s="240" t="s">
        <v>1224</v>
      </c>
      <c r="D231" s="240" t="s">
        <v>958</v>
      </c>
      <c r="E231" s="241" t="s">
        <v>1225</v>
      </c>
      <c r="F231" s="242" t="s">
        <v>1226</v>
      </c>
      <c r="G231" s="243" t="s">
        <v>956</v>
      </c>
      <c r="H231" s="244">
        <v>3</v>
      </c>
      <c r="I231" s="245"/>
      <c r="J231" s="246">
        <f t="shared" si="35"/>
        <v>0</v>
      </c>
      <c r="K231" s="247"/>
      <c r="L231" s="248"/>
      <c r="M231" s="249" t="s">
        <v>1</v>
      </c>
      <c r="N231" s="250" t="s">
        <v>38</v>
      </c>
      <c r="O231" s="70"/>
      <c r="P231" s="223">
        <f t="shared" si="36"/>
        <v>0</v>
      </c>
      <c r="Q231" s="223">
        <v>0.0008</v>
      </c>
      <c r="R231" s="223">
        <f t="shared" si="37"/>
        <v>0.0024000000000000002</v>
      </c>
      <c r="S231" s="223">
        <v>0</v>
      </c>
      <c r="T231" s="224">
        <f t="shared" si="3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25" t="s">
        <v>206</v>
      </c>
      <c r="AT231" s="225" t="s">
        <v>958</v>
      </c>
      <c r="AU231" s="225" t="s">
        <v>82</v>
      </c>
      <c r="AY231" s="16" t="s">
        <v>154</v>
      </c>
      <c r="BE231" s="226">
        <f t="shared" si="39"/>
        <v>0</v>
      </c>
      <c r="BF231" s="226">
        <f t="shared" si="40"/>
        <v>0</v>
      </c>
      <c r="BG231" s="226">
        <f t="shared" si="41"/>
        <v>0</v>
      </c>
      <c r="BH231" s="226">
        <f t="shared" si="42"/>
        <v>0</v>
      </c>
      <c r="BI231" s="226">
        <f t="shared" si="43"/>
        <v>0</v>
      </c>
      <c r="BJ231" s="16" t="s">
        <v>78</v>
      </c>
      <c r="BK231" s="226">
        <f t="shared" si="44"/>
        <v>0</v>
      </c>
      <c r="BL231" s="16" t="s">
        <v>180</v>
      </c>
      <c r="BM231" s="225" t="s">
        <v>1227</v>
      </c>
    </row>
    <row r="232" spans="1:65" s="2" customFormat="1" ht="24" customHeight="1">
      <c r="A232" s="33"/>
      <c r="B232" s="34"/>
      <c r="C232" s="240" t="s">
        <v>269</v>
      </c>
      <c r="D232" s="240" t="s">
        <v>958</v>
      </c>
      <c r="E232" s="241" t="s">
        <v>1228</v>
      </c>
      <c r="F232" s="242" t="s">
        <v>1229</v>
      </c>
      <c r="G232" s="243" t="s">
        <v>956</v>
      </c>
      <c r="H232" s="244">
        <v>1</v>
      </c>
      <c r="I232" s="245"/>
      <c r="J232" s="246">
        <f t="shared" si="35"/>
        <v>0</v>
      </c>
      <c r="K232" s="247"/>
      <c r="L232" s="248"/>
      <c r="M232" s="249" t="s">
        <v>1</v>
      </c>
      <c r="N232" s="250" t="s">
        <v>38</v>
      </c>
      <c r="O232" s="70"/>
      <c r="P232" s="223">
        <f t="shared" si="36"/>
        <v>0</v>
      </c>
      <c r="Q232" s="223">
        <v>0.01735</v>
      </c>
      <c r="R232" s="223">
        <f t="shared" si="37"/>
        <v>0.01735</v>
      </c>
      <c r="S232" s="223">
        <v>0</v>
      </c>
      <c r="T232" s="224">
        <f t="shared" si="38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25" t="s">
        <v>206</v>
      </c>
      <c r="AT232" s="225" t="s">
        <v>958</v>
      </c>
      <c r="AU232" s="225" t="s">
        <v>82</v>
      </c>
      <c r="AY232" s="16" t="s">
        <v>154</v>
      </c>
      <c r="BE232" s="226">
        <f t="shared" si="39"/>
        <v>0</v>
      </c>
      <c r="BF232" s="226">
        <f t="shared" si="40"/>
        <v>0</v>
      </c>
      <c r="BG232" s="226">
        <f t="shared" si="41"/>
        <v>0</v>
      </c>
      <c r="BH232" s="226">
        <f t="shared" si="42"/>
        <v>0</v>
      </c>
      <c r="BI232" s="226">
        <f t="shared" si="43"/>
        <v>0</v>
      </c>
      <c r="BJ232" s="16" t="s">
        <v>78</v>
      </c>
      <c r="BK232" s="226">
        <f t="shared" si="44"/>
        <v>0</v>
      </c>
      <c r="BL232" s="16" t="s">
        <v>180</v>
      </c>
      <c r="BM232" s="225" t="s">
        <v>1230</v>
      </c>
    </row>
    <row r="233" spans="1:65" s="2" customFormat="1" ht="16.5" customHeight="1">
      <c r="A233" s="33"/>
      <c r="B233" s="34"/>
      <c r="C233" s="240" t="s">
        <v>1231</v>
      </c>
      <c r="D233" s="240" t="s">
        <v>958</v>
      </c>
      <c r="E233" s="241" t="s">
        <v>1232</v>
      </c>
      <c r="F233" s="242" t="s">
        <v>1233</v>
      </c>
      <c r="G233" s="243" t="s">
        <v>956</v>
      </c>
      <c r="H233" s="244">
        <v>15</v>
      </c>
      <c r="I233" s="245"/>
      <c r="J233" s="246">
        <f t="shared" si="35"/>
        <v>0</v>
      </c>
      <c r="K233" s="247"/>
      <c r="L233" s="248"/>
      <c r="M233" s="249" t="s">
        <v>1</v>
      </c>
      <c r="N233" s="250" t="s">
        <v>38</v>
      </c>
      <c r="O233" s="70"/>
      <c r="P233" s="223">
        <f t="shared" si="36"/>
        <v>0</v>
      </c>
      <c r="Q233" s="223">
        <v>0.0008</v>
      </c>
      <c r="R233" s="223">
        <f t="shared" si="37"/>
        <v>0.012</v>
      </c>
      <c r="S233" s="223">
        <v>0</v>
      </c>
      <c r="T233" s="224">
        <f t="shared" si="38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225" t="s">
        <v>206</v>
      </c>
      <c r="AT233" s="225" t="s">
        <v>958</v>
      </c>
      <c r="AU233" s="225" t="s">
        <v>82</v>
      </c>
      <c r="AY233" s="16" t="s">
        <v>154</v>
      </c>
      <c r="BE233" s="226">
        <f t="shared" si="39"/>
        <v>0</v>
      </c>
      <c r="BF233" s="226">
        <f t="shared" si="40"/>
        <v>0</v>
      </c>
      <c r="BG233" s="226">
        <f t="shared" si="41"/>
        <v>0</v>
      </c>
      <c r="BH233" s="226">
        <f t="shared" si="42"/>
        <v>0</v>
      </c>
      <c r="BI233" s="226">
        <f t="shared" si="43"/>
        <v>0</v>
      </c>
      <c r="BJ233" s="16" t="s">
        <v>78</v>
      </c>
      <c r="BK233" s="226">
        <f t="shared" si="44"/>
        <v>0</v>
      </c>
      <c r="BL233" s="16" t="s">
        <v>180</v>
      </c>
      <c r="BM233" s="225" t="s">
        <v>1234</v>
      </c>
    </row>
    <row r="234" spans="1:65" s="2" customFormat="1" ht="24" customHeight="1">
      <c r="A234" s="33"/>
      <c r="B234" s="34"/>
      <c r="C234" s="213" t="s">
        <v>272</v>
      </c>
      <c r="D234" s="213" t="s">
        <v>155</v>
      </c>
      <c r="E234" s="214" t="s">
        <v>1235</v>
      </c>
      <c r="F234" s="215" t="s">
        <v>1236</v>
      </c>
      <c r="G234" s="216" t="s">
        <v>1077</v>
      </c>
      <c r="H234" s="217">
        <v>0.288</v>
      </c>
      <c r="I234" s="218"/>
      <c r="J234" s="219">
        <f t="shared" si="35"/>
        <v>0</v>
      </c>
      <c r="K234" s="220"/>
      <c r="L234" s="38"/>
      <c r="M234" s="221" t="s">
        <v>1</v>
      </c>
      <c r="N234" s="222" t="s">
        <v>38</v>
      </c>
      <c r="O234" s="70"/>
      <c r="P234" s="223">
        <f t="shared" si="36"/>
        <v>0</v>
      </c>
      <c r="Q234" s="223">
        <v>0</v>
      </c>
      <c r="R234" s="223">
        <f t="shared" si="37"/>
        <v>0</v>
      </c>
      <c r="S234" s="223">
        <v>0</v>
      </c>
      <c r="T234" s="224">
        <f t="shared" si="3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25" t="s">
        <v>180</v>
      </c>
      <c r="AT234" s="225" t="s">
        <v>155</v>
      </c>
      <c r="AU234" s="225" t="s">
        <v>82</v>
      </c>
      <c r="AY234" s="16" t="s">
        <v>154</v>
      </c>
      <c r="BE234" s="226">
        <f t="shared" si="39"/>
        <v>0</v>
      </c>
      <c r="BF234" s="226">
        <f t="shared" si="40"/>
        <v>0</v>
      </c>
      <c r="BG234" s="226">
        <f t="shared" si="41"/>
        <v>0</v>
      </c>
      <c r="BH234" s="226">
        <f t="shared" si="42"/>
        <v>0</v>
      </c>
      <c r="BI234" s="226">
        <f t="shared" si="43"/>
        <v>0</v>
      </c>
      <c r="BJ234" s="16" t="s">
        <v>78</v>
      </c>
      <c r="BK234" s="226">
        <f t="shared" si="44"/>
        <v>0</v>
      </c>
      <c r="BL234" s="16" t="s">
        <v>180</v>
      </c>
      <c r="BM234" s="225" t="s">
        <v>1237</v>
      </c>
    </row>
    <row r="235" spans="2:63" s="11" customFormat="1" ht="22.9" customHeight="1">
      <c r="B235" s="199"/>
      <c r="C235" s="200"/>
      <c r="D235" s="201" t="s">
        <v>72</v>
      </c>
      <c r="E235" s="238" t="s">
        <v>1238</v>
      </c>
      <c r="F235" s="238" t="s">
        <v>1239</v>
      </c>
      <c r="G235" s="200"/>
      <c r="H235" s="200"/>
      <c r="I235" s="203"/>
      <c r="J235" s="239">
        <f>BK235</f>
        <v>0</v>
      </c>
      <c r="K235" s="200"/>
      <c r="L235" s="205"/>
      <c r="M235" s="206"/>
      <c r="N235" s="207"/>
      <c r="O235" s="207"/>
      <c r="P235" s="208">
        <f>SUM(P236:P238)</f>
        <v>0</v>
      </c>
      <c r="Q235" s="207"/>
      <c r="R235" s="208">
        <f>SUM(R236:R238)</f>
        <v>0.07</v>
      </c>
      <c r="S235" s="207"/>
      <c r="T235" s="209">
        <f>SUM(T236:T238)</f>
        <v>0</v>
      </c>
      <c r="AR235" s="210" t="s">
        <v>82</v>
      </c>
      <c r="AT235" s="211" t="s">
        <v>72</v>
      </c>
      <c r="AU235" s="211" t="s">
        <v>78</v>
      </c>
      <c r="AY235" s="210" t="s">
        <v>154</v>
      </c>
      <c r="BK235" s="212">
        <f>SUM(BK236:BK238)</f>
        <v>0</v>
      </c>
    </row>
    <row r="236" spans="1:65" s="2" customFormat="1" ht="24" customHeight="1">
      <c r="A236" s="33"/>
      <c r="B236" s="34"/>
      <c r="C236" s="213" t="s">
        <v>1240</v>
      </c>
      <c r="D236" s="213" t="s">
        <v>155</v>
      </c>
      <c r="E236" s="214" t="s">
        <v>1241</v>
      </c>
      <c r="F236" s="215" t="s">
        <v>1242</v>
      </c>
      <c r="G236" s="216" t="s">
        <v>1125</v>
      </c>
      <c r="H236" s="217">
        <v>4</v>
      </c>
      <c r="I236" s="218"/>
      <c r="J236" s="219">
        <f>ROUND(I236*H236,2)</f>
        <v>0</v>
      </c>
      <c r="K236" s="220"/>
      <c r="L236" s="38"/>
      <c r="M236" s="221" t="s">
        <v>1</v>
      </c>
      <c r="N236" s="222" t="s">
        <v>38</v>
      </c>
      <c r="O236" s="70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25" t="s">
        <v>180</v>
      </c>
      <c r="AT236" s="225" t="s">
        <v>155</v>
      </c>
      <c r="AU236" s="225" t="s">
        <v>82</v>
      </c>
      <c r="AY236" s="16" t="s">
        <v>154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6" t="s">
        <v>78</v>
      </c>
      <c r="BK236" s="226">
        <f>ROUND(I236*H236,2)</f>
        <v>0</v>
      </c>
      <c r="BL236" s="16" t="s">
        <v>180</v>
      </c>
      <c r="BM236" s="225" t="s">
        <v>1243</v>
      </c>
    </row>
    <row r="237" spans="1:65" s="2" customFormat="1" ht="16.5" customHeight="1">
      <c r="A237" s="33"/>
      <c r="B237" s="34"/>
      <c r="C237" s="240" t="s">
        <v>275</v>
      </c>
      <c r="D237" s="240" t="s">
        <v>958</v>
      </c>
      <c r="E237" s="241" t="s">
        <v>1244</v>
      </c>
      <c r="F237" s="242" t="s">
        <v>1245</v>
      </c>
      <c r="G237" s="243" t="s">
        <v>956</v>
      </c>
      <c r="H237" s="244">
        <v>4</v>
      </c>
      <c r="I237" s="245"/>
      <c r="J237" s="246">
        <f>ROUND(I237*H237,2)</f>
        <v>0</v>
      </c>
      <c r="K237" s="247"/>
      <c r="L237" s="248"/>
      <c r="M237" s="249" t="s">
        <v>1</v>
      </c>
      <c r="N237" s="250" t="s">
        <v>38</v>
      </c>
      <c r="O237" s="70"/>
      <c r="P237" s="223">
        <f>O237*H237</f>
        <v>0</v>
      </c>
      <c r="Q237" s="223">
        <v>0.0175</v>
      </c>
      <c r="R237" s="223">
        <f>Q237*H237</f>
        <v>0.07</v>
      </c>
      <c r="S237" s="223">
        <v>0</v>
      </c>
      <c r="T237" s="22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5" t="s">
        <v>206</v>
      </c>
      <c r="AT237" s="225" t="s">
        <v>958</v>
      </c>
      <c r="AU237" s="225" t="s">
        <v>82</v>
      </c>
      <c r="AY237" s="16" t="s">
        <v>154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6" t="s">
        <v>78</v>
      </c>
      <c r="BK237" s="226">
        <f>ROUND(I237*H237,2)</f>
        <v>0</v>
      </c>
      <c r="BL237" s="16" t="s">
        <v>180</v>
      </c>
      <c r="BM237" s="225" t="s">
        <v>1246</v>
      </c>
    </row>
    <row r="238" spans="1:65" s="2" customFormat="1" ht="24" customHeight="1">
      <c r="A238" s="33"/>
      <c r="B238" s="34"/>
      <c r="C238" s="213" t="s">
        <v>1247</v>
      </c>
      <c r="D238" s="213" t="s">
        <v>155</v>
      </c>
      <c r="E238" s="214" t="s">
        <v>1248</v>
      </c>
      <c r="F238" s="215" t="s">
        <v>1249</v>
      </c>
      <c r="G238" s="216" t="s">
        <v>1077</v>
      </c>
      <c r="H238" s="217">
        <v>0.07</v>
      </c>
      <c r="I238" s="218"/>
      <c r="J238" s="219">
        <f>ROUND(I238*H238,2)</f>
        <v>0</v>
      </c>
      <c r="K238" s="220"/>
      <c r="L238" s="38"/>
      <c r="M238" s="221" t="s">
        <v>1</v>
      </c>
      <c r="N238" s="222" t="s">
        <v>38</v>
      </c>
      <c r="O238" s="70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25" t="s">
        <v>180</v>
      </c>
      <c r="AT238" s="225" t="s">
        <v>155</v>
      </c>
      <c r="AU238" s="225" t="s">
        <v>82</v>
      </c>
      <c r="AY238" s="16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78</v>
      </c>
      <c r="BK238" s="226">
        <f>ROUND(I238*H238,2)</f>
        <v>0</v>
      </c>
      <c r="BL238" s="16" t="s">
        <v>180</v>
      </c>
      <c r="BM238" s="225" t="s">
        <v>1250</v>
      </c>
    </row>
    <row r="239" spans="2:63" s="11" customFormat="1" ht="22.9" customHeight="1">
      <c r="B239" s="199"/>
      <c r="C239" s="200"/>
      <c r="D239" s="201" t="s">
        <v>72</v>
      </c>
      <c r="E239" s="238" t="s">
        <v>1251</v>
      </c>
      <c r="F239" s="238" t="s">
        <v>1252</v>
      </c>
      <c r="G239" s="200"/>
      <c r="H239" s="200"/>
      <c r="I239" s="203"/>
      <c r="J239" s="239">
        <f>BK239</f>
        <v>0</v>
      </c>
      <c r="K239" s="200"/>
      <c r="L239" s="205"/>
      <c r="M239" s="206"/>
      <c r="N239" s="207"/>
      <c r="O239" s="207"/>
      <c r="P239" s="208">
        <f>SUM(P240:P241)</f>
        <v>0</v>
      </c>
      <c r="Q239" s="207"/>
      <c r="R239" s="208">
        <f>SUM(R240:R241)</f>
        <v>0.0081</v>
      </c>
      <c r="S239" s="207"/>
      <c r="T239" s="209">
        <f>SUM(T240:T241)</f>
        <v>0</v>
      </c>
      <c r="AR239" s="210" t="s">
        <v>82</v>
      </c>
      <c r="AT239" s="211" t="s">
        <v>72</v>
      </c>
      <c r="AU239" s="211" t="s">
        <v>78</v>
      </c>
      <c r="AY239" s="210" t="s">
        <v>154</v>
      </c>
      <c r="BK239" s="212">
        <f>SUM(BK240:BK241)</f>
        <v>0</v>
      </c>
    </row>
    <row r="240" spans="1:65" s="2" customFormat="1" ht="24" customHeight="1">
      <c r="A240" s="33"/>
      <c r="B240" s="34"/>
      <c r="C240" s="213" t="s">
        <v>278</v>
      </c>
      <c r="D240" s="213" t="s">
        <v>155</v>
      </c>
      <c r="E240" s="214" t="s">
        <v>1253</v>
      </c>
      <c r="F240" s="215" t="s">
        <v>1254</v>
      </c>
      <c r="G240" s="216" t="s">
        <v>1125</v>
      </c>
      <c r="H240" s="217">
        <v>1</v>
      </c>
      <c r="I240" s="218"/>
      <c r="J240" s="219">
        <f>ROUND(I240*H240,2)</f>
        <v>0</v>
      </c>
      <c r="K240" s="220"/>
      <c r="L240" s="38"/>
      <c r="M240" s="221" t="s">
        <v>1</v>
      </c>
      <c r="N240" s="222" t="s">
        <v>38</v>
      </c>
      <c r="O240" s="70"/>
      <c r="P240" s="223">
        <f>O240*H240</f>
        <v>0</v>
      </c>
      <c r="Q240" s="223">
        <v>0.00512</v>
      </c>
      <c r="R240" s="223">
        <f>Q240*H240</f>
        <v>0.00512</v>
      </c>
      <c r="S240" s="223">
        <v>0</v>
      </c>
      <c r="T240" s="224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5" t="s">
        <v>180</v>
      </c>
      <c r="AT240" s="225" t="s">
        <v>155</v>
      </c>
      <c r="AU240" s="225" t="s">
        <v>82</v>
      </c>
      <c r="AY240" s="16" t="s">
        <v>154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6" t="s">
        <v>78</v>
      </c>
      <c r="BK240" s="226">
        <f>ROUND(I240*H240,2)</f>
        <v>0</v>
      </c>
      <c r="BL240" s="16" t="s">
        <v>180</v>
      </c>
      <c r="BM240" s="225" t="s">
        <v>1255</v>
      </c>
    </row>
    <row r="241" spans="1:65" s="2" customFormat="1" ht="24" customHeight="1">
      <c r="A241" s="33"/>
      <c r="B241" s="34"/>
      <c r="C241" s="213" t="s">
        <v>1256</v>
      </c>
      <c r="D241" s="213" t="s">
        <v>155</v>
      </c>
      <c r="E241" s="214" t="s">
        <v>1257</v>
      </c>
      <c r="F241" s="215" t="s">
        <v>1258</v>
      </c>
      <c r="G241" s="216" t="s">
        <v>1125</v>
      </c>
      <c r="H241" s="217">
        <v>1</v>
      </c>
      <c r="I241" s="218"/>
      <c r="J241" s="219">
        <f>ROUND(I241*H241,2)</f>
        <v>0</v>
      </c>
      <c r="K241" s="220"/>
      <c r="L241" s="38"/>
      <c r="M241" s="221" t="s">
        <v>1</v>
      </c>
      <c r="N241" s="222" t="s">
        <v>38</v>
      </c>
      <c r="O241" s="70"/>
      <c r="P241" s="223">
        <f>O241*H241</f>
        <v>0</v>
      </c>
      <c r="Q241" s="223">
        <v>0.00298</v>
      </c>
      <c r="R241" s="223">
        <f>Q241*H241</f>
        <v>0.00298</v>
      </c>
      <c r="S241" s="223">
        <v>0</v>
      </c>
      <c r="T241" s="22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225" t="s">
        <v>180</v>
      </c>
      <c r="AT241" s="225" t="s">
        <v>155</v>
      </c>
      <c r="AU241" s="225" t="s">
        <v>82</v>
      </c>
      <c r="AY241" s="16" t="s">
        <v>154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6" t="s">
        <v>78</v>
      </c>
      <c r="BK241" s="226">
        <f>ROUND(I241*H241,2)</f>
        <v>0</v>
      </c>
      <c r="BL241" s="16" t="s">
        <v>180</v>
      </c>
      <c r="BM241" s="225" t="s">
        <v>1259</v>
      </c>
    </row>
    <row r="242" spans="2:63" s="11" customFormat="1" ht="22.9" customHeight="1">
      <c r="B242" s="199"/>
      <c r="C242" s="200"/>
      <c r="D242" s="201" t="s">
        <v>72</v>
      </c>
      <c r="E242" s="238" t="s">
        <v>1260</v>
      </c>
      <c r="F242" s="238" t="s">
        <v>1261</v>
      </c>
      <c r="G242" s="200"/>
      <c r="H242" s="200"/>
      <c r="I242" s="203"/>
      <c r="J242" s="239">
        <f>BK242</f>
        <v>0</v>
      </c>
      <c r="K242" s="200"/>
      <c r="L242" s="205"/>
      <c r="M242" s="206"/>
      <c r="N242" s="207"/>
      <c r="O242" s="207"/>
      <c r="P242" s="208">
        <f>SUM(P243:P250)</f>
        <v>0</v>
      </c>
      <c r="Q242" s="207"/>
      <c r="R242" s="208">
        <f>SUM(R243:R250)</f>
        <v>0.04019</v>
      </c>
      <c r="S242" s="207"/>
      <c r="T242" s="209">
        <f>SUM(T243:T250)</f>
        <v>0</v>
      </c>
      <c r="AR242" s="210" t="s">
        <v>82</v>
      </c>
      <c r="AT242" s="211" t="s">
        <v>72</v>
      </c>
      <c r="AU242" s="211" t="s">
        <v>78</v>
      </c>
      <c r="AY242" s="210" t="s">
        <v>154</v>
      </c>
      <c r="BK242" s="212">
        <f>SUM(BK243:BK250)</f>
        <v>0</v>
      </c>
    </row>
    <row r="243" spans="1:65" s="2" customFormat="1" ht="16.5" customHeight="1">
      <c r="A243" s="33"/>
      <c r="B243" s="34"/>
      <c r="C243" s="213" t="s">
        <v>281</v>
      </c>
      <c r="D243" s="213" t="s">
        <v>155</v>
      </c>
      <c r="E243" s="214" t="s">
        <v>1262</v>
      </c>
      <c r="F243" s="215" t="s">
        <v>1263</v>
      </c>
      <c r="G243" s="216" t="s">
        <v>1125</v>
      </c>
      <c r="H243" s="217">
        <v>1</v>
      </c>
      <c r="I243" s="218"/>
      <c r="J243" s="219">
        <f aca="true" t="shared" si="45" ref="J243:J250">ROUND(I243*H243,2)</f>
        <v>0</v>
      </c>
      <c r="K243" s="220"/>
      <c r="L243" s="38"/>
      <c r="M243" s="221" t="s">
        <v>1</v>
      </c>
      <c r="N243" s="222" t="s">
        <v>38</v>
      </c>
      <c r="O243" s="70"/>
      <c r="P243" s="223">
        <f aca="true" t="shared" si="46" ref="P243:P250">O243*H243</f>
        <v>0</v>
      </c>
      <c r="Q243" s="223">
        <v>0.00416</v>
      </c>
      <c r="R243" s="223">
        <f aca="true" t="shared" si="47" ref="R243:R250">Q243*H243</f>
        <v>0.00416</v>
      </c>
      <c r="S243" s="223">
        <v>0</v>
      </c>
      <c r="T243" s="224">
        <f aca="true" t="shared" si="48" ref="T243:T250"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25" t="s">
        <v>180</v>
      </c>
      <c r="AT243" s="225" t="s">
        <v>155</v>
      </c>
      <c r="AU243" s="225" t="s">
        <v>82</v>
      </c>
      <c r="AY243" s="16" t="s">
        <v>154</v>
      </c>
      <c r="BE243" s="226">
        <f aca="true" t="shared" si="49" ref="BE243:BE250">IF(N243="základní",J243,0)</f>
        <v>0</v>
      </c>
      <c r="BF243" s="226">
        <f aca="true" t="shared" si="50" ref="BF243:BF250">IF(N243="snížená",J243,0)</f>
        <v>0</v>
      </c>
      <c r="BG243" s="226">
        <f aca="true" t="shared" si="51" ref="BG243:BG250">IF(N243="zákl. přenesená",J243,0)</f>
        <v>0</v>
      </c>
      <c r="BH243" s="226">
        <f aca="true" t="shared" si="52" ref="BH243:BH250">IF(N243="sníž. přenesená",J243,0)</f>
        <v>0</v>
      </c>
      <c r="BI243" s="226">
        <f aca="true" t="shared" si="53" ref="BI243:BI250">IF(N243="nulová",J243,0)</f>
        <v>0</v>
      </c>
      <c r="BJ243" s="16" t="s">
        <v>78</v>
      </c>
      <c r="BK243" s="226">
        <f aca="true" t="shared" si="54" ref="BK243:BK250">ROUND(I243*H243,2)</f>
        <v>0</v>
      </c>
      <c r="BL243" s="16" t="s">
        <v>180</v>
      </c>
      <c r="BM243" s="225" t="s">
        <v>1264</v>
      </c>
    </row>
    <row r="244" spans="1:65" s="2" customFormat="1" ht="16.5" customHeight="1">
      <c r="A244" s="33"/>
      <c r="B244" s="34"/>
      <c r="C244" s="213" t="s">
        <v>1265</v>
      </c>
      <c r="D244" s="213" t="s">
        <v>155</v>
      </c>
      <c r="E244" s="214" t="s">
        <v>1266</v>
      </c>
      <c r="F244" s="215" t="s">
        <v>1267</v>
      </c>
      <c r="G244" s="216" t="s">
        <v>1125</v>
      </c>
      <c r="H244" s="217">
        <v>1</v>
      </c>
      <c r="I244" s="218"/>
      <c r="J244" s="219">
        <f t="shared" si="45"/>
        <v>0</v>
      </c>
      <c r="K244" s="220"/>
      <c r="L244" s="38"/>
      <c r="M244" s="221" t="s">
        <v>1</v>
      </c>
      <c r="N244" s="222" t="s">
        <v>38</v>
      </c>
      <c r="O244" s="70"/>
      <c r="P244" s="223">
        <f t="shared" si="46"/>
        <v>0</v>
      </c>
      <c r="Q244" s="223">
        <v>0.00773</v>
      </c>
      <c r="R244" s="223">
        <f t="shared" si="47"/>
        <v>0.00773</v>
      </c>
      <c r="S244" s="223">
        <v>0</v>
      </c>
      <c r="T244" s="224">
        <f t="shared" si="48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225" t="s">
        <v>180</v>
      </c>
      <c r="AT244" s="225" t="s">
        <v>155</v>
      </c>
      <c r="AU244" s="225" t="s">
        <v>82</v>
      </c>
      <c r="AY244" s="16" t="s">
        <v>154</v>
      </c>
      <c r="BE244" s="226">
        <f t="shared" si="49"/>
        <v>0</v>
      </c>
      <c r="BF244" s="226">
        <f t="shared" si="50"/>
        <v>0</v>
      </c>
      <c r="BG244" s="226">
        <f t="shared" si="51"/>
        <v>0</v>
      </c>
      <c r="BH244" s="226">
        <f t="shared" si="52"/>
        <v>0</v>
      </c>
      <c r="BI244" s="226">
        <f t="shared" si="53"/>
        <v>0</v>
      </c>
      <c r="BJ244" s="16" t="s">
        <v>78</v>
      </c>
      <c r="BK244" s="226">
        <f t="shared" si="54"/>
        <v>0</v>
      </c>
      <c r="BL244" s="16" t="s">
        <v>180</v>
      </c>
      <c r="BM244" s="225" t="s">
        <v>1268</v>
      </c>
    </row>
    <row r="245" spans="1:65" s="2" customFormat="1" ht="16.5" customHeight="1">
      <c r="A245" s="33"/>
      <c r="B245" s="34"/>
      <c r="C245" s="213" t="s">
        <v>284</v>
      </c>
      <c r="D245" s="213" t="s">
        <v>155</v>
      </c>
      <c r="E245" s="214" t="s">
        <v>1269</v>
      </c>
      <c r="F245" s="215" t="s">
        <v>1270</v>
      </c>
      <c r="G245" s="216" t="s">
        <v>1125</v>
      </c>
      <c r="H245" s="217">
        <v>1</v>
      </c>
      <c r="I245" s="218"/>
      <c r="J245" s="219">
        <f t="shared" si="45"/>
        <v>0</v>
      </c>
      <c r="K245" s="220"/>
      <c r="L245" s="38"/>
      <c r="M245" s="221" t="s">
        <v>1</v>
      </c>
      <c r="N245" s="222" t="s">
        <v>38</v>
      </c>
      <c r="O245" s="70"/>
      <c r="P245" s="223">
        <f t="shared" si="46"/>
        <v>0</v>
      </c>
      <c r="Q245" s="223">
        <v>0.01258</v>
      </c>
      <c r="R245" s="223">
        <f t="shared" si="47"/>
        <v>0.01258</v>
      </c>
      <c r="S245" s="223">
        <v>0</v>
      </c>
      <c r="T245" s="224">
        <f t="shared" si="48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225" t="s">
        <v>180</v>
      </c>
      <c r="AT245" s="225" t="s">
        <v>155</v>
      </c>
      <c r="AU245" s="225" t="s">
        <v>82</v>
      </c>
      <c r="AY245" s="16" t="s">
        <v>154</v>
      </c>
      <c r="BE245" s="226">
        <f t="shared" si="49"/>
        <v>0</v>
      </c>
      <c r="BF245" s="226">
        <f t="shared" si="50"/>
        <v>0</v>
      </c>
      <c r="BG245" s="226">
        <f t="shared" si="51"/>
        <v>0</v>
      </c>
      <c r="BH245" s="226">
        <f t="shared" si="52"/>
        <v>0</v>
      </c>
      <c r="BI245" s="226">
        <f t="shared" si="53"/>
        <v>0</v>
      </c>
      <c r="BJ245" s="16" t="s">
        <v>78</v>
      </c>
      <c r="BK245" s="226">
        <f t="shared" si="54"/>
        <v>0</v>
      </c>
      <c r="BL245" s="16" t="s">
        <v>180</v>
      </c>
      <c r="BM245" s="225" t="s">
        <v>1271</v>
      </c>
    </row>
    <row r="246" spans="1:65" s="2" customFormat="1" ht="16.5" customHeight="1">
      <c r="A246" s="33"/>
      <c r="B246" s="34"/>
      <c r="C246" s="213" t="s">
        <v>1272</v>
      </c>
      <c r="D246" s="213" t="s">
        <v>155</v>
      </c>
      <c r="E246" s="214" t="s">
        <v>1273</v>
      </c>
      <c r="F246" s="215" t="s">
        <v>1274</v>
      </c>
      <c r="G246" s="216" t="s">
        <v>1125</v>
      </c>
      <c r="H246" s="217">
        <v>1</v>
      </c>
      <c r="I246" s="218"/>
      <c r="J246" s="219">
        <f t="shared" si="45"/>
        <v>0</v>
      </c>
      <c r="K246" s="220"/>
      <c r="L246" s="38"/>
      <c r="M246" s="221" t="s">
        <v>1</v>
      </c>
      <c r="N246" s="222" t="s">
        <v>38</v>
      </c>
      <c r="O246" s="70"/>
      <c r="P246" s="223">
        <f t="shared" si="46"/>
        <v>0</v>
      </c>
      <c r="Q246" s="223">
        <v>0.01258</v>
      </c>
      <c r="R246" s="223">
        <f t="shared" si="47"/>
        <v>0.01258</v>
      </c>
      <c r="S246" s="223">
        <v>0</v>
      </c>
      <c r="T246" s="224">
        <f t="shared" si="48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5" t="s">
        <v>180</v>
      </c>
      <c r="AT246" s="225" t="s">
        <v>155</v>
      </c>
      <c r="AU246" s="225" t="s">
        <v>82</v>
      </c>
      <c r="AY246" s="16" t="s">
        <v>154</v>
      </c>
      <c r="BE246" s="226">
        <f t="shared" si="49"/>
        <v>0</v>
      </c>
      <c r="BF246" s="226">
        <f t="shared" si="50"/>
        <v>0</v>
      </c>
      <c r="BG246" s="226">
        <f t="shared" si="51"/>
        <v>0</v>
      </c>
      <c r="BH246" s="226">
        <f t="shared" si="52"/>
        <v>0</v>
      </c>
      <c r="BI246" s="226">
        <f t="shared" si="53"/>
        <v>0</v>
      </c>
      <c r="BJ246" s="16" t="s">
        <v>78</v>
      </c>
      <c r="BK246" s="226">
        <f t="shared" si="54"/>
        <v>0</v>
      </c>
      <c r="BL246" s="16" t="s">
        <v>180</v>
      </c>
      <c r="BM246" s="225" t="s">
        <v>1275</v>
      </c>
    </row>
    <row r="247" spans="1:65" s="2" customFormat="1" ht="24" customHeight="1">
      <c r="A247" s="33"/>
      <c r="B247" s="34"/>
      <c r="C247" s="213" t="s">
        <v>287</v>
      </c>
      <c r="D247" s="213" t="s">
        <v>155</v>
      </c>
      <c r="E247" s="214" t="s">
        <v>1276</v>
      </c>
      <c r="F247" s="215" t="s">
        <v>1277</v>
      </c>
      <c r="G247" s="216" t="s">
        <v>956</v>
      </c>
      <c r="H247" s="217">
        <v>1</v>
      </c>
      <c r="I247" s="218"/>
      <c r="J247" s="219">
        <f t="shared" si="45"/>
        <v>0</v>
      </c>
      <c r="K247" s="220"/>
      <c r="L247" s="38"/>
      <c r="M247" s="221" t="s">
        <v>1</v>
      </c>
      <c r="N247" s="222" t="s">
        <v>38</v>
      </c>
      <c r="O247" s="70"/>
      <c r="P247" s="223">
        <f t="shared" si="46"/>
        <v>0</v>
      </c>
      <c r="Q247" s="223">
        <v>0.00022</v>
      </c>
      <c r="R247" s="223">
        <f t="shared" si="47"/>
        <v>0.00022</v>
      </c>
      <c r="S247" s="223">
        <v>0</v>
      </c>
      <c r="T247" s="224">
        <f t="shared" si="48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5" t="s">
        <v>180</v>
      </c>
      <c r="AT247" s="225" t="s">
        <v>155</v>
      </c>
      <c r="AU247" s="225" t="s">
        <v>82</v>
      </c>
      <c r="AY247" s="16" t="s">
        <v>154</v>
      </c>
      <c r="BE247" s="226">
        <f t="shared" si="49"/>
        <v>0</v>
      </c>
      <c r="BF247" s="226">
        <f t="shared" si="50"/>
        <v>0</v>
      </c>
      <c r="BG247" s="226">
        <f t="shared" si="51"/>
        <v>0</v>
      </c>
      <c r="BH247" s="226">
        <f t="shared" si="52"/>
        <v>0</v>
      </c>
      <c r="BI247" s="226">
        <f t="shared" si="53"/>
        <v>0</v>
      </c>
      <c r="BJ247" s="16" t="s">
        <v>78</v>
      </c>
      <c r="BK247" s="226">
        <f t="shared" si="54"/>
        <v>0</v>
      </c>
      <c r="BL247" s="16" t="s">
        <v>180</v>
      </c>
      <c r="BM247" s="225" t="s">
        <v>1278</v>
      </c>
    </row>
    <row r="248" spans="1:65" s="2" customFormat="1" ht="24" customHeight="1">
      <c r="A248" s="33"/>
      <c r="B248" s="34"/>
      <c r="C248" s="213" t="s">
        <v>1279</v>
      </c>
      <c r="D248" s="213" t="s">
        <v>155</v>
      </c>
      <c r="E248" s="214" t="s">
        <v>1280</v>
      </c>
      <c r="F248" s="215" t="s">
        <v>1281</v>
      </c>
      <c r="G248" s="216" t="s">
        <v>956</v>
      </c>
      <c r="H248" s="217">
        <v>2</v>
      </c>
      <c r="I248" s="218"/>
      <c r="J248" s="219">
        <f t="shared" si="45"/>
        <v>0</v>
      </c>
      <c r="K248" s="220"/>
      <c r="L248" s="38"/>
      <c r="M248" s="221" t="s">
        <v>1</v>
      </c>
      <c r="N248" s="222" t="s">
        <v>38</v>
      </c>
      <c r="O248" s="70"/>
      <c r="P248" s="223">
        <f t="shared" si="46"/>
        <v>0</v>
      </c>
      <c r="Q248" s="223">
        <v>0.00021</v>
      </c>
      <c r="R248" s="223">
        <f t="shared" si="47"/>
        <v>0.00042</v>
      </c>
      <c r="S248" s="223">
        <v>0</v>
      </c>
      <c r="T248" s="224">
        <f t="shared" si="48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5" t="s">
        <v>180</v>
      </c>
      <c r="AT248" s="225" t="s">
        <v>155</v>
      </c>
      <c r="AU248" s="225" t="s">
        <v>82</v>
      </c>
      <c r="AY248" s="16" t="s">
        <v>154</v>
      </c>
      <c r="BE248" s="226">
        <f t="shared" si="49"/>
        <v>0</v>
      </c>
      <c r="BF248" s="226">
        <f t="shared" si="50"/>
        <v>0</v>
      </c>
      <c r="BG248" s="226">
        <f t="shared" si="51"/>
        <v>0</v>
      </c>
      <c r="BH248" s="226">
        <f t="shared" si="52"/>
        <v>0</v>
      </c>
      <c r="BI248" s="226">
        <f t="shared" si="53"/>
        <v>0</v>
      </c>
      <c r="BJ248" s="16" t="s">
        <v>78</v>
      </c>
      <c r="BK248" s="226">
        <f t="shared" si="54"/>
        <v>0</v>
      </c>
      <c r="BL248" s="16" t="s">
        <v>180</v>
      </c>
      <c r="BM248" s="225" t="s">
        <v>1282</v>
      </c>
    </row>
    <row r="249" spans="1:65" s="2" customFormat="1" ht="24" customHeight="1">
      <c r="A249" s="33"/>
      <c r="B249" s="34"/>
      <c r="C249" s="213" t="s">
        <v>290</v>
      </c>
      <c r="D249" s="213" t="s">
        <v>155</v>
      </c>
      <c r="E249" s="214" t="s">
        <v>1283</v>
      </c>
      <c r="F249" s="215" t="s">
        <v>1284</v>
      </c>
      <c r="G249" s="216" t="s">
        <v>956</v>
      </c>
      <c r="H249" s="217">
        <v>5</v>
      </c>
      <c r="I249" s="218"/>
      <c r="J249" s="219">
        <f t="shared" si="45"/>
        <v>0</v>
      </c>
      <c r="K249" s="220"/>
      <c r="L249" s="38"/>
      <c r="M249" s="221" t="s">
        <v>1</v>
      </c>
      <c r="N249" s="222" t="s">
        <v>38</v>
      </c>
      <c r="O249" s="70"/>
      <c r="P249" s="223">
        <f t="shared" si="46"/>
        <v>0</v>
      </c>
      <c r="Q249" s="223">
        <v>0.0005</v>
      </c>
      <c r="R249" s="223">
        <f t="shared" si="47"/>
        <v>0.0025</v>
      </c>
      <c r="S249" s="223">
        <v>0</v>
      </c>
      <c r="T249" s="224">
        <f t="shared" si="48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25" t="s">
        <v>180</v>
      </c>
      <c r="AT249" s="225" t="s">
        <v>155</v>
      </c>
      <c r="AU249" s="225" t="s">
        <v>82</v>
      </c>
      <c r="AY249" s="16" t="s">
        <v>154</v>
      </c>
      <c r="BE249" s="226">
        <f t="shared" si="49"/>
        <v>0</v>
      </c>
      <c r="BF249" s="226">
        <f t="shared" si="50"/>
        <v>0</v>
      </c>
      <c r="BG249" s="226">
        <f t="shared" si="51"/>
        <v>0</v>
      </c>
      <c r="BH249" s="226">
        <f t="shared" si="52"/>
        <v>0</v>
      </c>
      <c r="BI249" s="226">
        <f t="shared" si="53"/>
        <v>0</v>
      </c>
      <c r="BJ249" s="16" t="s">
        <v>78</v>
      </c>
      <c r="BK249" s="226">
        <f t="shared" si="54"/>
        <v>0</v>
      </c>
      <c r="BL249" s="16" t="s">
        <v>180</v>
      </c>
      <c r="BM249" s="225" t="s">
        <v>1285</v>
      </c>
    </row>
    <row r="250" spans="1:65" s="2" customFormat="1" ht="16.5" customHeight="1">
      <c r="A250" s="33"/>
      <c r="B250" s="34"/>
      <c r="C250" s="213" t="s">
        <v>1286</v>
      </c>
      <c r="D250" s="213" t="s">
        <v>155</v>
      </c>
      <c r="E250" s="214" t="s">
        <v>1287</v>
      </c>
      <c r="F250" s="215" t="s">
        <v>1288</v>
      </c>
      <c r="G250" s="216" t="s">
        <v>1077</v>
      </c>
      <c r="H250" s="217">
        <v>0.04</v>
      </c>
      <c r="I250" s="218"/>
      <c r="J250" s="219">
        <f t="shared" si="45"/>
        <v>0</v>
      </c>
      <c r="K250" s="220"/>
      <c r="L250" s="38"/>
      <c r="M250" s="221" t="s">
        <v>1</v>
      </c>
      <c r="N250" s="222" t="s">
        <v>38</v>
      </c>
      <c r="O250" s="70"/>
      <c r="P250" s="223">
        <f t="shared" si="46"/>
        <v>0</v>
      </c>
      <c r="Q250" s="223">
        <v>0</v>
      </c>
      <c r="R250" s="223">
        <f t="shared" si="47"/>
        <v>0</v>
      </c>
      <c r="S250" s="223">
        <v>0</v>
      </c>
      <c r="T250" s="224">
        <f t="shared" si="48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25" t="s">
        <v>180</v>
      </c>
      <c r="AT250" s="225" t="s">
        <v>155</v>
      </c>
      <c r="AU250" s="225" t="s">
        <v>82</v>
      </c>
      <c r="AY250" s="16" t="s">
        <v>154</v>
      </c>
      <c r="BE250" s="226">
        <f t="shared" si="49"/>
        <v>0</v>
      </c>
      <c r="BF250" s="226">
        <f t="shared" si="50"/>
        <v>0</v>
      </c>
      <c r="BG250" s="226">
        <f t="shared" si="51"/>
        <v>0</v>
      </c>
      <c r="BH250" s="226">
        <f t="shared" si="52"/>
        <v>0</v>
      </c>
      <c r="BI250" s="226">
        <f t="shared" si="53"/>
        <v>0</v>
      </c>
      <c r="BJ250" s="16" t="s">
        <v>78</v>
      </c>
      <c r="BK250" s="226">
        <f t="shared" si="54"/>
        <v>0</v>
      </c>
      <c r="BL250" s="16" t="s">
        <v>180</v>
      </c>
      <c r="BM250" s="225" t="s">
        <v>1289</v>
      </c>
    </row>
    <row r="251" spans="2:63" s="11" customFormat="1" ht="25.9" customHeight="1">
      <c r="B251" s="199"/>
      <c r="C251" s="200"/>
      <c r="D251" s="201" t="s">
        <v>72</v>
      </c>
      <c r="E251" s="202" t="s">
        <v>131</v>
      </c>
      <c r="F251" s="202" t="s">
        <v>531</v>
      </c>
      <c r="G251" s="200"/>
      <c r="H251" s="200"/>
      <c r="I251" s="203"/>
      <c r="J251" s="204">
        <f>BK251</f>
        <v>0</v>
      </c>
      <c r="K251" s="200"/>
      <c r="L251" s="205"/>
      <c r="M251" s="206"/>
      <c r="N251" s="207"/>
      <c r="O251" s="207"/>
      <c r="P251" s="208">
        <f>P252</f>
        <v>0</v>
      </c>
      <c r="Q251" s="207"/>
      <c r="R251" s="208">
        <f>R252</f>
        <v>0</v>
      </c>
      <c r="S251" s="207"/>
      <c r="T251" s="209">
        <f>T252</f>
        <v>0</v>
      </c>
      <c r="AR251" s="210" t="s">
        <v>737</v>
      </c>
      <c r="AT251" s="211" t="s">
        <v>72</v>
      </c>
      <c r="AU251" s="211" t="s">
        <v>73</v>
      </c>
      <c r="AY251" s="210" t="s">
        <v>154</v>
      </c>
      <c r="BK251" s="212">
        <f>BK252</f>
        <v>0</v>
      </c>
    </row>
    <row r="252" spans="2:63" s="11" customFormat="1" ht="22.9" customHeight="1">
      <c r="B252" s="199"/>
      <c r="C252" s="200"/>
      <c r="D252" s="201" t="s">
        <v>72</v>
      </c>
      <c r="E252" s="238" t="s">
        <v>1290</v>
      </c>
      <c r="F252" s="238" t="s">
        <v>1291</v>
      </c>
      <c r="G252" s="200"/>
      <c r="H252" s="200"/>
      <c r="I252" s="203"/>
      <c r="J252" s="239">
        <f>BK252</f>
        <v>0</v>
      </c>
      <c r="K252" s="200"/>
      <c r="L252" s="205"/>
      <c r="M252" s="206"/>
      <c r="N252" s="207"/>
      <c r="O252" s="207"/>
      <c r="P252" s="208">
        <f>P253</f>
        <v>0</v>
      </c>
      <c r="Q252" s="207"/>
      <c r="R252" s="208">
        <f>R253</f>
        <v>0</v>
      </c>
      <c r="S252" s="207"/>
      <c r="T252" s="209">
        <f>T253</f>
        <v>0</v>
      </c>
      <c r="AR252" s="210" t="s">
        <v>737</v>
      </c>
      <c r="AT252" s="211" t="s">
        <v>72</v>
      </c>
      <c r="AU252" s="211" t="s">
        <v>78</v>
      </c>
      <c r="AY252" s="210" t="s">
        <v>154</v>
      </c>
      <c r="BK252" s="212">
        <f>BK253</f>
        <v>0</v>
      </c>
    </row>
    <row r="253" spans="1:65" s="2" customFormat="1" ht="16.5" customHeight="1">
      <c r="A253" s="33"/>
      <c r="B253" s="34"/>
      <c r="C253" s="213" t="s">
        <v>293</v>
      </c>
      <c r="D253" s="213" t="s">
        <v>155</v>
      </c>
      <c r="E253" s="214" t="s">
        <v>1292</v>
      </c>
      <c r="F253" s="215" t="s">
        <v>1293</v>
      </c>
      <c r="G253" s="216" t="s">
        <v>740</v>
      </c>
      <c r="H253" s="217">
        <v>1</v>
      </c>
      <c r="I253" s="218"/>
      <c r="J253" s="219">
        <f>ROUND(I253*H253,2)</f>
        <v>0</v>
      </c>
      <c r="K253" s="220"/>
      <c r="L253" s="38"/>
      <c r="M253" s="227" t="s">
        <v>1</v>
      </c>
      <c r="N253" s="228" t="s">
        <v>38</v>
      </c>
      <c r="O253" s="229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25" t="s">
        <v>741</v>
      </c>
      <c r="AT253" s="225" t="s">
        <v>155</v>
      </c>
      <c r="AU253" s="225" t="s">
        <v>82</v>
      </c>
      <c r="AY253" s="16" t="s">
        <v>154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6" t="s">
        <v>78</v>
      </c>
      <c r="BK253" s="226">
        <f>ROUND(I253*H253,2)</f>
        <v>0</v>
      </c>
      <c r="BL253" s="16" t="s">
        <v>741</v>
      </c>
      <c r="BM253" s="225" t="s">
        <v>1294</v>
      </c>
    </row>
    <row r="254" spans="1:31" s="2" customFormat="1" ht="6.95" customHeight="1">
      <c r="A254" s="33"/>
      <c r="B254" s="53"/>
      <c r="C254" s="54"/>
      <c r="D254" s="54"/>
      <c r="E254" s="54"/>
      <c r="F254" s="54"/>
      <c r="G254" s="54"/>
      <c r="H254" s="54"/>
      <c r="I254" s="159"/>
      <c r="J254" s="54"/>
      <c r="K254" s="54"/>
      <c r="L254" s="38"/>
      <c r="M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</sheetData>
  <sheetProtection algorithmName="SHA-512" hashValue="oMFxDHadGUdJ+h+vqYWKWsSGLtW0Qujm0vKJ8hZRbvWsLQz9ogpduhl4oW9n04V4GlJC7YXYoAfeCRg3syc0Jg==" saltValue="RUBeOhL5QpTFXDuCiJfCc1pk65wjGQjx8yRF2cg2o6hdEMyuNK0F1f0gcP544G282uz6RIByBjSxBlalMZolWA==" spinCount="100000" sheet="1" objects="1" scenarios="1" formatColumns="0" formatRows="0" autoFilter="0"/>
  <autoFilter ref="C143:K253"/>
  <mergeCells count="17">
    <mergeCell ref="E29:H29"/>
    <mergeCell ref="L2:V2"/>
    <mergeCell ref="E7:H7"/>
    <mergeCell ref="E9:H9"/>
    <mergeCell ref="E11:H11"/>
    <mergeCell ref="E20:H20"/>
    <mergeCell ref="E136:H136"/>
    <mergeCell ref="E85:H85"/>
    <mergeCell ref="E87:H87"/>
    <mergeCell ref="E89:H89"/>
    <mergeCell ref="D116:F116"/>
    <mergeCell ref="D117:F117"/>
    <mergeCell ref="D118:F118"/>
    <mergeCell ref="D119:F119"/>
    <mergeCell ref="D120:F120"/>
    <mergeCell ref="E132:H132"/>
    <mergeCell ref="E134:H13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101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936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1295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J107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ROUND((SUM(BE107:BE114)+SUM(BE136:BE199)),2)</f>
        <v>0</v>
      </c>
      <c r="G37" s="33"/>
      <c r="H37" s="33"/>
      <c r="I37" s="138">
        <v>0.21</v>
      </c>
      <c r="J37" s="137">
        <f>ROUND(((SUM(BE107:BE114)+SUM(BE136:BE199))*I37),2)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ROUND((SUM(BF107:BF114)+SUM(BF136:BF199)),2)</f>
        <v>0</v>
      </c>
      <c r="G38" s="33"/>
      <c r="H38" s="33"/>
      <c r="I38" s="138">
        <v>0.15</v>
      </c>
      <c r="J38" s="137">
        <f>ROUND(((SUM(BF107:BF114)+SUM(BF136:BF199))*I38),2)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ROUND((SUM(BG107:BG114)+SUM(BG136:BG199)),2)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ROUND((SUM(BH107:BH114)+SUM(BH136:BH199)),2)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ROUND((SUM(BI107:BI114)+SUM(BI136:BI199)),2)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936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2 - ZTI-vodovodní přípojka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J136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938</v>
      </c>
      <c r="E99" s="171"/>
      <c r="F99" s="171"/>
      <c r="G99" s="171"/>
      <c r="H99" s="171"/>
      <c r="I99" s="172"/>
      <c r="J99" s="173">
        <f>J137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1296</v>
      </c>
      <c r="E100" s="234"/>
      <c r="F100" s="234"/>
      <c r="G100" s="234"/>
      <c r="H100" s="234"/>
      <c r="I100" s="235"/>
      <c r="J100" s="236">
        <f>J138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1297</v>
      </c>
      <c r="E101" s="234"/>
      <c r="F101" s="234"/>
      <c r="G101" s="234"/>
      <c r="H101" s="234"/>
      <c r="I101" s="235"/>
      <c r="J101" s="236">
        <f>J176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939</v>
      </c>
      <c r="E102" s="234"/>
      <c r="F102" s="234"/>
      <c r="G102" s="234"/>
      <c r="H102" s="234"/>
      <c r="I102" s="235"/>
      <c r="J102" s="236">
        <f>J181</f>
        <v>0</v>
      </c>
      <c r="K102" s="103"/>
      <c r="L102" s="237"/>
    </row>
    <row r="103" spans="2:12" s="9" customFormat="1" ht="24.95" customHeight="1">
      <c r="B103" s="168"/>
      <c r="C103" s="169"/>
      <c r="D103" s="170" t="s">
        <v>941</v>
      </c>
      <c r="E103" s="171"/>
      <c r="F103" s="171"/>
      <c r="G103" s="171"/>
      <c r="H103" s="171"/>
      <c r="I103" s="172"/>
      <c r="J103" s="173">
        <f>J197</f>
        <v>0</v>
      </c>
      <c r="K103" s="169"/>
      <c r="L103" s="174"/>
    </row>
    <row r="104" spans="2:12" s="12" customFormat="1" ht="19.9" customHeight="1">
      <c r="B104" s="232"/>
      <c r="C104" s="103"/>
      <c r="D104" s="233" t="s">
        <v>943</v>
      </c>
      <c r="E104" s="234"/>
      <c r="F104" s="234"/>
      <c r="G104" s="234"/>
      <c r="H104" s="234"/>
      <c r="I104" s="235"/>
      <c r="J104" s="236">
        <f>J198</f>
        <v>0</v>
      </c>
      <c r="K104" s="103"/>
      <c r="L104" s="23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121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9.25" customHeight="1">
      <c r="A107" s="33"/>
      <c r="B107" s="34"/>
      <c r="C107" s="167" t="s">
        <v>129</v>
      </c>
      <c r="D107" s="35"/>
      <c r="E107" s="35"/>
      <c r="F107" s="35"/>
      <c r="G107" s="35"/>
      <c r="H107" s="35"/>
      <c r="I107" s="121"/>
      <c r="J107" s="175">
        <f>ROUND(J108+J109+J110+J111+J112+J113,2)</f>
        <v>0</v>
      </c>
      <c r="K107" s="35"/>
      <c r="L107" s="50"/>
      <c r="N107" s="176" t="s">
        <v>37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34"/>
      <c r="C108" s="35"/>
      <c r="D108" s="338" t="s">
        <v>130</v>
      </c>
      <c r="E108" s="339"/>
      <c r="F108" s="339"/>
      <c r="G108" s="35"/>
      <c r="H108" s="35"/>
      <c r="I108" s="121"/>
      <c r="J108" s="178">
        <v>0</v>
      </c>
      <c r="K108" s="35"/>
      <c r="L108" s="179"/>
      <c r="M108" s="180"/>
      <c r="N108" s="181" t="s">
        <v>38</v>
      </c>
      <c r="O108" s="180"/>
      <c r="P108" s="180"/>
      <c r="Q108" s="180"/>
      <c r="R108" s="180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2" t="s">
        <v>131</v>
      </c>
      <c r="AZ108" s="180"/>
      <c r="BA108" s="180"/>
      <c r="BB108" s="180"/>
      <c r="BC108" s="180"/>
      <c r="BD108" s="180"/>
      <c r="BE108" s="183">
        <f aca="true" t="shared" si="0" ref="BE108:BE113">IF(N108="základní",J108,0)</f>
        <v>0</v>
      </c>
      <c r="BF108" s="183">
        <f aca="true" t="shared" si="1" ref="BF108:BF113">IF(N108="snížená",J108,0)</f>
        <v>0</v>
      </c>
      <c r="BG108" s="183">
        <f aca="true" t="shared" si="2" ref="BG108:BG113">IF(N108="zákl. přenesená",J108,0)</f>
        <v>0</v>
      </c>
      <c r="BH108" s="183">
        <f aca="true" t="shared" si="3" ref="BH108:BH113">IF(N108="sníž. přenesená",J108,0)</f>
        <v>0</v>
      </c>
      <c r="BI108" s="183">
        <f aca="true" t="shared" si="4" ref="BI108:BI113">IF(N108="nulová",J108,0)</f>
        <v>0</v>
      </c>
      <c r="BJ108" s="182" t="s">
        <v>78</v>
      </c>
      <c r="BK108" s="180"/>
      <c r="BL108" s="180"/>
      <c r="BM108" s="180"/>
    </row>
    <row r="109" spans="1:65" s="2" customFormat="1" ht="18" customHeight="1">
      <c r="A109" s="33"/>
      <c r="B109" s="34"/>
      <c r="C109" s="35"/>
      <c r="D109" s="338" t="s">
        <v>132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t="shared" si="0"/>
        <v>0</v>
      </c>
      <c r="BF109" s="183">
        <f t="shared" si="1"/>
        <v>0</v>
      </c>
      <c r="BG109" s="183">
        <f t="shared" si="2"/>
        <v>0</v>
      </c>
      <c r="BH109" s="183">
        <f t="shared" si="3"/>
        <v>0</v>
      </c>
      <c r="BI109" s="183">
        <f t="shared" si="4"/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133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134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135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177" t="s">
        <v>136</v>
      </c>
      <c r="E113" s="35"/>
      <c r="F113" s="35"/>
      <c r="G113" s="35"/>
      <c r="H113" s="35"/>
      <c r="I113" s="121"/>
      <c r="J113" s="178">
        <f>ROUND(J32*T113,2)</f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137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31" s="2" customFormat="1" ht="12">
      <c r="A114" s="33"/>
      <c r="B114" s="34"/>
      <c r="C114" s="35"/>
      <c r="D114" s="35"/>
      <c r="E114" s="35"/>
      <c r="F114" s="35"/>
      <c r="G114" s="35"/>
      <c r="H114" s="35"/>
      <c r="I114" s="121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9.25" customHeight="1">
      <c r="A115" s="33"/>
      <c r="B115" s="34"/>
      <c r="C115" s="184" t="s">
        <v>138</v>
      </c>
      <c r="D115" s="164"/>
      <c r="E115" s="164"/>
      <c r="F115" s="164"/>
      <c r="G115" s="164"/>
      <c r="H115" s="164"/>
      <c r="I115" s="165"/>
      <c r="J115" s="185">
        <f>ROUND(J98+J107,2)</f>
        <v>0</v>
      </c>
      <c r="K115" s="16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53"/>
      <c r="C116" s="54"/>
      <c r="D116" s="54"/>
      <c r="E116" s="54"/>
      <c r="F116" s="54"/>
      <c r="G116" s="54"/>
      <c r="H116" s="54"/>
      <c r="I116" s="159"/>
      <c r="J116" s="54"/>
      <c r="K116" s="5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6.95" customHeight="1">
      <c r="A120" s="33"/>
      <c r="B120" s="55"/>
      <c r="C120" s="56"/>
      <c r="D120" s="56"/>
      <c r="E120" s="56"/>
      <c r="F120" s="56"/>
      <c r="G120" s="56"/>
      <c r="H120" s="56"/>
      <c r="I120" s="162"/>
      <c r="J120" s="56"/>
      <c r="K120" s="56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4.95" customHeight="1">
      <c r="A121" s="33"/>
      <c r="B121" s="34"/>
      <c r="C121" s="22" t="s">
        <v>139</v>
      </c>
      <c r="D121" s="35"/>
      <c r="E121" s="35"/>
      <c r="F121" s="35"/>
      <c r="G121" s="35"/>
      <c r="H121" s="35"/>
      <c r="I121" s="121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40" t="str">
        <f>E7</f>
        <v>Nemocnice Havířov-magnetická rezonance</v>
      </c>
      <c r="F124" s="341"/>
      <c r="G124" s="341"/>
      <c r="H124" s="341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2:12" s="1" customFormat="1" ht="12" customHeight="1">
      <c r="B125" s="20"/>
      <c r="C125" s="28" t="s">
        <v>110</v>
      </c>
      <c r="D125" s="21"/>
      <c r="E125" s="21"/>
      <c r="F125" s="21"/>
      <c r="G125" s="21"/>
      <c r="H125" s="21"/>
      <c r="I125" s="114"/>
      <c r="J125" s="21"/>
      <c r="K125" s="21"/>
      <c r="L125" s="19"/>
    </row>
    <row r="126" spans="1:31" s="2" customFormat="1" ht="16.5" customHeight="1">
      <c r="A126" s="33"/>
      <c r="B126" s="34"/>
      <c r="C126" s="35"/>
      <c r="D126" s="35"/>
      <c r="E126" s="340" t="s">
        <v>936</v>
      </c>
      <c r="F126" s="342"/>
      <c r="G126" s="342"/>
      <c r="H126" s="342"/>
      <c r="I126" s="121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543</v>
      </c>
      <c r="D127" s="35"/>
      <c r="E127" s="35"/>
      <c r="F127" s="35"/>
      <c r="G127" s="35"/>
      <c r="H127" s="35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5"/>
      <c r="D128" s="35"/>
      <c r="E128" s="306" t="str">
        <f>E11</f>
        <v>2 - ZTI-vodovodní přípojka</v>
      </c>
      <c r="F128" s="342"/>
      <c r="G128" s="342"/>
      <c r="H128" s="342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5"/>
      <c r="D129" s="35"/>
      <c r="E129" s="35"/>
      <c r="F129" s="35"/>
      <c r="G129" s="35"/>
      <c r="H129" s="35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19</v>
      </c>
      <c r="D130" s="35"/>
      <c r="E130" s="35"/>
      <c r="F130" s="26" t="str">
        <f>F14</f>
        <v>Havířov</v>
      </c>
      <c r="G130" s="35"/>
      <c r="H130" s="35"/>
      <c r="I130" s="122" t="s">
        <v>21</v>
      </c>
      <c r="J130" s="65" t="str">
        <f>IF(J14="","",J14)</f>
        <v>29. 4. 2020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5"/>
      <c r="D131" s="35"/>
      <c r="E131" s="35"/>
      <c r="F131" s="35"/>
      <c r="G131" s="35"/>
      <c r="H131" s="35"/>
      <c r="I131" s="121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23</v>
      </c>
      <c r="D132" s="35"/>
      <c r="E132" s="35"/>
      <c r="F132" s="26" t="str">
        <f>E17</f>
        <v xml:space="preserve"> </v>
      </c>
      <c r="G132" s="35"/>
      <c r="H132" s="35"/>
      <c r="I132" s="122" t="s">
        <v>29</v>
      </c>
      <c r="J132" s="31" t="str">
        <f>E23</f>
        <v xml:space="preserve"> </v>
      </c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27</v>
      </c>
      <c r="D133" s="35"/>
      <c r="E133" s="35"/>
      <c r="F133" s="26" t="str">
        <f>IF(E20="","",E20)</f>
        <v>Vyplň údaj</v>
      </c>
      <c r="G133" s="35"/>
      <c r="H133" s="35"/>
      <c r="I133" s="122" t="s">
        <v>31</v>
      </c>
      <c r="J133" s="31" t="str">
        <f>E26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0.35" customHeight="1">
      <c r="A134" s="33"/>
      <c r="B134" s="34"/>
      <c r="C134" s="35"/>
      <c r="D134" s="35"/>
      <c r="E134" s="35"/>
      <c r="F134" s="35"/>
      <c r="G134" s="35"/>
      <c r="H134" s="35"/>
      <c r="I134" s="121"/>
      <c r="J134" s="35"/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10" customFormat="1" ht="29.25" customHeight="1">
      <c r="A135" s="186"/>
      <c r="B135" s="187"/>
      <c r="C135" s="188" t="s">
        <v>140</v>
      </c>
      <c r="D135" s="189" t="s">
        <v>58</v>
      </c>
      <c r="E135" s="189" t="s">
        <v>54</v>
      </c>
      <c r="F135" s="189" t="s">
        <v>55</v>
      </c>
      <c r="G135" s="189" t="s">
        <v>141</v>
      </c>
      <c r="H135" s="189" t="s">
        <v>142</v>
      </c>
      <c r="I135" s="190" t="s">
        <v>143</v>
      </c>
      <c r="J135" s="191" t="s">
        <v>116</v>
      </c>
      <c r="K135" s="192" t="s">
        <v>144</v>
      </c>
      <c r="L135" s="193"/>
      <c r="M135" s="74" t="s">
        <v>1</v>
      </c>
      <c r="N135" s="75" t="s">
        <v>37</v>
      </c>
      <c r="O135" s="75" t="s">
        <v>145</v>
      </c>
      <c r="P135" s="75" t="s">
        <v>146</v>
      </c>
      <c r="Q135" s="75" t="s">
        <v>147</v>
      </c>
      <c r="R135" s="75" t="s">
        <v>148</v>
      </c>
      <c r="S135" s="75" t="s">
        <v>149</v>
      </c>
      <c r="T135" s="76" t="s">
        <v>150</v>
      </c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63" s="2" customFormat="1" ht="22.9" customHeight="1">
      <c r="A136" s="33"/>
      <c r="B136" s="34"/>
      <c r="C136" s="81" t="s">
        <v>151</v>
      </c>
      <c r="D136" s="35"/>
      <c r="E136" s="35"/>
      <c r="F136" s="35"/>
      <c r="G136" s="35"/>
      <c r="H136" s="35"/>
      <c r="I136" s="121"/>
      <c r="J136" s="194">
        <f>BK136</f>
        <v>0</v>
      </c>
      <c r="K136" s="35"/>
      <c r="L136" s="38"/>
      <c r="M136" s="77"/>
      <c r="N136" s="195"/>
      <c r="O136" s="78"/>
      <c r="P136" s="196">
        <f>P137+P197</f>
        <v>0</v>
      </c>
      <c r="Q136" s="78"/>
      <c r="R136" s="196">
        <f>R137+R197</f>
        <v>21.6806765</v>
      </c>
      <c r="S136" s="78"/>
      <c r="T136" s="197">
        <f>T137+T197</f>
        <v>2.292494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72</v>
      </c>
      <c r="AU136" s="16" t="s">
        <v>118</v>
      </c>
      <c r="BK136" s="198">
        <f>BK137+BK197</f>
        <v>0</v>
      </c>
    </row>
    <row r="137" spans="2:63" s="11" customFormat="1" ht="25.9" customHeight="1">
      <c r="B137" s="199"/>
      <c r="C137" s="200"/>
      <c r="D137" s="201" t="s">
        <v>72</v>
      </c>
      <c r="E137" s="202" t="s">
        <v>951</v>
      </c>
      <c r="F137" s="202" t="s">
        <v>952</v>
      </c>
      <c r="G137" s="200"/>
      <c r="H137" s="200"/>
      <c r="I137" s="203"/>
      <c r="J137" s="204">
        <f>BK137</f>
        <v>0</v>
      </c>
      <c r="K137" s="200"/>
      <c r="L137" s="205"/>
      <c r="M137" s="206"/>
      <c r="N137" s="207"/>
      <c r="O137" s="207"/>
      <c r="P137" s="208">
        <f>P138+P176+P181</f>
        <v>0</v>
      </c>
      <c r="Q137" s="207"/>
      <c r="R137" s="208">
        <f>R138+R176+R181</f>
        <v>21.6806765</v>
      </c>
      <c r="S137" s="207"/>
      <c r="T137" s="209">
        <f>T138+T176+T181</f>
        <v>0</v>
      </c>
      <c r="AR137" s="210" t="s">
        <v>78</v>
      </c>
      <c r="AT137" s="211" t="s">
        <v>72</v>
      </c>
      <c r="AU137" s="211" t="s">
        <v>73</v>
      </c>
      <c r="AY137" s="210" t="s">
        <v>154</v>
      </c>
      <c r="BK137" s="212">
        <f>BK138+BK176+BK181</f>
        <v>0</v>
      </c>
    </row>
    <row r="138" spans="2:63" s="11" customFormat="1" ht="22.9" customHeight="1">
      <c r="B138" s="199"/>
      <c r="C138" s="200"/>
      <c r="D138" s="201" t="s">
        <v>72</v>
      </c>
      <c r="E138" s="238" t="s">
        <v>78</v>
      </c>
      <c r="F138" s="238" t="s">
        <v>1298</v>
      </c>
      <c r="G138" s="200"/>
      <c r="H138" s="200"/>
      <c r="I138" s="203"/>
      <c r="J138" s="239">
        <f>BK138</f>
        <v>0</v>
      </c>
      <c r="K138" s="200"/>
      <c r="L138" s="205"/>
      <c r="M138" s="206"/>
      <c r="N138" s="207"/>
      <c r="O138" s="207"/>
      <c r="P138" s="208">
        <f>SUM(P139:P175)</f>
        <v>0</v>
      </c>
      <c r="Q138" s="207"/>
      <c r="R138" s="208">
        <f>SUM(R139:R175)</f>
        <v>21.2303275</v>
      </c>
      <c r="S138" s="207"/>
      <c r="T138" s="209">
        <f>SUM(T139:T175)</f>
        <v>0</v>
      </c>
      <c r="AR138" s="210" t="s">
        <v>78</v>
      </c>
      <c r="AT138" s="211" t="s">
        <v>72</v>
      </c>
      <c r="AU138" s="211" t="s">
        <v>78</v>
      </c>
      <c r="AY138" s="210" t="s">
        <v>154</v>
      </c>
      <c r="BK138" s="212">
        <f>SUM(BK139:BK175)</f>
        <v>0</v>
      </c>
    </row>
    <row r="139" spans="1:65" s="2" customFormat="1" ht="24" customHeight="1">
      <c r="A139" s="33"/>
      <c r="B139" s="34"/>
      <c r="C139" s="213" t="s">
        <v>78</v>
      </c>
      <c r="D139" s="213" t="s">
        <v>155</v>
      </c>
      <c r="E139" s="214" t="s">
        <v>1299</v>
      </c>
      <c r="F139" s="215" t="s">
        <v>1300</v>
      </c>
      <c r="G139" s="216" t="s">
        <v>1301</v>
      </c>
      <c r="H139" s="217">
        <v>32.8</v>
      </c>
      <c r="I139" s="218"/>
      <c r="J139" s="219">
        <f>ROUND(I139*H139,2)</f>
        <v>0</v>
      </c>
      <c r="K139" s="220"/>
      <c r="L139" s="38"/>
      <c r="M139" s="221" t="s">
        <v>1</v>
      </c>
      <c r="N139" s="222" t="s">
        <v>38</v>
      </c>
      <c r="O139" s="70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5" t="s">
        <v>93</v>
      </c>
      <c r="AT139" s="225" t="s">
        <v>155</v>
      </c>
      <c r="AU139" s="225" t="s">
        <v>82</v>
      </c>
      <c r="AY139" s="16" t="s">
        <v>154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78</v>
      </c>
      <c r="BK139" s="226">
        <f>ROUND(I139*H139,2)</f>
        <v>0</v>
      </c>
      <c r="BL139" s="16" t="s">
        <v>93</v>
      </c>
      <c r="BM139" s="225" t="s">
        <v>1302</v>
      </c>
    </row>
    <row r="140" spans="2:51" s="13" customFormat="1" ht="12">
      <c r="B140" s="251"/>
      <c r="C140" s="252"/>
      <c r="D140" s="253" t="s">
        <v>1030</v>
      </c>
      <c r="E140" s="254" t="s">
        <v>1</v>
      </c>
      <c r="F140" s="255" t="s">
        <v>1303</v>
      </c>
      <c r="G140" s="252"/>
      <c r="H140" s="256">
        <v>32.8</v>
      </c>
      <c r="I140" s="257"/>
      <c r="J140" s="252"/>
      <c r="K140" s="252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1030</v>
      </c>
      <c r="AU140" s="262" t="s">
        <v>82</v>
      </c>
      <c r="AV140" s="13" t="s">
        <v>82</v>
      </c>
      <c r="AW140" s="13" t="s">
        <v>30</v>
      </c>
      <c r="AX140" s="13" t="s">
        <v>78</v>
      </c>
      <c r="AY140" s="262" t="s">
        <v>154</v>
      </c>
    </row>
    <row r="141" spans="1:65" s="2" customFormat="1" ht="24" customHeight="1">
      <c r="A141" s="33"/>
      <c r="B141" s="34"/>
      <c r="C141" s="213" t="s">
        <v>82</v>
      </c>
      <c r="D141" s="213" t="s">
        <v>155</v>
      </c>
      <c r="E141" s="214" t="s">
        <v>1304</v>
      </c>
      <c r="F141" s="215" t="s">
        <v>1305</v>
      </c>
      <c r="G141" s="216" t="s">
        <v>1301</v>
      </c>
      <c r="H141" s="217">
        <v>32.8</v>
      </c>
      <c r="I141" s="218"/>
      <c r="J141" s="219">
        <f>ROUND(I141*H141,2)</f>
        <v>0</v>
      </c>
      <c r="K141" s="220"/>
      <c r="L141" s="38"/>
      <c r="M141" s="221" t="s">
        <v>1</v>
      </c>
      <c r="N141" s="222" t="s">
        <v>38</v>
      </c>
      <c r="O141" s="70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5" t="s">
        <v>93</v>
      </c>
      <c r="AT141" s="225" t="s">
        <v>155</v>
      </c>
      <c r="AU141" s="225" t="s">
        <v>82</v>
      </c>
      <c r="AY141" s="16" t="s">
        <v>154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78</v>
      </c>
      <c r="BK141" s="226">
        <f>ROUND(I141*H141,2)</f>
        <v>0</v>
      </c>
      <c r="BL141" s="16" t="s">
        <v>93</v>
      </c>
      <c r="BM141" s="225" t="s">
        <v>1306</v>
      </c>
    </row>
    <row r="142" spans="2:51" s="13" customFormat="1" ht="12">
      <c r="B142" s="251"/>
      <c r="C142" s="252"/>
      <c r="D142" s="253" t="s">
        <v>1030</v>
      </c>
      <c r="E142" s="254" t="s">
        <v>1</v>
      </c>
      <c r="F142" s="255" t="s">
        <v>1303</v>
      </c>
      <c r="G142" s="252"/>
      <c r="H142" s="256">
        <v>32.8</v>
      </c>
      <c r="I142" s="257"/>
      <c r="J142" s="252"/>
      <c r="K142" s="252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1030</v>
      </c>
      <c r="AU142" s="262" t="s">
        <v>82</v>
      </c>
      <c r="AV142" s="13" t="s">
        <v>82</v>
      </c>
      <c r="AW142" s="13" t="s">
        <v>30</v>
      </c>
      <c r="AX142" s="13" t="s">
        <v>78</v>
      </c>
      <c r="AY142" s="262" t="s">
        <v>154</v>
      </c>
    </row>
    <row r="143" spans="1:65" s="2" customFormat="1" ht="16.5" customHeight="1">
      <c r="A143" s="33"/>
      <c r="B143" s="34"/>
      <c r="C143" s="213" t="s">
        <v>90</v>
      </c>
      <c r="D143" s="213" t="s">
        <v>155</v>
      </c>
      <c r="E143" s="214" t="s">
        <v>1307</v>
      </c>
      <c r="F143" s="215" t="s">
        <v>1308</v>
      </c>
      <c r="G143" s="216" t="s">
        <v>1301</v>
      </c>
      <c r="H143" s="217">
        <v>389.22</v>
      </c>
      <c r="I143" s="218"/>
      <c r="J143" s="219">
        <f>ROUND(I143*H143,2)</f>
        <v>0</v>
      </c>
      <c r="K143" s="220"/>
      <c r="L143" s="38"/>
      <c r="M143" s="221" t="s">
        <v>1</v>
      </c>
      <c r="N143" s="222" t="s">
        <v>38</v>
      </c>
      <c r="O143" s="70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5" t="s">
        <v>93</v>
      </c>
      <c r="AT143" s="225" t="s">
        <v>155</v>
      </c>
      <c r="AU143" s="225" t="s">
        <v>82</v>
      </c>
      <c r="AY143" s="16" t="s">
        <v>154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78</v>
      </c>
      <c r="BK143" s="226">
        <f>ROUND(I143*H143,2)</f>
        <v>0</v>
      </c>
      <c r="BL143" s="16" t="s">
        <v>93</v>
      </c>
      <c r="BM143" s="225" t="s">
        <v>1309</v>
      </c>
    </row>
    <row r="144" spans="2:51" s="13" customFormat="1" ht="12">
      <c r="B144" s="251"/>
      <c r="C144" s="252"/>
      <c r="D144" s="253" t="s">
        <v>1030</v>
      </c>
      <c r="E144" s="254" t="s">
        <v>1</v>
      </c>
      <c r="F144" s="255" t="s">
        <v>1310</v>
      </c>
      <c r="G144" s="252"/>
      <c r="H144" s="256">
        <v>191.6</v>
      </c>
      <c r="I144" s="257"/>
      <c r="J144" s="252"/>
      <c r="K144" s="252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1030</v>
      </c>
      <c r="AU144" s="262" t="s">
        <v>82</v>
      </c>
      <c r="AV144" s="13" t="s">
        <v>82</v>
      </c>
      <c r="AW144" s="13" t="s">
        <v>30</v>
      </c>
      <c r="AX144" s="13" t="s">
        <v>73</v>
      </c>
      <c r="AY144" s="262" t="s">
        <v>154</v>
      </c>
    </row>
    <row r="145" spans="2:51" s="13" customFormat="1" ht="12">
      <c r="B145" s="251"/>
      <c r="C145" s="252"/>
      <c r="D145" s="253" t="s">
        <v>1030</v>
      </c>
      <c r="E145" s="254" t="s">
        <v>1</v>
      </c>
      <c r="F145" s="255" t="s">
        <v>1311</v>
      </c>
      <c r="G145" s="252"/>
      <c r="H145" s="256">
        <v>197.62</v>
      </c>
      <c r="I145" s="257"/>
      <c r="J145" s="252"/>
      <c r="K145" s="252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1030</v>
      </c>
      <c r="AU145" s="262" t="s">
        <v>82</v>
      </c>
      <c r="AV145" s="13" t="s">
        <v>82</v>
      </c>
      <c r="AW145" s="13" t="s">
        <v>30</v>
      </c>
      <c r="AX145" s="13" t="s">
        <v>73</v>
      </c>
      <c r="AY145" s="262" t="s">
        <v>154</v>
      </c>
    </row>
    <row r="146" spans="2:51" s="14" customFormat="1" ht="12">
      <c r="B146" s="263"/>
      <c r="C146" s="264"/>
      <c r="D146" s="253" t="s">
        <v>1030</v>
      </c>
      <c r="E146" s="265" t="s">
        <v>1</v>
      </c>
      <c r="F146" s="266" t="s">
        <v>1312</v>
      </c>
      <c r="G146" s="264"/>
      <c r="H146" s="267">
        <v>389.22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AT146" s="273" t="s">
        <v>1030</v>
      </c>
      <c r="AU146" s="273" t="s">
        <v>82</v>
      </c>
      <c r="AV146" s="14" t="s">
        <v>93</v>
      </c>
      <c r="AW146" s="14" t="s">
        <v>30</v>
      </c>
      <c r="AX146" s="14" t="s">
        <v>78</v>
      </c>
      <c r="AY146" s="273" t="s">
        <v>154</v>
      </c>
    </row>
    <row r="147" spans="1:65" s="2" customFormat="1" ht="24" customHeight="1">
      <c r="A147" s="33"/>
      <c r="B147" s="34"/>
      <c r="C147" s="213" t="s">
        <v>93</v>
      </c>
      <c r="D147" s="213" t="s">
        <v>155</v>
      </c>
      <c r="E147" s="214" t="s">
        <v>1313</v>
      </c>
      <c r="F147" s="215" t="s">
        <v>1314</v>
      </c>
      <c r="G147" s="216" t="s">
        <v>1301</v>
      </c>
      <c r="H147" s="217">
        <v>389.22</v>
      </c>
      <c r="I147" s="218"/>
      <c r="J147" s="219">
        <f>ROUND(I147*H147,2)</f>
        <v>0</v>
      </c>
      <c r="K147" s="220"/>
      <c r="L147" s="38"/>
      <c r="M147" s="221" t="s">
        <v>1</v>
      </c>
      <c r="N147" s="222" t="s">
        <v>38</v>
      </c>
      <c r="O147" s="70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82</v>
      </c>
      <c r="AY147" s="16" t="s">
        <v>154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78</v>
      </c>
      <c r="BK147" s="226">
        <f>ROUND(I147*H147,2)</f>
        <v>0</v>
      </c>
      <c r="BL147" s="16" t="s">
        <v>93</v>
      </c>
      <c r="BM147" s="225" t="s">
        <v>1315</v>
      </c>
    </row>
    <row r="148" spans="2:51" s="13" customFormat="1" ht="12">
      <c r="B148" s="251"/>
      <c r="C148" s="252"/>
      <c r="D148" s="253" t="s">
        <v>1030</v>
      </c>
      <c r="E148" s="254" t="s">
        <v>1</v>
      </c>
      <c r="F148" s="255" t="s">
        <v>1310</v>
      </c>
      <c r="G148" s="252"/>
      <c r="H148" s="256">
        <v>191.6</v>
      </c>
      <c r="I148" s="257"/>
      <c r="J148" s="252"/>
      <c r="K148" s="252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1030</v>
      </c>
      <c r="AU148" s="262" t="s">
        <v>82</v>
      </c>
      <c r="AV148" s="13" t="s">
        <v>82</v>
      </c>
      <c r="AW148" s="13" t="s">
        <v>30</v>
      </c>
      <c r="AX148" s="13" t="s">
        <v>73</v>
      </c>
      <c r="AY148" s="262" t="s">
        <v>154</v>
      </c>
    </row>
    <row r="149" spans="2:51" s="13" customFormat="1" ht="12">
      <c r="B149" s="251"/>
      <c r="C149" s="252"/>
      <c r="D149" s="253" t="s">
        <v>1030</v>
      </c>
      <c r="E149" s="254" t="s">
        <v>1</v>
      </c>
      <c r="F149" s="255" t="s">
        <v>1311</v>
      </c>
      <c r="G149" s="252"/>
      <c r="H149" s="256">
        <v>197.62</v>
      </c>
      <c r="I149" s="257"/>
      <c r="J149" s="252"/>
      <c r="K149" s="252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1030</v>
      </c>
      <c r="AU149" s="262" t="s">
        <v>82</v>
      </c>
      <c r="AV149" s="13" t="s">
        <v>82</v>
      </c>
      <c r="AW149" s="13" t="s">
        <v>30</v>
      </c>
      <c r="AX149" s="13" t="s">
        <v>73</v>
      </c>
      <c r="AY149" s="262" t="s">
        <v>154</v>
      </c>
    </row>
    <row r="150" spans="2:51" s="14" customFormat="1" ht="12">
      <c r="B150" s="263"/>
      <c r="C150" s="264"/>
      <c r="D150" s="253" t="s">
        <v>1030</v>
      </c>
      <c r="E150" s="265" t="s">
        <v>1</v>
      </c>
      <c r="F150" s="266" t="s">
        <v>1312</v>
      </c>
      <c r="G150" s="264"/>
      <c r="H150" s="267">
        <v>389.22</v>
      </c>
      <c r="I150" s="268"/>
      <c r="J150" s="264"/>
      <c r="K150" s="264"/>
      <c r="L150" s="269"/>
      <c r="M150" s="270"/>
      <c r="N150" s="271"/>
      <c r="O150" s="271"/>
      <c r="P150" s="271"/>
      <c r="Q150" s="271"/>
      <c r="R150" s="271"/>
      <c r="S150" s="271"/>
      <c r="T150" s="272"/>
      <c r="AT150" s="273" t="s">
        <v>1030</v>
      </c>
      <c r="AU150" s="273" t="s">
        <v>82</v>
      </c>
      <c r="AV150" s="14" t="s">
        <v>93</v>
      </c>
      <c r="AW150" s="14" t="s">
        <v>30</v>
      </c>
      <c r="AX150" s="14" t="s">
        <v>78</v>
      </c>
      <c r="AY150" s="273" t="s">
        <v>154</v>
      </c>
    </row>
    <row r="151" spans="1:65" s="2" customFormat="1" ht="16.5" customHeight="1">
      <c r="A151" s="33"/>
      <c r="B151" s="34"/>
      <c r="C151" s="213" t="s">
        <v>737</v>
      </c>
      <c r="D151" s="213" t="s">
        <v>155</v>
      </c>
      <c r="E151" s="214" t="s">
        <v>1316</v>
      </c>
      <c r="F151" s="215" t="s">
        <v>1317</v>
      </c>
      <c r="G151" s="216" t="s">
        <v>193</v>
      </c>
      <c r="H151" s="217">
        <v>52.15</v>
      </c>
      <c r="I151" s="218"/>
      <c r="J151" s="219">
        <f>ROUND(I151*H151,2)</f>
        <v>0</v>
      </c>
      <c r="K151" s="220"/>
      <c r="L151" s="38"/>
      <c r="M151" s="221" t="s">
        <v>1</v>
      </c>
      <c r="N151" s="222" t="s">
        <v>38</v>
      </c>
      <c r="O151" s="70"/>
      <c r="P151" s="223">
        <f>O151*H151</f>
        <v>0</v>
      </c>
      <c r="Q151" s="223">
        <v>0.00085</v>
      </c>
      <c r="R151" s="223">
        <f>Q151*H151</f>
        <v>0.0443275</v>
      </c>
      <c r="S151" s="223">
        <v>0</v>
      </c>
      <c r="T151" s="22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82</v>
      </c>
      <c r="AY151" s="16" t="s">
        <v>154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78</v>
      </c>
      <c r="BK151" s="226">
        <f>ROUND(I151*H151,2)</f>
        <v>0</v>
      </c>
      <c r="BL151" s="16" t="s">
        <v>93</v>
      </c>
      <c r="BM151" s="225" t="s">
        <v>1318</v>
      </c>
    </row>
    <row r="152" spans="1:65" s="2" customFormat="1" ht="24" customHeight="1">
      <c r="A152" s="33"/>
      <c r="B152" s="34"/>
      <c r="C152" s="213" t="s">
        <v>164</v>
      </c>
      <c r="D152" s="213" t="s">
        <v>155</v>
      </c>
      <c r="E152" s="214" t="s">
        <v>1319</v>
      </c>
      <c r="F152" s="215" t="s">
        <v>1320</v>
      </c>
      <c r="G152" s="216" t="s">
        <v>1301</v>
      </c>
      <c r="H152" s="217">
        <v>422.02</v>
      </c>
      <c r="I152" s="218"/>
      <c r="J152" s="219">
        <f>ROUND(I152*H152,2)</f>
        <v>0</v>
      </c>
      <c r="K152" s="220"/>
      <c r="L152" s="38"/>
      <c r="M152" s="221" t="s">
        <v>1</v>
      </c>
      <c r="N152" s="222" t="s">
        <v>38</v>
      </c>
      <c r="O152" s="70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5" t="s">
        <v>93</v>
      </c>
      <c r="AT152" s="225" t="s">
        <v>155</v>
      </c>
      <c r="AU152" s="225" t="s">
        <v>82</v>
      </c>
      <c r="AY152" s="16" t="s">
        <v>154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78</v>
      </c>
      <c r="BK152" s="226">
        <f>ROUND(I152*H152,2)</f>
        <v>0</v>
      </c>
      <c r="BL152" s="16" t="s">
        <v>93</v>
      </c>
      <c r="BM152" s="225" t="s">
        <v>1321</v>
      </c>
    </row>
    <row r="153" spans="2:51" s="13" customFormat="1" ht="12">
      <c r="B153" s="251"/>
      <c r="C153" s="252"/>
      <c r="D153" s="253" t="s">
        <v>1030</v>
      </c>
      <c r="E153" s="254" t="s">
        <v>1</v>
      </c>
      <c r="F153" s="255" t="s">
        <v>1310</v>
      </c>
      <c r="G153" s="252"/>
      <c r="H153" s="256">
        <v>191.6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1030</v>
      </c>
      <c r="AU153" s="262" t="s">
        <v>82</v>
      </c>
      <c r="AV153" s="13" t="s">
        <v>82</v>
      </c>
      <c r="AW153" s="13" t="s">
        <v>30</v>
      </c>
      <c r="AX153" s="13" t="s">
        <v>73</v>
      </c>
      <c r="AY153" s="262" t="s">
        <v>154</v>
      </c>
    </row>
    <row r="154" spans="2:51" s="13" customFormat="1" ht="12">
      <c r="B154" s="251"/>
      <c r="C154" s="252"/>
      <c r="D154" s="253" t="s">
        <v>1030</v>
      </c>
      <c r="E154" s="254" t="s">
        <v>1</v>
      </c>
      <c r="F154" s="255" t="s">
        <v>1303</v>
      </c>
      <c r="G154" s="252"/>
      <c r="H154" s="256">
        <v>32.8</v>
      </c>
      <c r="I154" s="257"/>
      <c r="J154" s="252"/>
      <c r="K154" s="252"/>
      <c r="L154" s="258"/>
      <c r="M154" s="259"/>
      <c r="N154" s="260"/>
      <c r="O154" s="260"/>
      <c r="P154" s="260"/>
      <c r="Q154" s="260"/>
      <c r="R154" s="260"/>
      <c r="S154" s="260"/>
      <c r="T154" s="261"/>
      <c r="AT154" s="262" t="s">
        <v>1030</v>
      </c>
      <c r="AU154" s="262" t="s">
        <v>82</v>
      </c>
      <c r="AV154" s="13" t="s">
        <v>82</v>
      </c>
      <c r="AW154" s="13" t="s">
        <v>30</v>
      </c>
      <c r="AX154" s="13" t="s">
        <v>73</v>
      </c>
      <c r="AY154" s="262" t="s">
        <v>154</v>
      </c>
    </row>
    <row r="155" spans="2:51" s="13" customFormat="1" ht="12">
      <c r="B155" s="251"/>
      <c r="C155" s="252"/>
      <c r="D155" s="253" t="s">
        <v>1030</v>
      </c>
      <c r="E155" s="254" t="s">
        <v>1</v>
      </c>
      <c r="F155" s="255" t="s">
        <v>1311</v>
      </c>
      <c r="G155" s="252"/>
      <c r="H155" s="256">
        <v>197.62</v>
      </c>
      <c r="I155" s="257"/>
      <c r="J155" s="252"/>
      <c r="K155" s="252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1030</v>
      </c>
      <c r="AU155" s="262" t="s">
        <v>82</v>
      </c>
      <c r="AV155" s="13" t="s">
        <v>82</v>
      </c>
      <c r="AW155" s="13" t="s">
        <v>30</v>
      </c>
      <c r="AX155" s="13" t="s">
        <v>73</v>
      </c>
      <c r="AY155" s="262" t="s">
        <v>154</v>
      </c>
    </row>
    <row r="156" spans="2:51" s="14" customFormat="1" ht="12">
      <c r="B156" s="263"/>
      <c r="C156" s="264"/>
      <c r="D156" s="253" t="s">
        <v>1030</v>
      </c>
      <c r="E156" s="265" t="s">
        <v>1</v>
      </c>
      <c r="F156" s="266" t="s">
        <v>1312</v>
      </c>
      <c r="G156" s="264"/>
      <c r="H156" s="267">
        <v>422.02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AT156" s="273" t="s">
        <v>1030</v>
      </c>
      <c r="AU156" s="273" t="s">
        <v>82</v>
      </c>
      <c r="AV156" s="14" t="s">
        <v>93</v>
      </c>
      <c r="AW156" s="14" t="s">
        <v>30</v>
      </c>
      <c r="AX156" s="14" t="s">
        <v>78</v>
      </c>
      <c r="AY156" s="273" t="s">
        <v>154</v>
      </c>
    </row>
    <row r="157" spans="1:65" s="2" customFormat="1" ht="16.5" customHeight="1">
      <c r="A157" s="33"/>
      <c r="B157" s="34"/>
      <c r="C157" s="213" t="s">
        <v>974</v>
      </c>
      <c r="D157" s="213" t="s">
        <v>155</v>
      </c>
      <c r="E157" s="214" t="s">
        <v>1322</v>
      </c>
      <c r="F157" s="215" t="s">
        <v>1323</v>
      </c>
      <c r="G157" s="216" t="s">
        <v>1301</v>
      </c>
      <c r="H157" s="217">
        <v>422.02</v>
      </c>
      <c r="I157" s="218"/>
      <c r="J157" s="219">
        <f>ROUND(I157*H157,2)</f>
        <v>0</v>
      </c>
      <c r="K157" s="220"/>
      <c r="L157" s="38"/>
      <c r="M157" s="221" t="s">
        <v>1</v>
      </c>
      <c r="N157" s="222" t="s">
        <v>38</v>
      </c>
      <c r="O157" s="70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5" t="s">
        <v>93</v>
      </c>
      <c r="AT157" s="225" t="s">
        <v>155</v>
      </c>
      <c r="AU157" s="225" t="s">
        <v>82</v>
      </c>
      <c r="AY157" s="16" t="s">
        <v>154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78</v>
      </c>
      <c r="BK157" s="226">
        <f>ROUND(I157*H157,2)</f>
        <v>0</v>
      </c>
      <c r="BL157" s="16" t="s">
        <v>93</v>
      </c>
      <c r="BM157" s="225" t="s">
        <v>1324</v>
      </c>
    </row>
    <row r="158" spans="2:51" s="13" customFormat="1" ht="12">
      <c r="B158" s="251"/>
      <c r="C158" s="252"/>
      <c r="D158" s="253" t="s">
        <v>1030</v>
      </c>
      <c r="E158" s="254" t="s">
        <v>1</v>
      </c>
      <c r="F158" s="255" t="s">
        <v>1310</v>
      </c>
      <c r="G158" s="252"/>
      <c r="H158" s="256">
        <v>191.6</v>
      </c>
      <c r="I158" s="257"/>
      <c r="J158" s="252"/>
      <c r="K158" s="252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1030</v>
      </c>
      <c r="AU158" s="262" t="s">
        <v>82</v>
      </c>
      <c r="AV158" s="13" t="s">
        <v>82</v>
      </c>
      <c r="AW158" s="13" t="s">
        <v>30</v>
      </c>
      <c r="AX158" s="13" t="s">
        <v>73</v>
      </c>
      <c r="AY158" s="262" t="s">
        <v>154</v>
      </c>
    </row>
    <row r="159" spans="2:51" s="13" customFormat="1" ht="12">
      <c r="B159" s="251"/>
      <c r="C159" s="252"/>
      <c r="D159" s="253" t="s">
        <v>1030</v>
      </c>
      <c r="E159" s="254" t="s">
        <v>1</v>
      </c>
      <c r="F159" s="255" t="s">
        <v>1303</v>
      </c>
      <c r="G159" s="252"/>
      <c r="H159" s="256">
        <v>32.8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1030</v>
      </c>
      <c r="AU159" s="262" t="s">
        <v>82</v>
      </c>
      <c r="AV159" s="13" t="s">
        <v>82</v>
      </c>
      <c r="AW159" s="13" t="s">
        <v>30</v>
      </c>
      <c r="AX159" s="13" t="s">
        <v>73</v>
      </c>
      <c r="AY159" s="262" t="s">
        <v>154</v>
      </c>
    </row>
    <row r="160" spans="2:51" s="13" customFormat="1" ht="12">
      <c r="B160" s="251"/>
      <c r="C160" s="252"/>
      <c r="D160" s="253" t="s">
        <v>1030</v>
      </c>
      <c r="E160" s="254" t="s">
        <v>1</v>
      </c>
      <c r="F160" s="255" t="s">
        <v>1311</v>
      </c>
      <c r="G160" s="252"/>
      <c r="H160" s="256">
        <v>197.62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1030</v>
      </c>
      <c r="AU160" s="262" t="s">
        <v>82</v>
      </c>
      <c r="AV160" s="13" t="s">
        <v>82</v>
      </c>
      <c r="AW160" s="13" t="s">
        <v>30</v>
      </c>
      <c r="AX160" s="13" t="s">
        <v>73</v>
      </c>
      <c r="AY160" s="262" t="s">
        <v>154</v>
      </c>
    </row>
    <row r="161" spans="2:51" s="14" customFormat="1" ht="12">
      <c r="B161" s="263"/>
      <c r="C161" s="264"/>
      <c r="D161" s="253" t="s">
        <v>1030</v>
      </c>
      <c r="E161" s="265" t="s">
        <v>1</v>
      </c>
      <c r="F161" s="266" t="s">
        <v>1312</v>
      </c>
      <c r="G161" s="264"/>
      <c r="H161" s="267">
        <v>422.02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1030</v>
      </c>
      <c r="AU161" s="273" t="s">
        <v>82</v>
      </c>
      <c r="AV161" s="14" t="s">
        <v>93</v>
      </c>
      <c r="AW161" s="14" t="s">
        <v>30</v>
      </c>
      <c r="AX161" s="14" t="s">
        <v>78</v>
      </c>
      <c r="AY161" s="273" t="s">
        <v>154</v>
      </c>
    </row>
    <row r="162" spans="1:65" s="2" customFormat="1" ht="24" customHeight="1">
      <c r="A162" s="33"/>
      <c r="B162" s="34"/>
      <c r="C162" s="213" t="s">
        <v>168</v>
      </c>
      <c r="D162" s="213" t="s">
        <v>155</v>
      </c>
      <c r="E162" s="214" t="s">
        <v>1325</v>
      </c>
      <c r="F162" s="215" t="s">
        <v>1326</v>
      </c>
      <c r="G162" s="216" t="s">
        <v>1301</v>
      </c>
      <c r="H162" s="217">
        <v>390.82</v>
      </c>
      <c r="I162" s="218"/>
      <c r="J162" s="219">
        <f>ROUND(I162*H162,2)</f>
        <v>0</v>
      </c>
      <c r="K162" s="220"/>
      <c r="L162" s="38"/>
      <c r="M162" s="221" t="s">
        <v>1</v>
      </c>
      <c r="N162" s="222" t="s">
        <v>38</v>
      </c>
      <c r="O162" s="70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25" t="s">
        <v>93</v>
      </c>
      <c r="AT162" s="225" t="s">
        <v>155</v>
      </c>
      <c r="AU162" s="225" t="s">
        <v>82</v>
      </c>
      <c r="AY162" s="16" t="s">
        <v>154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6" t="s">
        <v>78</v>
      </c>
      <c r="BK162" s="226">
        <f>ROUND(I162*H162,2)</f>
        <v>0</v>
      </c>
      <c r="BL162" s="16" t="s">
        <v>93</v>
      </c>
      <c r="BM162" s="225" t="s">
        <v>1327</v>
      </c>
    </row>
    <row r="163" spans="2:51" s="13" customFormat="1" ht="12">
      <c r="B163" s="251"/>
      <c r="C163" s="252"/>
      <c r="D163" s="253" t="s">
        <v>1030</v>
      </c>
      <c r="E163" s="254" t="s">
        <v>1</v>
      </c>
      <c r="F163" s="255" t="s">
        <v>1328</v>
      </c>
      <c r="G163" s="252"/>
      <c r="H163" s="256">
        <v>1.6</v>
      </c>
      <c r="I163" s="257"/>
      <c r="J163" s="252"/>
      <c r="K163" s="252"/>
      <c r="L163" s="258"/>
      <c r="M163" s="259"/>
      <c r="N163" s="260"/>
      <c r="O163" s="260"/>
      <c r="P163" s="260"/>
      <c r="Q163" s="260"/>
      <c r="R163" s="260"/>
      <c r="S163" s="260"/>
      <c r="T163" s="261"/>
      <c r="AT163" s="262" t="s">
        <v>1030</v>
      </c>
      <c r="AU163" s="262" t="s">
        <v>82</v>
      </c>
      <c r="AV163" s="13" t="s">
        <v>82</v>
      </c>
      <c r="AW163" s="13" t="s">
        <v>30</v>
      </c>
      <c r="AX163" s="13" t="s">
        <v>73</v>
      </c>
      <c r="AY163" s="262" t="s">
        <v>154</v>
      </c>
    </row>
    <row r="164" spans="2:51" s="13" customFormat="1" ht="12">
      <c r="B164" s="251"/>
      <c r="C164" s="252"/>
      <c r="D164" s="253" t="s">
        <v>1030</v>
      </c>
      <c r="E164" s="254" t="s">
        <v>1</v>
      </c>
      <c r="F164" s="255" t="s">
        <v>1310</v>
      </c>
      <c r="G164" s="252"/>
      <c r="H164" s="256">
        <v>191.6</v>
      </c>
      <c r="I164" s="257"/>
      <c r="J164" s="252"/>
      <c r="K164" s="252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1030</v>
      </c>
      <c r="AU164" s="262" t="s">
        <v>82</v>
      </c>
      <c r="AV164" s="13" t="s">
        <v>82</v>
      </c>
      <c r="AW164" s="13" t="s">
        <v>30</v>
      </c>
      <c r="AX164" s="13" t="s">
        <v>73</v>
      </c>
      <c r="AY164" s="262" t="s">
        <v>154</v>
      </c>
    </row>
    <row r="165" spans="2:51" s="13" customFormat="1" ht="12">
      <c r="B165" s="251"/>
      <c r="C165" s="252"/>
      <c r="D165" s="253" t="s">
        <v>1030</v>
      </c>
      <c r="E165" s="254" t="s">
        <v>1</v>
      </c>
      <c r="F165" s="255" t="s">
        <v>1311</v>
      </c>
      <c r="G165" s="252"/>
      <c r="H165" s="256">
        <v>197.62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AT165" s="262" t="s">
        <v>1030</v>
      </c>
      <c r="AU165" s="262" t="s">
        <v>82</v>
      </c>
      <c r="AV165" s="13" t="s">
        <v>82</v>
      </c>
      <c r="AW165" s="13" t="s">
        <v>30</v>
      </c>
      <c r="AX165" s="13" t="s">
        <v>73</v>
      </c>
      <c r="AY165" s="262" t="s">
        <v>154</v>
      </c>
    </row>
    <row r="166" spans="2:51" s="14" customFormat="1" ht="12">
      <c r="B166" s="263"/>
      <c r="C166" s="264"/>
      <c r="D166" s="253" t="s">
        <v>1030</v>
      </c>
      <c r="E166" s="265" t="s">
        <v>1</v>
      </c>
      <c r="F166" s="266" t="s">
        <v>1312</v>
      </c>
      <c r="G166" s="264"/>
      <c r="H166" s="267">
        <v>390.82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AT166" s="273" t="s">
        <v>1030</v>
      </c>
      <c r="AU166" s="273" t="s">
        <v>82</v>
      </c>
      <c r="AV166" s="14" t="s">
        <v>93</v>
      </c>
      <c r="AW166" s="14" t="s">
        <v>30</v>
      </c>
      <c r="AX166" s="14" t="s">
        <v>78</v>
      </c>
      <c r="AY166" s="273" t="s">
        <v>154</v>
      </c>
    </row>
    <row r="167" spans="1:65" s="2" customFormat="1" ht="24" customHeight="1">
      <c r="A167" s="33"/>
      <c r="B167" s="34"/>
      <c r="C167" s="213" t="s">
        <v>981</v>
      </c>
      <c r="D167" s="213" t="s">
        <v>155</v>
      </c>
      <c r="E167" s="214" t="s">
        <v>1329</v>
      </c>
      <c r="F167" s="215" t="s">
        <v>1330</v>
      </c>
      <c r="G167" s="216" t="s">
        <v>1301</v>
      </c>
      <c r="H167" s="217">
        <v>5.22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38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93</v>
      </c>
      <c r="AT167" s="225" t="s">
        <v>155</v>
      </c>
      <c r="AU167" s="225" t="s">
        <v>82</v>
      </c>
      <c r="AY167" s="16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78</v>
      </c>
      <c r="BK167" s="226">
        <f>ROUND(I167*H167,2)</f>
        <v>0</v>
      </c>
      <c r="BL167" s="16" t="s">
        <v>93</v>
      </c>
      <c r="BM167" s="225" t="s">
        <v>1331</v>
      </c>
    </row>
    <row r="168" spans="2:51" s="13" customFormat="1" ht="12">
      <c r="B168" s="251"/>
      <c r="C168" s="252"/>
      <c r="D168" s="253" t="s">
        <v>1030</v>
      </c>
      <c r="E168" s="254" t="s">
        <v>1</v>
      </c>
      <c r="F168" s="255" t="s">
        <v>1332</v>
      </c>
      <c r="G168" s="252"/>
      <c r="H168" s="256">
        <v>0.4</v>
      </c>
      <c r="I168" s="257"/>
      <c r="J168" s="252"/>
      <c r="K168" s="252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1030</v>
      </c>
      <c r="AU168" s="262" t="s">
        <v>82</v>
      </c>
      <c r="AV168" s="13" t="s">
        <v>82</v>
      </c>
      <c r="AW168" s="13" t="s">
        <v>30</v>
      </c>
      <c r="AX168" s="13" t="s">
        <v>73</v>
      </c>
      <c r="AY168" s="262" t="s">
        <v>154</v>
      </c>
    </row>
    <row r="169" spans="2:51" s="13" customFormat="1" ht="12">
      <c r="B169" s="251"/>
      <c r="C169" s="252"/>
      <c r="D169" s="253" t="s">
        <v>1030</v>
      </c>
      <c r="E169" s="254" t="s">
        <v>1</v>
      </c>
      <c r="F169" s="255" t="s">
        <v>1333</v>
      </c>
      <c r="G169" s="252"/>
      <c r="H169" s="256">
        <v>4.82</v>
      </c>
      <c r="I169" s="257"/>
      <c r="J169" s="252"/>
      <c r="K169" s="252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1030</v>
      </c>
      <c r="AU169" s="262" t="s">
        <v>82</v>
      </c>
      <c r="AV169" s="13" t="s">
        <v>82</v>
      </c>
      <c r="AW169" s="13" t="s">
        <v>30</v>
      </c>
      <c r="AX169" s="13" t="s">
        <v>73</v>
      </c>
      <c r="AY169" s="262" t="s">
        <v>154</v>
      </c>
    </row>
    <row r="170" spans="2:51" s="14" customFormat="1" ht="12">
      <c r="B170" s="263"/>
      <c r="C170" s="264"/>
      <c r="D170" s="253" t="s">
        <v>1030</v>
      </c>
      <c r="E170" s="265" t="s">
        <v>1</v>
      </c>
      <c r="F170" s="266" t="s">
        <v>1312</v>
      </c>
      <c r="G170" s="264"/>
      <c r="H170" s="267">
        <v>5.22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AT170" s="273" t="s">
        <v>1030</v>
      </c>
      <c r="AU170" s="273" t="s">
        <v>82</v>
      </c>
      <c r="AV170" s="14" t="s">
        <v>93</v>
      </c>
      <c r="AW170" s="14" t="s">
        <v>30</v>
      </c>
      <c r="AX170" s="14" t="s">
        <v>78</v>
      </c>
      <c r="AY170" s="273" t="s">
        <v>154</v>
      </c>
    </row>
    <row r="171" spans="1:65" s="2" customFormat="1" ht="16.5" customHeight="1">
      <c r="A171" s="33"/>
      <c r="B171" s="34"/>
      <c r="C171" s="240" t="s">
        <v>171</v>
      </c>
      <c r="D171" s="240" t="s">
        <v>958</v>
      </c>
      <c r="E171" s="241" t="s">
        <v>1334</v>
      </c>
      <c r="F171" s="242" t="s">
        <v>1335</v>
      </c>
      <c r="G171" s="243" t="s">
        <v>1077</v>
      </c>
      <c r="H171" s="244">
        <v>21.186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70"/>
      <c r="P171" s="223">
        <f>O171*H171</f>
        <v>0</v>
      </c>
      <c r="Q171" s="223">
        <v>1</v>
      </c>
      <c r="R171" s="223">
        <f>Q171*H171</f>
        <v>21.186</v>
      </c>
      <c r="S171" s="223">
        <v>0</v>
      </c>
      <c r="T171" s="22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25" t="s">
        <v>168</v>
      </c>
      <c r="AT171" s="225" t="s">
        <v>958</v>
      </c>
      <c r="AU171" s="225" t="s">
        <v>82</v>
      </c>
      <c r="AY171" s="16" t="s">
        <v>154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78</v>
      </c>
      <c r="BK171" s="226">
        <f>ROUND(I171*H171,2)</f>
        <v>0</v>
      </c>
      <c r="BL171" s="16" t="s">
        <v>93</v>
      </c>
      <c r="BM171" s="225" t="s">
        <v>1336</v>
      </c>
    </row>
    <row r="172" spans="2:51" s="13" customFormat="1" ht="12">
      <c r="B172" s="251"/>
      <c r="C172" s="252"/>
      <c r="D172" s="253" t="s">
        <v>1030</v>
      </c>
      <c r="E172" s="254" t="s">
        <v>1</v>
      </c>
      <c r="F172" s="255" t="s">
        <v>1337</v>
      </c>
      <c r="G172" s="252"/>
      <c r="H172" s="256">
        <v>2.64</v>
      </c>
      <c r="I172" s="257"/>
      <c r="J172" s="252"/>
      <c r="K172" s="252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1030</v>
      </c>
      <c r="AU172" s="262" t="s">
        <v>82</v>
      </c>
      <c r="AV172" s="13" t="s">
        <v>82</v>
      </c>
      <c r="AW172" s="13" t="s">
        <v>30</v>
      </c>
      <c r="AX172" s="13" t="s">
        <v>73</v>
      </c>
      <c r="AY172" s="262" t="s">
        <v>154</v>
      </c>
    </row>
    <row r="173" spans="2:51" s="13" customFormat="1" ht="12">
      <c r="B173" s="251"/>
      <c r="C173" s="252"/>
      <c r="D173" s="253" t="s">
        <v>1030</v>
      </c>
      <c r="E173" s="254" t="s">
        <v>1</v>
      </c>
      <c r="F173" s="255" t="s">
        <v>1338</v>
      </c>
      <c r="G173" s="252"/>
      <c r="H173" s="256">
        <v>7.953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1030</v>
      </c>
      <c r="AU173" s="262" t="s">
        <v>82</v>
      </c>
      <c r="AV173" s="13" t="s">
        <v>82</v>
      </c>
      <c r="AW173" s="13" t="s">
        <v>30</v>
      </c>
      <c r="AX173" s="13" t="s">
        <v>73</v>
      </c>
      <c r="AY173" s="262" t="s">
        <v>154</v>
      </c>
    </row>
    <row r="174" spans="2:51" s="14" customFormat="1" ht="12">
      <c r="B174" s="263"/>
      <c r="C174" s="264"/>
      <c r="D174" s="253" t="s">
        <v>1030</v>
      </c>
      <c r="E174" s="265" t="s">
        <v>1</v>
      </c>
      <c r="F174" s="266" t="s">
        <v>1312</v>
      </c>
      <c r="G174" s="264"/>
      <c r="H174" s="267">
        <v>10.593</v>
      </c>
      <c r="I174" s="268"/>
      <c r="J174" s="264"/>
      <c r="K174" s="264"/>
      <c r="L174" s="269"/>
      <c r="M174" s="270"/>
      <c r="N174" s="271"/>
      <c r="O174" s="271"/>
      <c r="P174" s="271"/>
      <c r="Q174" s="271"/>
      <c r="R174" s="271"/>
      <c r="S174" s="271"/>
      <c r="T174" s="272"/>
      <c r="AT174" s="273" t="s">
        <v>1030</v>
      </c>
      <c r="AU174" s="273" t="s">
        <v>82</v>
      </c>
      <c r="AV174" s="14" t="s">
        <v>93</v>
      </c>
      <c r="AW174" s="14" t="s">
        <v>30</v>
      </c>
      <c r="AX174" s="14" t="s">
        <v>78</v>
      </c>
      <c r="AY174" s="273" t="s">
        <v>154</v>
      </c>
    </row>
    <row r="175" spans="2:51" s="13" customFormat="1" ht="12">
      <c r="B175" s="251"/>
      <c r="C175" s="252"/>
      <c r="D175" s="253" t="s">
        <v>1030</v>
      </c>
      <c r="E175" s="252"/>
      <c r="F175" s="255" t="s">
        <v>1339</v>
      </c>
      <c r="G175" s="252"/>
      <c r="H175" s="256">
        <v>21.186</v>
      </c>
      <c r="I175" s="257"/>
      <c r="J175" s="252"/>
      <c r="K175" s="252"/>
      <c r="L175" s="258"/>
      <c r="M175" s="259"/>
      <c r="N175" s="260"/>
      <c r="O175" s="260"/>
      <c r="P175" s="260"/>
      <c r="Q175" s="260"/>
      <c r="R175" s="260"/>
      <c r="S175" s="260"/>
      <c r="T175" s="261"/>
      <c r="AT175" s="262" t="s">
        <v>1030</v>
      </c>
      <c r="AU175" s="262" t="s">
        <v>82</v>
      </c>
      <c r="AV175" s="13" t="s">
        <v>82</v>
      </c>
      <c r="AW175" s="13" t="s">
        <v>4</v>
      </c>
      <c r="AX175" s="13" t="s">
        <v>78</v>
      </c>
      <c r="AY175" s="262" t="s">
        <v>154</v>
      </c>
    </row>
    <row r="176" spans="2:63" s="11" customFormat="1" ht="22.9" customHeight="1">
      <c r="B176" s="199"/>
      <c r="C176" s="200"/>
      <c r="D176" s="201" t="s">
        <v>72</v>
      </c>
      <c r="E176" s="238" t="s">
        <v>93</v>
      </c>
      <c r="F176" s="238" t="s">
        <v>1340</v>
      </c>
      <c r="G176" s="200"/>
      <c r="H176" s="200"/>
      <c r="I176" s="203"/>
      <c r="J176" s="239">
        <f>BK176</f>
        <v>0</v>
      </c>
      <c r="K176" s="200"/>
      <c r="L176" s="205"/>
      <c r="M176" s="206"/>
      <c r="N176" s="207"/>
      <c r="O176" s="207"/>
      <c r="P176" s="208">
        <f>SUM(P177:P180)</f>
        <v>0</v>
      </c>
      <c r="Q176" s="207"/>
      <c r="R176" s="208">
        <f>SUM(R177:R180)</f>
        <v>0</v>
      </c>
      <c r="S176" s="207"/>
      <c r="T176" s="209">
        <f>SUM(T177:T180)</f>
        <v>0</v>
      </c>
      <c r="AR176" s="210" t="s">
        <v>78</v>
      </c>
      <c r="AT176" s="211" t="s">
        <v>72</v>
      </c>
      <c r="AU176" s="211" t="s">
        <v>78</v>
      </c>
      <c r="AY176" s="210" t="s">
        <v>154</v>
      </c>
      <c r="BK176" s="212">
        <f>SUM(BK177:BK180)</f>
        <v>0</v>
      </c>
    </row>
    <row r="177" spans="1:65" s="2" customFormat="1" ht="24" customHeight="1">
      <c r="A177" s="33"/>
      <c r="B177" s="34"/>
      <c r="C177" s="213" t="s">
        <v>988</v>
      </c>
      <c r="D177" s="213" t="s">
        <v>155</v>
      </c>
      <c r="E177" s="214" t="s">
        <v>1341</v>
      </c>
      <c r="F177" s="215" t="s">
        <v>1342</v>
      </c>
      <c r="G177" s="216" t="s">
        <v>1301</v>
      </c>
      <c r="H177" s="217">
        <v>5.62</v>
      </c>
      <c r="I177" s="218"/>
      <c r="J177" s="219">
        <f>ROUND(I177*H177,2)</f>
        <v>0</v>
      </c>
      <c r="K177" s="220"/>
      <c r="L177" s="38"/>
      <c r="M177" s="221" t="s">
        <v>1</v>
      </c>
      <c r="N177" s="222" t="s">
        <v>38</v>
      </c>
      <c r="O177" s="70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25" t="s">
        <v>93</v>
      </c>
      <c r="AT177" s="225" t="s">
        <v>155</v>
      </c>
      <c r="AU177" s="225" t="s">
        <v>82</v>
      </c>
      <c r="AY177" s="16" t="s">
        <v>154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78</v>
      </c>
      <c r="BK177" s="226">
        <f>ROUND(I177*H177,2)</f>
        <v>0</v>
      </c>
      <c r="BL177" s="16" t="s">
        <v>93</v>
      </c>
      <c r="BM177" s="225" t="s">
        <v>1343</v>
      </c>
    </row>
    <row r="178" spans="2:51" s="13" customFormat="1" ht="12">
      <c r="B178" s="251"/>
      <c r="C178" s="252"/>
      <c r="D178" s="253" t="s">
        <v>1030</v>
      </c>
      <c r="E178" s="254" t="s">
        <v>1</v>
      </c>
      <c r="F178" s="255" t="s">
        <v>1344</v>
      </c>
      <c r="G178" s="252"/>
      <c r="H178" s="256">
        <v>0.8</v>
      </c>
      <c r="I178" s="257"/>
      <c r="J178" s="252"/>
      <c r="K178" s="252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1030</v>
      </c>
      <c r="AU178" s="262" t="s">
        <v>82</v>
      </c>
      <c r="AV178" s="13" t="s">
        <v>82</v>
      </c>
      <c r="AW178" s="13" t="s">
        <v>30</v>
      </c>
      <c r="AX178" s="13" t="s">
        <v>73</v>
      </c>
      <c r="AY178" s="262" t="s">
        <v>154</v>
      </c>
    </row>
    <row r="179" spans="2:51" s="13" customFormat="1" ht="12">
      <c r="B179" s="251"/>
      <c r="C179" s="252"/>
      <c r="D179" s="253" t="s">
        <v>1030</v>
      </c>
      <c r="E179" s="254" t="s">
        <v>1</v>
      </c>
      <c r="F179" s="255" t="s">
        <v>1333</v>
      </c>
      <c r="G179" s="252"/>
      <c r="H179" s="256">
        <v>4.82</v>
      </c>
      <c r="I179" s="257"/>
      <c r="J179" s="252"/>
      <c r="K179" s="252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1030</v>
      </c>
      <c r="AU179" s="262" t="s">
        <v>82</v>
      </c>
      <c r="AV179" s="13" t="s">
        <v>82</v>
      </c>
      <c r="AW179" s="13" t="s">
        <v>30</v>
      </c>
      <c r="AX179" s="13" t="s">
        <v>73</v>
      </c>
      <c r="AY179" s="262" t="s">
        <v>154</v>
      </c>
    </row>
    <row r="180" spans="2:51" s="14" customFormat="1" ht="12">
      <c r="B180" s="263"/>
      <c r="C180" s="264"/>
      <c r="D180" s="253" t="s">
        <v>1030</v>
      </c>
      <c r="E180" s="265" t="s">
        <v>1</v>
      </c>
      <c r="F180" s="266" t="s">
        <v>1312</v>
      </c>
      <c r="G180" s="264"/>
      <c r="H180" s="267">
        <v>5.62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AT180" s="273" t="s">
        <v>1030</v>
      </c>
      <c r="AU180" s="273" t="s">
        <v>82</v>
      </c>
      <c r="AV180" s="14" t="s">
        <v>93</v>
      </c>
      <c r="AW180" s="14" t="s">
        <v>30</v>
      </c>
      <c r="AX180" s="14" t="s">
        <v>78</v>
      </c>
      <c r="AY180" s="273" t="s">
        <v>154</v>
      </c>
    </row>
    <row r="181" spans="2:63" s="11" customFormat="1" ht="22.9" customHeight="1">
      <c r="B181" s="199"/>
      <c r="C181" s="200"/>
      <c r="D181" s="201" t="s">
        <v>72</v>
      </c>
      <c r="E181" s="238" t="s">
        <v>168</v>
      </c>
      <c r="F181" s="238" t="s">
        <v>953</v>
      </c>
      <c r="G181" s="200"/>
      <c r="H181" s="200"/>
      <c r="I181" s="203"/>
      <c r="J181" s="239">
        <f>BK181</f>
        <v>0</v>
      </c>
      <c r="K181" s="200"/>
      <c r="L181" s="205"/>
      <c r="M181" s="206"/>
      <c r="N181" s="207"/>
      <c r="O181" s="207"/>
      <c r="P181" s="208">
        <f>SUM(P182:P196)</f>
        <v>0</v>
      </c>
      <c r="Q181" s="207"/>
      <c r="R181" s="208">
        <f>SUM(R182:R196)</f>
        <v>0.450349</v>
      </c>
      <c r="S181" s="207"/>
      <c r="T181" s="209">
        <f>SUM(T182:T196)</f>
        <v>0</v>
      </c>
      <c r="AR181" s="210" t="s">
        <v>78</v>
      </c>
      <c r="AT181" s="211" t="s">
        <v>72</v>
      </c>
      <c r="AU181" s="211" t="s">
        <v>78</v>
      </c>
      <c r="AY181" s="210" t="s">
        <v>154</v>
      </c>
      <c r="BK181" s="212">
        <f>SUM(BK182:BK196)</f>
        <v>0</v>
      </c>
    </row>
    <row r="182" spans="1:65" s="2" customFormat="1" ht="24" customHeight="1">
      <c r="A182" s="33"/>
      <c r="B182" s="34"/>
      <c r="C182" s="213" t="s">
        <v>174</v>
      </c>
      <c r="D182" s="213" t="s">
        <v>155</v>
      </c>
      <c r="E182" s="214" t="s">
        <v>1345</v>
      </c>
      <c r="F182" s="215" t="s">
        <v>1346</v>
      </c>
      <c r="G182" s="216" t="s">
        <v>574</v>
      </c>
      <c r="H182" s="217">
        <v>48.2</v>
      </c>
      <c r="I182" s="218"/>
      <c r="J182" s="219">
        <f aca="true" t="shared" si="5" ref="J182:J196">ROUND(I182*H182,2)</f>
        <v>0</v>
      </c>
      <c r="K182" s="220"/>
      <c r="L182" s="38"/>
      <c r="M182" s="221" t="s">
        <v>1</v>
      </c>
      <c r="N182" s="222" t="s">
        <v>38</v>
      </c>
      <c r="O182" s="70"/>
      <c r="P182" s="223">
        <f aca="true" t="shared" si="6" ref="P182:P196">O182*H182</f>
        <v>0</v>
      </c>
      <c r="Q182" s="223">
        <v>0</v>
      </c>
      <c r="R182" s="223">
        <f aca="true" t="shared" si="7" ref="R182:R196">Q182*H182</f>
        <v>0</v>
      </c>
      <c r="S182" s="223">
        <v>0</v>
      </c>
      <c r="T182" s="224">
        <f aca="true" t="shared" si="8" ref="T182:T196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25" t="s">
        <v>93</v>
      </c>
      <c r="AT182" s="225" t="s">
        <v>155</v>
      </c>
      <c r="AU182" s="225" t="s">
        <v>82</v>
      </c>
      <c r="AY182" s="16" t="s">
        <v>154</v>
      </c>
      <c r="BE182" s="226">
        <f aca="true" t="shared" si="9" ref="BE182:BE196">IF(N182="základní",J182,0)</f>
        <v>0</v>
      </c>
      <c r="BF182" s="226">
        <f aca="true" t="shared" si="10" ref="BF182:BF196">IF(N182="snížená",J182,0)</f>
        <v>0</v>
      </c>
      <c r="BG182" s="226">
        <f aca="true" t="shared" si="11" ref="BG182:BG196">IF(N182="zákl. přenesená",J182,0)</f>
        <v>0</v>
      </c>
      <c r="BH182" s="226">
        <f aca="true" t="shared" si="12" ref="BH182:BH196">IF(N182="sníž. přenesená",J182,0)</f>
        <v>0</v>
      </c>
      <c r="BI182" s="226">
        <f aca="true" t="shared" si="13" ref="BI182:BI196">IF(N182="nulová",J182,0)</f>
        <v>0</v>
      </c>
      <c r="BJ182" s="16" t="s">
        <v>78</v>
      </c>
      <c r="BK182" s="226">
        <f aca="true" t="shared" si="14" ref="BK182:BK196">ROUND(I182*H182,2)</f>
        <v>0</v>
      </c>
      <c r="BL182" s="16" t="s">
        <v>93</v>
      </c>
      <c r="BM182" s="225" t="s">
        <v>1347</v>
      </c>
    </row>
    <row r="183" spans="1:65" s="2" customFormat="1" ht="24" customHeight="1">
      <c r="A183" s="33"/>
      <c r="B183" s="34"/>
      <c r="C183" s="240" t="s">
        <v>995</v>
      </c>
      <c r="D183" s="240" t="s">
        <v>958</v>
      </c>
      <c r="E183" s="241" t="s">
        <v>1348</v>
      </c>
      <c r="F183" s="242" t="s">
        <v>1349</v>
      </c>
      <c r="G183" s="243" t="s">
        <v>574</v>
      </c>
      <c r="H183" s="244">
        <v>48.2</v>
      </c>
      <c r="I183" s="245"/>
      <c r="J183" s="246">
        <f t="shared" si="5"/>
        <v>0</v>
      </c>
      <c r="K183" s="247"/>
      <c r="L183" s="248"/>
      <c r="M183" s="249" t="s">
        <v>1</v>
      </c>
      <c r="N183" s="250" t="s">
        <v>38</v>
      </c>
      <c r="O183" s="70"/>
      <c r="P183" s="223">
        <f t="shared" si="6"/>
        <v>0</v>
      </c>
      <c r="Q183" s="223">
        <v>0.00674</v>
      </c>
      <c r="R183" s="223">
        <f t="shared" si="7"/>
        <v>0.32486800000000005</v>
      </c>
      <c r="S183" s="223">
        <v>0</v>
      </c>
      <c r="T183" s="224">
        <f t="shared" si="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25" t="s">
        <v>168</v>
      </c>
      <c r="AT183" s="225" t="s">
        <v>958</v>
      </c>
      <c r="AU183" s="225" t="s">
        <v>82</v>
      </c>
      <c r="AY183" s="16" t="s">
        <v>154</v>
      </c>
      <c r="BE183" s="226">
        <f t="shared" si="9"/>
        <v>0</v>
      </c>
      <c r="BF183" s="226">
        <f t="shared" si="10"/>
        <v>0</v>
      </c>
      <c r="BG183" s="226">
        <f t="shared" si="11"/>
        <v>0</v>
      </c>
      <c r="BH183" s="226">
        <f t="shared" si="12"/>
        <v>0</v>
      </c>
      <c r="BI183" s="226">
        <f t="shared" si="13"/>
        <v>0</v>
      </c>
      <c r="BJ183" s="16" t="s">
        <v>78</v>
      </c>
      <c r="BK183" s="226">
        <f t="shared" si="14"/>
        <v>0</v>
      </c>
      <c r="BL183" s="16" t="s">
        <v>93</v>
      </c>
      <c r="BM183" s="225" t="s">
        <v>1350</v>
      </c>
    </row>
    <row r="184" spans="1:65" s="2" customFormat="1" ht="16.5" customHeight="1">
      <c r="A184" s="33"/>
      <c r="B184" s="34"/>
      <c r="C184" s="240" t="s">
        <v>177</v>
      </c>
      <c r="D184" s="240" t="s">
        <v>958</v>
      </c>
      <c r="E184" s="241" t="s">
        <v>1351</v>
      </c>
      <c r="F184" s="242" t="s">
        <v>1352</v>
      </c>
      <c r="G184" s="243" t="s">
        <v>956</v>
      </c>
      <c r="H184" s="244">
        <v>1</v>
      </c>
      <c r="I184" s="245"/>
      <c r="J184" s="246">
        <f t="shared" si="5"/>
        <v>0</v>
      </c>
      <c r="K184" s="247"/>
      <c r="L184" s="248"/>
      <c r="M184" s="249" t="s">
        <v>1</v>
      </c>
      <c r="N184" s="250" t="s">
        <v>38</v>
      </c>
      <c r="O184" s="70"/>
      <c r="P184" s="223">
        <f t="shared" si="6"/>
        <v>0</v>
      </c>
      <c r="Q184" s="223">
        <v>0.00343</v>
      </c>
      <c r="R184" s="223">
        <f t="shared" si="7"/>
        <v>0.00343</v>
      </c>
      <c r="S184" s="223">
        <v>0</v>
      </c>
      <c r="T184" s="224">
        <f t="shared" si="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25" t="s">
        <v>168</v>
      </c>
      <c r="AT184" s="225" t="s">
        <v>958</v>
      </c>
      <c r="AU184" s="225" t="s">
        <v>82</v>
      </c>
      <c r="AY184" s="16" t="s">
        <v>154</v>
      </c>
      <c r="BE184" s="226">
        <f t="shared" si="9"/>
        <v>0</v>
      </c>
      <c r="BF184" s="226">
        <f t="shared" si="10"/>
        <v>0</v>
      </c>
      <c r="BG184" s="226">
        <f t="shared" si="11"/>
        <v>0</v>
      </c>
      <c r="BH184" s="226">
        <f t="shared" si="12"/>
        <v>0</v>
      </c>
      <c r="BI184" s="226">
        <f t="shared" si="13"/>
        <v>0</v>
      </c>
      <c r="BJ184" s="16" t="s">
        <v>78</v>
      </c>
      <c r="BK184" s="226">
        <f t="shared" si="14"/>
        <v>0</v>
      </c>
      <c r="BL184" s="16" t="s">
        <v>93</v>
      </c>
      <c r="BM184" s="225" t="s">
        <v>1353</v>
      </c>
    </row>
    <row r="185" spans="1:65" s="2" customFormat="1" ht="24" customHeight="1">
      <c r="A185" s="33"/>
      <c r="B185" s="34"/>
      <c r="C185" s="240" t="s">
        <v>8</v>
      </c>
      <c r="D185" s="240" t="s">
        <v>958</v>
      </c>
      <c r="E185" s="241" t="s">
        <v>1354</v>
      </c>
      <c r="F185" s="242" t="s">
        <v>1355</v>
      </c>
      <c r="G185" s="243" t="s">
        <v>956</v>
      </c>
      <c r="H185" s="244">
        <v>1</v>
      </c>
      <c r="I185" s="245"/>
      <c r="J185" s="246">
        <f t="shared" si="5"/>
        <v>0</v>
      </c>
      <c r="K185" s="247"/>
      <c r="L185" s="248"/>
      <c r="M185" s="249" t="s">
        <v>1</v>
      </c>
      <c r="N185" s="250" t="s">
        <v>38</v>
      </c>
      <c r="O185" s="70"/>
      <c r="P185" s="223">
        <f t="shared" si="6"/>
        <v>0</v>
      </c>
      <c r="Q185" s="223">
        <v>0.0063</v>
      </c>
      <c r="R185" s="223">
        <f t="shared" si="7"/>
        <v>0.0063</v>
      </c>
      <c r="S185" s="223">
        <v>0</v>
      </c>
      <c r="T185" s="224">
        <f t="shared" si="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25" t="s">
        <v>168</v>
      </c>
      <c r="AT185" s="225" t="s">
        <v>958</v>
      </c>
      <c r="AU185" s="225" t="s">
        <v>82</v>
      </c>
      <c r="AY185" s="16" t="s">
        <v>154</v>
      </c>
      <c r="BE185" s="226">
        <f t="shared" si="9"/>
        <v>0</v>
      </c>
      <c r="BF185" s="226">
        <f t="shared" si="10"/>
        <v>0</v>
      </c>
      <c r="BG185" s="226">
        <f t="shared" si="11"/>
        <v>0</v>
      </c>
      <c r="BH185" s="226">
        <f t="shared" si="12"/>
        <v>0</v>
      </c>
      <c r="BI185" s="226">
        <f t="shared" si="13"/>
        <v>0</v>
      </c>
      <c r="BJ185" s="16" t="s">
        <v>78</v>
      </c>
      <c r="BK185" s="226">
        <f t="shared" si="14"/>
        <v>0</v>
      </c>
      <c r="BL185" s="16" t="s">
        <v>93</v>
      </c>
      <c r="BM185" s="225" t="s">
        <v>1356</v>
      </c>
    </row>
    <row r="186" spans="1:65" s="2" customFormat="1" ht="16.5" customHeight="1">
      <c r="A186" s="33"/>
      <c r="B186" s="34"/>
      <c r="C186" s="240" t="s">
        <v>180</v>
      </c>
      <c r="D186" s="240" t="s">
        <v>958</v>
      </c>
      <c r="E186" s="241" t="s">
        <v>1357</v>
      </c>
      <c r="F186" s="242" t="s">
        <v>1358</v>
      </c>
      <c r="G186" s="243" t="s">
        <v>956</v>
      </c>
      <c r="H186" s="244">
        <v>3</v>
      </c>
      <c r="I186" s="245"/>
      <c r="J186" s="246">
        <f t="shared" si="5"/>
        <v>0</v>
      </c>
      <c r="K186" s="247"/>
      <c r="L186" s="248"/>
      <c r="M186" s="249" t="s">
        <v>1</v>
      </c>
      <c r="N186" s="250" t="s">
        <v>38</v>
      </c>
      <c r="O186" s="70"/>
      <c r="P186" s="223">
        <f t="shared" si="6"/>
        <v>0</v>
      </c>
      <c r="Q186" s="223">
        <v>0.0205</v>
      </c>
      <c r="R186" s="223">
        <f t="shared" si="7"/>
        <v>0.0615</v>
      </c>
      <c r="S186" s="223">
        <v>0</v>
      </c>
      <c r="T186" s="224">
        <f t="shared" si="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25" t="s">
        <v>168</v>
      </c>
      <c r="AT186" s="225" t="s">
        <v>958</v>
      </c>
      <c r="AU186" s="225" t="s">
        <v>82</v>
      </c>
      <c r="AY186" s="16" t="s">
        <v>154</v>
      </c>
      <c r="BE186" s="226">
        <f t="shared" si="9"/>
        <v>0</v>
      </c>
      <c r="BF186" s="226">
        <f t="shared" si="10"/>
        <v>0</v>
      </c>
      <c r="BG186" s="226">
        <f t="shared" si="11"/>
        <v>0</v>
      </c>
      <c r="BH186" s="226">
        <f t="shared" si="12"/>
        <v>0</v>
      </c>
      <c r="BI186" s="226">
        <f t="shared" si="13"/>
        <v>0</v>
      </c>
      <c r="BJ186" s="16" t="s">
        <v>78</v>
      </c>
      <c r="BK186" s="226">
        <f t="shared" si="14"/>
        <v>0</v>
      </c>
      <c r="BL186" s="16" t="s">
        <v>93</v>
      </c>
      <c r="BM186" s="225" t="s">
        <v>1359</v>
      </c>
    </row>
    <row r="187" spans="1:65" s="2" customFormat="1" ht="24" customHeight="1">
      <c r="A187" s="33"/>
      <c r="B187" s="34"/>
      <c r="C187" s="240" t="s">
        <v>1008</v>
      </c>
      <c r="D187" s="240" t="s">
        <v>958</v>
      </c>
      <c r="E187" s="241" t="s">
        <v>1360</v>
      </c>
      <c r="F187" s="242" t="s">
        <v>1361</v>
      </c>
      <c r="G187" s="243" t="s">
        <v>956</v>
      </c>
      <c r="H187" s="244">
        <v>2</v>
      </c>
      <c r="I187" s="245"/>
      <c r="J187" s="246">
        <f t="shared" si="5"/>
        <v>0</v>
      </c>
      <c r="K187" s="247"/>
      <c r="L187" s="248"/>
      <c r="M187" s="249" t="s">
        <v>1</v>
      </c>
      <c r="N187" s="250" t="s">
        <v>38</v>
      </c>
      <c r="O187" s="70"/>
      <c r="P187" s="223">
        <f t="shared" si="6"/>
        <v>0</v>
      </c>
      <c r="Q187" s="223">
        <v>0.0099</v>
      </c>
      <c r="R187" s="223">
        <f t="shared" si="7"/>
        <v>0.0198</v>
      </c>
      <c r="S187" s="223">
        <v>0</v>
      </c>
      <c r="T187" s="224">
        <f t="shared" si="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25" t="s">
        <v>168</v>
      </c>
      <c r="AT187" s="225" t="s">
        <v>958</v>
      </c>
      <c r="AU187" s="225" t="s">
        <v>82</v>
      </c>
      <c r="AY187" s="16" t="s">
        <v>154</v>
      </c>
      <c r="BE187" s="226">
        <f t="shared" si="9"/>
        <v>0</v>
      </c>
      <c r="BF187" s="226">
        <f t="shared" si="10"/>
        <v>0</v>
      </c>
      <c r="BG187" s="226">
        <f t="shared" si="11"/>
        <v>0</v>
      </c>
      <c r="BH187" s="226">
        <f t="shared" si="12"/>
        <v>0</v>
      </c>
      <c r="BI187" s="226">
        <f t="shared" si="13"/>
        <v>0</v>
      </c>
      <c r="BJ187" s="16" t="s">
        <v>78</v>
      </c>
      <c r="BK187" s="226">
        <f t="shared" si="14"/>
        <v>0</v>
      </c>
      <c r="BL187" s="16" t="s">
        <v>93</v>
      </c>
      <c r="BM187" s="225" t="s">
        <v>1362</v>
      </c>
    </row>
    <row r="188" spans="1:65" s="2" customFormat="1" ht="24" customHeight="1">
      <c r="A188" s="33"/>
      <c r="B188" s="34"/>
      <c r="C188" s="240" t="s">
        <v>184</v>
      </c>
      <c r="D188" s="240" t="s">
        <v>958</v>
      </c>
      <c r="E188" s="241" t="s">
        <v>1363</v>
      </c>
      <c r="F188" s="242" t="s">
        <v>1364</v>
      </c>
      <c r="G188" s="243" t="s">
        <v>956</v>
      </c>
      <c r="H188" s="244">
        <v>1</v>
      </c>
      <c r="I188" s="245"/>
      <c r="J188" s="246">
        <f t="shared" si="5"/>
        <v>0</v>
      </c>
      <c r="K188" s="247"/>
      <c r="L188" s="248"/>
      <c r="M188" s="249" t="s">
        <v>1</v>
      </c>
      <c r="N188" s="250" t="s">
        <v>38</v>
      </c>
      <c r="O188" s="70"/>
      <c r="P188" s="223">
        <f t="shared" si="6"/>
        <v>0</v>
      </c>
      <c r="Q188" s="223">
        <v>0.0097</v>
      </c>
      <c r="R188" s="223">
        <f t="shared" si="7"/>
        <v>0.0097</v>
      </c>
      <c r="S188" s="223">
        <v>0</v>
      </c>
      <c r="T188" s="224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5" t="s">
        <v>168</v>
      </c>
      <c r="AT188" s="225" t="s">
        <v>958</v>
      </c>
      <c r="AU188" s="225" t="s">
        <v>82</v>
      </c>
      <c r="AY188" s="16" t="s">
        <v>154</v>
      </c>
      <c r="BE188" s="226">
        <f t="shared" si="9"/>
        <v>0</v>
      </c>
      <c r="BF188" s="226">
        <f t="shared" si="10"/>
        <v>0</v>
      </c>
      <c r="BG188" s="226">
        <f t="shared" si="11"/>
        <v>0</v>
      </c>
      <c r="BH188" s="226">
        <f t="shared" si="12"/>
        <v>0</v>
      </c>
      <c r="BI188" s="226">
        <f t="shared" si="13"/>
        <v>0</v>
      </c>
      <c r="BJ188" s="16" t="s">
        <v>78</v>
      </c>
      <c r="BK188" s="226">
        <f t="shared" si="14"/>
        <v>0</v>
      </c>
      <c r="BL188" s="16" t="s">
        <v>93</v>
      </c>
      <c r="BM188" s="225" t="s">
        <v>1365</v>
      </c>
    </row>
    <row r="189" spans="1:65" s="2" customFormat="1" ht="24" customHeight="1">
      <c r="A189" s="33"/>
      <c r="B189" s="34"/>
      <c r="C189" s="240" t="s">
        <v>1016</v>
      </c>
      <c r="D189" s="240" t="s">
        <v>958</v>
      </c>
      <c r="E189" s="241" t="s">
        <v>1366</v>
      </c>
      <c r="F189" s="242" t="s">
        <v>1367</v>
      </c>
      <c r="G189" s="243" t="s">
        <v>574</v>
      </c>
      <c r="H189" s="244">
        <v>18.3</v>
      </c>
      <c r="I189" s="245"/>
      <c r="J189" s="246">
        <f t="shared" si="5"/>
        <v>0</v>
      </c>
      <c r="K189" s="247"/>
      <c r="L189" s="248"/>
      <c r="M189" s="249" t="s">
        <v>1</v>
      </c>
      <c r="N189" s="250" t="s">
        <v>38</v>
      </c>
      <c r="O189" s="70"/>
      <c r="P189" s="223">
        <f t="shared" si="6"/>
        <v>0</v>
      </c>
      <c r="Q189" s="223">
        <v>0.00027</v>
      </c>
      <c r="R189" s="223">
        <f t="shared" si="7"/>
        <v>0.004941</v>
      </c>
      <c r="S189" s="223">
        <v>0</v>
      </c>
      <c r="T189" s="224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25" t="s">
        <v>168</v>
      </c>
      <c r="AT189" s="225" t="s">
        <v>958</v>
      </c>
      <c r="AU189" s="225" t="s">
        <v>82</v>
      </c>
      <c r="AY189" s="16" t="s">
        <v>154</v>
      </c>
      <c r="BE189" s="226">
        <f t="shared" si="9"/>
        <v>0</v>
      </c>
      <c r="BF189" s="226">
        <f t="shared" si="10"/>
        <v>0</v>
      </c>
      <c r="BG189" s="226">
        <f t="shared" si="11"/>
        <v>0</v>
      </c>
      <c r="BH189" s="226">
        <f t="shared" si="12"/>
        <v>0</v>
      </c>
      <c r="BI189" s="226">
        <f t="shared" si="13"/>
        <v>0</v>
      </c>
      <c r="BJ189" s="16" t="s">
        <v>78</v>
      </c>
      <c r="BK189" s="226">
        <f t="shared" si="14"/>
        <v>0</v>
      </c>
      <c r="BL189" s="16" t="s">
        <v>93</v>
      </c>
      <c r="BM189" s="225" t="s">
        <v>1368</v>
      </c>
    </row>
    <row r="190" spans="1:65" s="2" customFormat="1" ht="24" customHeight="1">
      <c r="A190" s="33"/>
      <c r="B190" s="34"/>
      <c r="C190" s="240" t="s">
        <v>187</v>
      </c>
      <c r="D190" s="240" t="s">
        <v>958</v>
      </c>
      <c r="E190" s="241" t="s">
        <v>1369</v>
      </c>
      <c r="F190" s="242" t="s">
        <v>1370</v>
      </c>
      <c r="G190" s="243" t="s">
        <v>956</v>
      </c>
      <c r="H190" s="244">
        <v>1</v>
      </c>
      <c r="I190" s="245"/>
      <c r="J190" s="246">
        <f t="shared" si="5"/>
        <v>0</v>
      </c>
      <c r="K190" s="247"/>
      <c r="L190" s="248"/>
      <c r="M190" s="249" t="s">
        <v>1</v>
      </c>
      <c r="N190" s="250" t="s">
        <v>38</v>
      </c>
      <c r="O190" s="70"/>
      <c r="P190" s="223">
        <f t="shared" si="6"/>
        <v>0</v>
      </c>
      <c r="Q190" s="223">
        <v>0.0001</v>
      </c>
      <c r="R190" s="223">
        <f t="shared" si="7"/>
        <v>0.0001</v>
      </c>
      <c r="S190" s="223">
        <v>0</v>
      </c>
      <c r="T190" s="224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25" t="s">
        <v>168</v>
      </c>
      <c r="AT190" s="225" t="s">
        <v>958</v>
      </c>
      <c r="AU190" s="225" t="s">
        <v>82</v>
      </c>
      <c r="AY190" s="16" t="s">
        <v>154</v>
      </c>
      <c r="BE190" s="226">
        <f t="shared" si="9"/>
        <v>0</v>
      </c>
      <c r="BF190" s="226">
        <f t="shared" si="10"/>
        <v>0</v>
      </c>
      <c r="BG190" s="226">
        <f t="shared" si="11"/>
        <v>0</v>
      </c>
      <c r="BH190" s="226">
        <f t="shared" si="12"/>
        <v>0</v>
      </c>
      <c r="BI190" s="226">
        <f t="shared" si="13"/>
        <v>0</v>
      </c>
      <c r="BJ190" s="16" t="s">
        <v>78</v>
      </c>
      <c r="BK190" s="226">
        <f t="shared" si="14"/>
        <v>0</v>
      </c>
      <c r="BL190" s="16" t="s">
        <v>93</v>
      </c>
      <c r="BM190" s="225" t="s">
        <v>1371</v>
      </c>
    </row>
    <row r="191" spans="1:65" s="2" customFormat="1" ht="24" customHeight="1">
      <c r="A191" s="33"/>
      <c r="B191" s="34"/>
      <c r="C191" s="240" t="s">
        <v>7</v>
      </c>
      <c r="D191" s="240" t="s">
        <v>958</v>
      </c>
      <c r="E191" s="241" t="s">
        <v>1372</v>
      </c>
      <c r="F191" s="242" t="s">
        <v>1373</v>
      </c>
      <c r="G191" s="243" t="s">
        <v>956</v>
      </c>
      <c r="H191" s="244">
        <v>1</v>
      </c>
      <c r="I191" s="245"/>
      <c r="J191" s="246">
        <f t="shared" si="5"/>
        <v>0</v>
      </c>
      <c r="K191" s="247"/>
      <c r="L191" s="248"/>
      <c r="M191" s="249" t="s">
        <v>1</v>
      </c>
      <c r="N191" s="250" t="s">
        <v>38</v>
      </c>
      <c r="O191" s="70"/>
      <c r="P191" s="223">
        <f t="shared" si="6"/>
        <v>0</v>
      </c>
      <c r="Q191" s="223">
        <v>0</v>
      </c>
      <c r="R191" s="223">
        <f t="shared" si="7"/>
        <v>0</v>
      </c>
      <c r="S191" s="223">
        <v>0</v>
      </c>
      <c r="T191" s="224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25" t="s">
        <v>168</v>
      </c>
      <c r="AT191" s="225" t="s">
        <v>958</v>
      </c>
      <c r="AU191" s="225" t="s">
        <v>82</v>
      </c>
      <c r="AY191" s="16" t="s">
        <v>154</v>
      </c>
      <c r="BE191" s="226">
        <f t="shared" si="9"/>
        <v>0</v>
      </c>
      <c r="BF191" s="226">
        <f t="shared" si="10"/>
        <v>0</v>
      </c>
      <c r="BG191" s="226">
        <f t="shared" si="11"/>
        <v>0</v>
      </c>
      <c r="BH191" s="226">
        <f t="shared" si="12"/>
        <v>0</v>
      </c>
      <c r="BI191" s="226">
        <f t="shared" si="13"/>
        <v>0</v>
      </c>
      <c r="BJ191" s="16" t="s">
        <v>78</v>
      </c>
      <c r="BK191" s="226">
        <f t="shared" si="14"/>
        <v>0</v>
      </c>
      <c r="BL191" s="16" t="s">
        <v>93</v>
      </c>
      <c r="BM191" s="225" t="s">
        <v>1374</v>
      </c>
    </row>
    <row r="192" spans="1:65" s="2" customFormat="1" ht="16.5" customHeight="1">
      <c r="A192" s="33"/>
      <c r="B192" s="34"/>
      <c r="C192" s="240" t="s">
        <v>190</v>
      </c>
      <c r="D192" s="240" t="s">
        <v>958</v>
      </c>
      <c r="E192" s="241" t="s">
        <v>1375</v>
      </c>
      <c r="F192" s="242" t="s">
        <v>1376</v>
      </c>
      <c r="G192" s="243" t="s">
        <v>956</v>
      </c>
      <c r="H192" s="244">
        <v>1</v>
      </c>
      <c r="I192" s="245"/>
      <c r="J192" s="246">
        <f t="shared" si="5"/>
        <v>0</v>
      </c>
      <c r="K192" s="247"/>
      <c r="L192" s="248"/>
      <c r="M192" s="249" t="s">
        <v>1</v>
      </c>
      <c r="N192" s="250" t="s">
        <v>38</v>
      </c>
      <c r="O192" s="70"/>
      <c r="P192" s="223">
        <f t="shared" si="6"/>
        <v>0</v>
      </c>
      <c r="Q192" s="223">
        <v>0</v>
      </c>
      <c r="R192" s="223">
        <f t="shared" si="7"/>
        <v>0</v>
      </c>
      <c r="S192" s="223">
        <v>0</v>
      </c>
      <c r="T192" s="224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25" t="s">
        <v>168</v>
      </c>
      <c r="AT192" s="225" t="s">
        <v>958</v>
      </c>
      <c r="AU192" s="225" t="s">
        <v>82</v>
      </c>
      <c r="AY192" s="16" t="s">
        <v>154</v>
      </c>
      <c r="BE192" s="226">
        <f t="shared" si="9"/>
        <v>0</v>
      </c>
      <c r="BF192" s="226">
        <f t="shared" si="10"/>
        <v>0</v>
      </c>
      <c r="BG192" s="226">
        <f t="shared" si="11"/>
        <v>0</v>
      </c>
      <c r="BH192" s="226">
        <f t="shared" si="12"/>
        <v>0</v>
      </c>
      <c r="BI192" s="226">
        <f t="shared" si="13"/>
        <v>0</v>
      </c>
      <c r="BJ192" s="16" t="s">
        <v>78</v>
      </c>
      <c r="BK192" s="226">
        <f t="shared" si="14"/>
        <v>0</v>
      </c>
      <c r="BL192" s="16" t="s">
        <v>93</v>
      </c>
      <c r="BM192" s="225" t="s">
        <v>1377</v>
      </c>
    </row>
    <row r="193" spans="1:65" s="2" customFormat="1" ht="24" customHeight="1">
      <c r="A193" s="33"/>
      <c r="B193" s="34"/>
      <c r="C193" s="240" t="s">
        <v>1036</v>
      </c>
      <c r="D193" s="240" t="s">
        <v>958</v>
      </c>
      <c r="E193" s="241" t="s">
        <v>1378</v>
      </c>
      <c r="F193" s="242" t="s">
        <v>1379</v>
      </c>
      <c r="G193" s="243" t="s">
        <v>574</v>
      </c>
      <c r="H193" s="244">
        <v>1</v>
      </c>
      <c r="I193" s="245"/>
      <c r="J193" s="246">
        <f t="shared" si="5"/>
        <v>0</v>
      </c>
      <c r="K193" s="247"/>
      <c r="L193" s="248"/>
      <c r="M193" s="249" t="s">
        <v>1</v>
      </c>
      <c r="N193" s="250" t="s">
        <v>38</v>
      </c>
      <c r="O193" s="70"/>
      <c r="P193" s="223">
        <f t="shared" si="6"/>
        <v>0</v>
      </c>
      <c r="Q193" s="223">
        <v>0.00067</v>
      </c>
      <c r="R193" s="223">
        <f t="shared" si="7"/>
        <v>0.00067</v>
      </c>
      <c r="S193" s="223">
        <v>0</v>
      </c>
      <c r="T193" s="224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25" t="s">
        <v>168</v>
      </c>
      <c r="AT193" s="225" t="s">
        <v>958</v>
      </c>
      <c r="AU193" s="225" t="s">
        <v>82</v>
      </c>
      <c r="AY193" s="16" t="s">
        <v>154</v>
      </c>
      <c r="BE193" s="226">
        <f t="shared" si="9"/>
        <v>0</v>
      </c>
      <c r="BF193" s="226">
        <f t="shared" si="10"/>
        <v>0</v>
      </c>
      <c r="BG193" s="226">
        <f t="shared" si="11"/>
        <v>0</v>
      </c>
      <c r="BH193" s="226">
        <f t="shared" si="12"/>
        <v>0</v>
      </c>
      <c r="BI193" s="226">
        <f t="shared" si="13"/>
        <v>0</v>
      </c>
      <c r="BJ193" s="16" t="s">
        <v>78</v>
      </c>
      <c r="BK193" s="226">
        <f t="shared" si="14"/>
        <v>0</v>
      </c>
      <c r="BL193" s="16" t="s">
        <v>93</v>
      </c>
      <c r="BM193" s="225" t="s">
        <v>1380</v>
      </c>
    </row>
    <row r="194" spans="1:65" s="2" customFormat="1" ht="16.5" customHeight="1">
      <c r="A194" s="33"/>
      <c r="B194" s="34"/>
      <c r="C194" s="213" t="s">
        <v>194</v>
      </c>
      <c r="D194" s="213" t="s">
        <v>155</v>
      </c>
      <c r="E194" s="214" t="s">
        <v>1381</v>
      </c>
      <c r="F194" s="215" t="s">
        <v>1382</v>
      </c>
      <c r="G194" s="216" t="s">
        <v>574</v>
      </c>
      <c r="H194" s="217">
        <v>68</v>
      </c>
      <c r="I194" s="218"/>
      <c r="J194" s="219">
        <f t="shared" si="5"/>
        <v>0</v>
      </c>
      <c r="K194" s="220"/>
      <c r="L194" s="38"/>
      <c r="M194" s="221" t="s">
        <v>1</v>
      </c>
      <c r="N194" s="222" t="s">
        <v>38</v>
      </c>
      <c r="O194" s="70"/>
      <c r="P194" s="223">
        <f t="shared" si="6"/>
        <v>0</v>
      </c>
      <c r="Q194" s="223">
        <v>0</v>
      </c>
      <c r="R194" s="223">
        <f t="shared" si="7"/>
        <v>0</v>
      </c>
      <c r="S194" s="223">
        <v>0</v>
      </c>
      <c r="T194" s="224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25" t="s">
        <v>93</v>
      </c>
      <c r="AT194" s="225" t="s">
        <v>155</v>
      </c>
      <c r="AU194" s="225" t="s">
        <v>82</v>
      </c>
      <c r="AY194" s="16" t="s">
        <v>154</v>
      </c>
      <c r="BE194" s="226">
        <f t="shared" si="9"/>
        <v>0</v>
      </c>
      <c r="BF194" s="226">
        <f t="shared" si="10"/>
        <v>0</v>
      </c>
      <c r="BG194" s="226">
        <f t="shared" si="11"/>
        <v>0</v>
      </c>
      <c r="BH194" s="226">
        <f t="shared" si="12"/>
        <v>0</v>
      </c>
      <c r="BI194" s="226">
        <f t="shared" si="13"/>
        <v>0</v>
      </c>
      <c r="BJ194" s="16" t="s">
        <v>78</v>
      </c>
      <c r="BK194" s="226">
        <f t="shared" si="14"/>
        <v>0</v>
      </c>
      <c r="BL194" s="16" t="s">
        <v>93</v>
      </c>
      <c r="BM194" s="225" t="s">
        <v>1383</v>
      </c>
    </row>
    <row r="195" spans="1:65" s="2" customFormat="1" ht="16.5" customHeight="1">
      <c r="A195" s="33"/>
      <c r="B195" s="34"/>
      <c r="C195" s="213" t="s">
        <v>1044</v>
      </c>
      <c r="D195" s="213" t="s">
        <v>155</v>
      </c>
      <c r="E195" s="214" t="s">
        <v>1384</v>
      </c>
      <c r="F195" s="215" t="s">
        <v>1385</v>
      </c>
      <c r="G195" s="216" t="s">
        <v>574</v>
      </c>
      <c r="H195" s="217">
        <v>68</v>
      </c>
      <c r="I195" s="218"/>
      <c r="J195" s="219">
        <f t="shared" si="5"/>
        <v>0</v>
      </c>
      <c r="K195" s="220"/>
      <c r="L195" s="38"/>
      <c r="M195" s="221" t="s">
        <v>1</v>
      </c>
      <c r="N195" s="222" t="s">
        <v>38</v>
      </c>
      <c r="O195" s="70"/>
      <c r="P195" s="223">
        <f t="shared" si="6"/>
        <v>0</v>
      </c>
      <c r="Q195" s="223">
        <v>0.00019</v>
      </c>
      <c r="R195" s="223">
        <f t="shared" si="7"/>
        <v>0.012920000000000001</v>
      </c>
      <c r="S195" s="223">
        <v>0</v>
      </c>
      <c r="T195" s="224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25" t="s">
        <v>93</v>
      </c>
      <c r="AT195" s="225" t="s">
        <v>155</v>
      </c>
      <c r="AU195" s="225" t="s">
        <v>82</v>
      </c>
      <c r="AY195" s="16" t="s">
        <v>154</v>
      </c>
      <c r="BE195" s="226">
        <f t="shared" si="9"/>
        <v>0</v>
      </c>
      <c r="BF195" s="226">
        <f t="shared" si="10"/>
        <v>0</v>
      </c>
      <c r="BG195" s="226">
        <f t="shared" si="11"/>
        <v>0</v>
      </c>
      <c r="BH195" s="226">
        <f t="shared" si="12"/>
        <v>0</v>
      </c>
      <c r="BI195" s="226">
        <f t="shared" si="13"/>
        <v>0</v>
      </c>
      <c r="BJ195" s="16" t="s">
        <v>78</v>
      </c>
      <c r="BK195" s="226">
        <f t="shared" si="14"/>
        <v>0</v>
      </c>
      <c r="BL195" s="16" t="s">
        <v>93</v>
      </c>
      <c r="BM195" s="225" t="s">
        <v>1386</v>
      </c>
    </row>
    <row r="196" spans="1:65" s="2" customFormat="1" ht="16.5" customHeight="1">
      <c r="A196" s="33"/>
      <c r="B196" s="34"/>
      <c r="C196" s="213" t="s">
        <v>197</v>
      </c>
      <c r="D196" s="213" t="s">
        <v>155</v>
      </c>
      <c r="E196" s="214" t="s">
        <v>1387</v>
      </c>
      <c r="F196" s="215" t="s">
        <v>1388</v>
      </c>
      <c r="G196" s="216" t="s">
        <v>574</v>
      </c>
      <c r="H196" s="217">
        <v>68</v>
      </c>
      <c r="I196" s="218"/>
      <c r="J196" s="219">
        <f t="shared" si="5"/>
        <v>0</v>
      </c>
      <c r="K196" s="220"/>
      <c r="L196" s="38"/>
      <c r="M196" s="221" t="s">
        <v>1</v>
      </c>
      <c r="N196" s="222" t="s">
        <v>38</v>
      </c>
      <c r="O196" s="70"/>
      <c r="P196" s="223">
        <f t="shared" si="6"/>
        <v>0</v>
      </c>
      <c r="Q196" s="223">
        <v>9E-05</v>
      </c>
      <c r="R196" s="223">
        <f t="shared" si="7"/>
        <v>0.0061200000000000004</v>
      </c>
      <c r="S196" s="223">
        <v>0</v>
      </c>
      <c r="T196" s="224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5" t="s">
        <v>93</v>
      </c>
      <c r="AT196" s="225" t="s">
        <v>155</v>
      </c>
      <c r="AU196" s="225" t="s">
        <v>82</v>
      </c>
      <c r="AY196" s="16" t="s">
        <v>154</v>
      </c>
      <c r="BE196" s="226">
        <f t="shared" si="9"/>
        <v>0</v>
      </c>
      <c r="BF196" s="226">
        <f t="shared" si="10"/>
        <v>0</v>
      </c>
      <c r="BG196" s="226">
        <f t="shared" si="11"/>
        <v>0</v>
      </c>
      <c r="BH196" s="226">
        <f t="shared" si="12"/>
        <v>0</v>
      </c>
      <c r="BI196" s="226">
        <f t="shared" si="13"/>
        <v>0</v>
      </c>
      <c r="BJ196" s="16" t="s">
        <v>78</v>
      </c>
      <c r="BK196" s="226">
        <f t="shared" si="14"/>
        <v>0</v>
      </c>
      <c r="BL196" s="16" t="s">
        <v>93</v>
      </c>
      <c r="BM196" s="225" t="s">
        <v>1389</v>
      </c>
    </row>
    <row r="197" spans="2:63" s="11" customFormat="1" ht="25.9" customHeight="1">
      <c r="B197" s="199"/>
      <c r="C197" s="200"/>
      <c r="D197" s="201" t="s">
        <v>72</v>
      </c>
      <c r="E197" s="202" t="s">
        <v>1023</v>
      </c>
      <c r="F197" s="202" t="s">
        <v>1024</v>
      </c>
      <c r="G197" s="200"/>
      <c r="H197" s="200"/>
      <c r="I197" s="203"/>
      <c r="J197" s="204">
        <f>BK197</f>
        <v>0</v>
      </c>
      <c r="K197" s="200"/>
      <c r="L197" s="205"/>
      <c r="M197" s="206"/>
      <c r="N197" s="207"/>
      <c r="O197" s="207"/>
      <c r="P197" s="208">
        <f>P198</f>
        <v>0</v>
      </c>
      <c r="Q197" s="207"/>
      <c r="R197" s="208">
        <f>R198</f>
        <v>0</v>
      </c>
      <c r="S197" s="207"/>
      <c r="T197" s="209">
        <f>T198</f>
        <v>2.292494</v>
      </c>
      <c r="AR197" s="210" t="s">
        <v>82</v>
      </c>
      <c r="AT197" s="211" t="s">
        <v>72</v>
      </c>
      <c r="AU197" s="211" t="s">
        <v>73</v>
      </c>
      <c r="AY197" s="210" t="s">
        <v>154</v>
      </c>
      <c r="BK197" s="212">
        <f>BK198</f>
        <v>0</v>
      </c>
    </row>
    <row r="198" spans="2:63" s="11" customFormat="1" ht="22.9" customHeight="1">
      <c r="B198" s="199"/>
      <c r="C198" s="200"/>
      <c r="D198" s="201" t="s">
        <v>72</v>
      </c>
      <c r="E198" s="238" t="s">
        <v>1079</v>
      </c>
      <c r="F198" s="238" t="s">
        <v>1080</v>
      </c>
      <c r="G198" s="200"/>
      <c r="H198" s="200"/>
      <c r="I198" s="203"/>
      <c r="J198" s="239">
        <f>BK198</f>
        <v>0</v>
      </c>
      <c r="K198" s="200"/>
      <c r="L198" s="205"/>
      <c r="M198" s="206"/>
      <c r="N198" s="207"/>
      <c r="O198" s="207"/>
      <c r="P198" s="208">
        <f>P199</f>
        <v>0</v>
      </c>
      <c r="Q198" s="207"/>
      <c r="R198" s="208">
        <f>R199</f>
        <v>0</v>
      </c>
      <c r="S198" s="207"/>
      <c r="T198" s="209">
        <f>T199</f>
        <v>2.292494</v>
      </c>
      <c r="AR198" s="210" t="s">
        <v>82</v>
      </c>
      <c r="AT198" s="211" t="s">
        <v>72</v>
      </c>
      <c r="AU198" s="211" t="s">
        <v>78</v>
      </c>
      <c r="AY198" s="210" t="s">
        <v>154</v>
      </c>
      <c r="BK198" s="212">
        <f>BK199</f>
        <v>0</v>
      </c>
    </row>
    <row r="199" spans="1:65" s="2" customFormat="1" ht="16.5" customHeight="1">
      <c r="A199" s="33"/>
      <c r="B199" s="34"/>
      <c r="C199" s="213" t="s">
        <v>1051</v>
      </c>
      <c r="D199" s="213" t="s">
        <v>155</v>
      </c>
      <c r="E199" s="214" t="s">
        <v>1390</v>
      </c>
      <c r="F199" s="215" t="s">
        <v>1391</v>
      </c>
      <c r="G199" s="216" t="s">
        <v>574</v>
      </c>
      <c r="H199" s="217">
        <v>47.9</v>
      </c>
      <c r="I199" s="218"/>
      <c r="J199" s="219">
        <f>ROUND(I199*H199,2)</f>
        <v>0</v>
      </c>
      <c r="K199" s="220"/>
      <c r="L199" s="38"/>
      <c r="M199" s="227" t="s">
        <v>1</v>
      </c>
      <c r="N199" s="228" t="s">
        <v>38</v>
      </c>
      <c r="O199" s="229"/>
      <c r="P199" s="230">
        <f>O199*H199</f>
        <v>0</v>
      </c>
      <c r="Q199" s="230">
        <v>0</v>
      </c>
      <c r="R199" s="230">
        <f>Q199*H199</f>
        <v>0</v>
      </c>
      <c r="S199" s="230">
        <v>0.04786</v>
      </c>
      <c r="T199" s="231">
        <f>S199*H199</f>
        <v>2.292494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25" t="s">
        <v>180</v>
      </c>
      <c r="AT199" s="225" t="s">
        <v>155</v>
      </c>
      <c r="AU199" s="225" t="s">
        <v>82</v>
      </c>
      <c r="AY199" s="16" t="s">
        <v>154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78</v>
      </c>
      <c r="BK199" s="226">
        <f>ROUND(I199*H199,2)</f>
        <v>0</v>
      </c>
      <c r="BL199" s="16" t="s">
        <v>180</v>
      </c>
      <c r="BM199" s="225" t="s">
        <v>1392</v>
      </c>
    </row>
    <row r="200" spans="1:31" s="2" customFormat="1" ht="6.95" customHeight="1">
      <c r="A200" s="33"/>
      <c r="B200" s="53"/>
      <c r="C200" s="54"/>
      <c r="D200" s="54"/>
      <c r="E200" s="54"/>
      <c r="F200" s="54"/>
      <c r="G200" s="54"/>
      <c r="H200" s="54"/>
      <c r="I200" s="159"/>
      <c r="J200" s="54"/>
      <c r="K200" s="54"/>
      <c r="L200" s="38"/>
      <c r="M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</sheetData>
  <sheetProtection algorithmName="SHA-512" hashValue="saWy8wmXnP83Y2JsX4LdlL8UegUtMu9/D1msb7q2naX30Igrm/bHGFhkUiivG2TAuxz52HHXp4ynBCRh1PjlLw==" saltValue="po+c2OiX+fZyWi5zRgnIm84w8z5AFtm/vzItFuz2LHE6zsZzTAGYem8mgioj3U9OFryFBuclJSYRFY7REZFw5g==" spinCount="100000" sheet="1" objects="1" scenarios="1" formatColumns="0" formatRows="0" autoFilter="0"/>
  <autoFilter ref="C135:K199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4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6" t="s">
        <v>103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9"/>
      <c r="AT3" s="16" t="s">
        <v>82</v>
      </c>
    </row>
    <row r="4" spans="2:46" s="1" customFormat="1" ht="24.95" customHeight="1">
      <c r="B4" s="19"/>
      <c r="D4" s="118" t="s">
        <v>109</v>
      </c>
      <c r="I4" s="114"/>
      <c r="L4" s="19"/>
      <c r="M4" s="119" t="s">
        <v>10</v>
      </c>
      <c r="AT4" s="16" t="s">
        <v>4</v>
      </c>
    </row>
    <row r="5" spans="2:12" s="1" customFormat="1" ht="6.95" customHeight="1">
      <c r="B5" s="19"/>
      <c r="I5" s="114"/>
      <c r="L5" s="19"/>
    </row>
    <row r="6" spans="2:12" s="1" customFormat="1" ht="12" customHeight="1">
      <c r="B6" s="19"/>
      <c r="D6" s="120" t="s">
        <v>15</v>
      </c>
      <c r="I6" s="114"/>
      <c r="L6" s="19"/>
    </row>
    <row r="7" spans="2:12" s="1" customFormat="1" ht="16.5" customHeight="1">
      <c r="B7" s="19"/>
      <c r="E7" s="343" t="str">
        <f>'Rekapitulace stavby'!K6</f>
        <v>Nemocnice Havířov-magnetická rezonance</v>
      </c>
      <c r="F7" s="344"/>
      <c r="G7" s="344"/>
      <c r="H7" s="344"/>
      <c r="I7" s="114"/>
      <c r="L7" s="19"/>
    </row>
    <row r="8" spans="2:12" s="1" customFormat="1" ht="12" customHeight="1">
      <c r="B8" s="19"/>
      <c r="D8" s="120" t="s">
        <v>110</v>
      </c>
      <c r="I8" s="114"/>
      <c r="L8" s="19"/>
    </row>
    <row r="9" spans="1:31" s="2" customFormat="1" ht="16.5" customHeight="1">
      <c r="A9" s="33"/>
      <c r="B9" s="38"/>
      <c r="C9" s="33"/>
      <c r="D9" s="33"/>
      <c r="E9" s="343" t="s">
        <v>936</v>
      </c>
      <c r="F9" s="346"/>
      <c r="G9" s="346"/>
      <c r="H9" s="346"/>
      <c r="I9" s="121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20" t="s">
        <v>543</v>
      </c>
      <c r="E10" s="33"/>
      <c r="F10" s="33"/>
      <c r="G10" s="33"/>
      <c r="H10" s="33"/>
      <c r="I10" s="121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45" t="s">
        <v>1393</v>
      </c>
      <c r="F11" s="346"/>
      <c r="G11" s="346"/>
      <c r="H11" s="346"/>
      <c r="I11" s="121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8"/>
      <c r="C12" s="33"/>
      <c r="D12" s="33"/>
      <c r="E12" s="33"/>
      <c r="F12" s="33"/>
      <c r="G12" s="33"/>
      <c r="H12" s="33"/>
      <c r="I12" s="121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20" t="s">
        <v>17</v>
      </c>
      <c r="E13" s="33"/>
      <c r="F13" s="109" t="s">
        <v>1</v>
      </c>
      <c r="G13" s="33"/>
      <c r="H13" s="33"/>
      <c r="I13" s="122" t="s">
        <v>18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20" t="s">
        <v>19</v>
      </c>
      <c r="E14" s="33"/>
      <c r="F14" s="109" t="s">
        <v>20</v>
      </c>
      <c r="G14" s="33"/>
      <c r="H14" s="33"/>
      <c r="I14" s="122" t="s">
        <v>21</v>
      </c>
      <c r="J14" s="123" t="str">
        <f>'Rekapitulace stavby'!AN8</f>
        <v>29. 4. 2020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21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20" t="s">
        <v>23</v>
      </c>
      <c r="E16" s="33"/>
      <c r="F16" s="33"/>
      <c r="G16" s="33"/>
      <c r="H16" s="33"/>
      <c r="I16" s="122" t="s">
        <v>24</v>
      </c>
      <c r="J16" s="109" t="str">
        <f>IF('Rekapitulace stavby'!AN10="","",'Rekapitulace stavby'!AN10)</f>
        <v/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9" t="str">
        <f>IF('Rekapitulace stavby'!E11="","",'Rekapitulace stavby'!E11)</f>
        <v xml:space="preserve"> </v>
      </c>
      <c r="F17" s="33"/>
      <c r="G17" s="33"/>
      <c r="H17" s="33"/>
      <c r="I17" s="122" t="s">
        <v>26</v>
      </c>
      <c r="J17" s="109" t="str">
        <f>IF('Rekapitulace stavby'!AN11="","",'Rekapitulace stavby'!AN11)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21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20" t="s">
        <v>27</v>
      </c>
      <c r="E19" s="33"/>
      <c r="F19" s="33"/>
      <c r="G19" s="33"/>
      <c r="H19" s="33"/>
      <c r="I19" s="122" t="s">
        <v>24</v>
      </c>
      <c r="J19" s="29" t="str">
        <f>'Rekapitulace stavby'!AN13</f>
        <v>Vyplň údaj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47" t="str">
        <f>'Rekapitulace stavby'!E14</f>
        <v>Vyplň údaj</v>
      </c>
      <c r="F20" s="348"/>
      <c r="G20" s="348"/>
      <c r="H20" s="348"/>
      <c r="I20" s="122" t="s">
        <v>26</v>
      </c>
      <c r="J20" s="29" t="str">
        <f>'Rekapitulace stavby'!AN14</f>
        <v>Vyplň údaj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21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20" t="s">
        <v>29</v>
      </c>
      <c r="E22" s="33"/>
      <c r="F22" s="33"/>
      <c r="G22" s="33"/>
      <c r="H22" s="33"/>
      <c r="I22" s="122" t="s">
        <v>24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26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21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20" t="s">
        <v>31</v>
      </c>
      <c r="E25" s="33"/>
      <c r="F25" s="33"/>
      <c r="G25" s="33"/>
      <c r="H25" s="33"/>
      <c r="I25" s="122" t="s">
        <v>24</v>
      </c>
      <c r="J25" s="109" t="str">
        <f>IF('Rekapitulace stavby'!AN19="","",'Rekapitulace stavby'!AN19)</f>
        <v/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9" t="str">
        <f>IF('Rekapitulace stavby'!E20="","",'Rekapitulace stavby'!E20)</f>
        <v xml:space="preserve"> </v>
      </c>
      <c r="F26" s="33"/>
      <c r="G26" s="33"/>
      <c r="H26" s="33"/>
      <c r="I26" s="122" t="s">
        <v>26</v>
      </c>
      <c r="J26" s="109" t="str">
        <f>IF('Rekapitulace stavby'!AN20="","",'Rekapitulace stavby'!AN20)</f>
        <v/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21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20" t="s">
        <v>32</v>
      </c>
      <c r="E28" s="33"/>
      <c r="F28" s="33"/>
      <c r="G28" s="33"/>
      <c r="H28" s="33"/>
      <c r="I28" s="121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49" t="s">
        <v>1</v>
      </c>
      <c r="F29" s="349"/>
      <c r="G29" s="349"/>
      <c r="H29" s="349"/>
      <c r="I29" s="126"/>
      <c r="J29" s="124"/>
      <c r="K29" s="124"/>
      <c r="L29" s="127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21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8"/>
      <c r="E31" s="128"/>
      <c r="F31" s="128"/>
      <c r="G31" s="128"/>
      <c r="H31" s="128"/>
      <c r="I31" s="129"/>
      <c r="J31" s="128"/>
      <c r="K31" s="12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109" t="s">
        <v>112</v>
      </c>
      <c r="E32" s="33"/>
      <c r="F32" s="33"/>
      <c r="G32" s="33"/>
      <c r="H32" s="33"/>
      <c r="I32" s="121"/>
      <c r="J32" s="130">
        <f>J98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31" t="s">
        <v>113</v>
      </c>
      <c r="E33" s="33"/>
      <c r="F33" s="33"/>
      <c r="G33" s="33"/>
      <c r="H33" s="33"/>
      <c r="I33" s="121"/>
      <c r="J33" s="130">
        <f>J108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32" t="s">
        <v>33</v>
      </c>
      <c r="E34" s="33"/>
      <c r="F34" s="33"/>
      <c r="G34" s="33"/>
      <c r="H34" s="33"/>
      <c r="I34" s="121"/>
      <c r="J34" s="133">
        <f>ROUND(J32+J33,2)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8"/>
      <c r="E35" s="128"/>
      <c r="F35" s="128"/>
      <c r="G35" s="128"/>
      <c r="H35" s="128"/>
      <c r="I35" s="129"/>
      <c r="J35" s="128"/>
      <c r="K35" s="128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4" t="s">
        <v>35</v>
      </c>
      <c r="G36" s="33"/>
      <c r="H36" s="33"/>
      <c r="I36" s="135" t="s">
        <v>34</v>
      </c>
      <c r="J36" s="134" t="s">
        <v>36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6" t="s">
        <v>37</v>
      </c>
      <c r="E37" s="120" t="s">
        <v>38</v>
      </c>
      <c r="F37" s="137">
        <f>ROUND((SUM(BE108:BE115)+SUM(BE137:BE171)),2)</f>
        <v>0</v>
      </c>
      <c r="G37" s="33"/>
      <c r="H37" s="33"/>
      <c r="I37" s="138">
        <v>0.21</v>
      </c>
      <c r="J37" s="137">
        <f>ROUND(((SUM(BE108:BE115)+SUM(BE137:BE171))*I37),2)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20" t="s">
        <v>39</v>
      </c>
      <c r="F38" s="137">
        <f>ROUND((SUM(BF108:BF115)+SUM(BF137:BF171)),2)</f>
        <v>0</v>
      </c>
      <c r="G38" s="33"/>
      <c r="H38" s="33"/>
      <c r="I38" s="138">
        <v>0.15</v>
      </c>
      <c r="J38" s="137">
        <f>ROUND(((SUM(BF108:BF115)+SUM(BF137:BF171))*I38),2)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8"/>
      <c r="C39" s="33"/>
      <c r="D39" s="33"/>
      <c r="E39" s="120" t="s">
        <v>40</v>
      </c>
      <c r="F39" s="137">
        <f>ROUND((SUM(BG108:BG115)+SUM(BG137:BG171)),2)</f>
        <v>0</v>
      </c>
      <c r="G39" s="33"/>
      <c r="H39" s="33"/>
      <c r="I39" s="138">
        <v>0.21</v>
      </c>
      <c r="J39" s="137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8"/>
      <c r="C40" s="33"/>
      <c r="D40" s="33"/>
      <c r="E40" s="120" t="s">
        <v>41</v>
      </c>
      <c r="F40" s="137">
        <f>ROUND((SUM(BH108:BH115)+SUM(BH137:BH171)),2)</f>
        <v>0</v>
      </c>
      <c r="G40" s="33"/>
      <c r="H40" s="33"/>
      <c r="I40" s="138">
        <v>0.15</v>
      </c>
      <c r="J40" s="137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8"/>
      <c r="C41" s="33"/>
      <c r="D41" s="33"/>
      <c r="E41" s="120" t="s">
        <v>42</v>
      </c>
      <c r="F41" s="137">
        <f>ROUND((SUM(BI108:BI115)+SUM(BI137:BI171)),2)</f>
        <v>0</v>
      </c>
      <c r="G41" s="33"/>
      <c r="H41" s="33"/>
      <c r="I41" s="138">
        <v>0</v>
      </c>
      <c r="J41" s="137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21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9"/>
      <c r="D43" s="140" t="s">
        <v>43</v>
      </c>
      <c r="E43" s="141"/>
      <c r="F43" s="141"/>
      <c r="G43" s="142" t="s">
        <v>44</v>
      </c>
      <c r="H43" s="143" t="s">
        <v>45</v>
      </c>
      <c r="I43" s="144"/>
      <c r="J43" s="145">
        <f>SUM(J34:J41)</f>
        <v>0</v>
      </c>
      <c r="K43" s="146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21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19"/>
      <c r="I45" s="114"/>
      <c r="L45" s="19"/>
    </row>
    <row r="46" spans="2:12" s="1" customFormat="1" ht="14.45" customHeight="1">
      <c r="B46" s="19"/>
      <c r="I46" s="114"/>
      <c r="L46" s="19"/>
    </row>
    <row r="47" spans="2:12" s="1" customFormat="1" ht="14.45" customHeight="1">
      <c r="B47" s="19"/>
      <c r="I47" s="114"/>
      <c r="L47" s="19"/>
    </row>
    <row r="48" spans="2:12" s="1" customFormat="1" ht="14.45" customHeight="1">
      <c r="B48" s="19"/>
      <c r="I48" s="114"/>
      <c r="L48" s="19"/>
    </row>
    <row r="49" spans="2:12" s="1" customFormat="1" ht="14.45" customHeight="1">
      <c r="B49" s="19"/>
      <c r="I49" s="114"/>
      <c r="L49" s="19"/>
    </row>
    <row r="50" spans="2:12" s="2" customFormat="1" ht="14.45" customHeight="1">
      <c r="B50" s="50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114</v>
      </c>
      <c r="D82" s="35"/>
      <c r="E82" s="35"/>
      <c r="F82" s="35"/>
      <c r="G82" s="35"/>
      <c r="H82" s="35"/>
      <c r="I82" s="121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21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5"/>
      <c r="E84" s="35"/>
      <c r="F84" s="35"/>
      <c r="G84" s="35"/>
      <c r="H84" s="35"/>
      <c r="I84" s="121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40" t="str">
        <f>E7</f>
        <v>Nemocnice Havířov-magnetická rezonance</v>
      </c>
      <c r="F85" s="341"/>
      <c r="G85" s="341"/>
      <c r="H85" s="341"/>
      <c r="I85" s="121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110</v>
      </c>
      <c r="D86" s="21"/>
      <c r="E86" s="21"/>
      <c r="F86" s="21"/>
      <c r="G86" s="21"/>
      <c r="H86" s="21"/>
      <c r="I86" s="114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40" t="s">
        <v>936</v>
      </c>
      <c r="F87" s="342"/>
      <c r="G87" s="342"/>
      <c r="H87" s="342"/>
      <c r="I87" s="121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543</v>
      </c>
      <c r="D88" s="35"/>
      <c r="E88" s="35"/>
      <c r="F88" s="35"/>
      <c r="G88" s="35"/>
      <c r="H88" s="35"/>
      <c r="I88" s="121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6" t="str">
        <f>E11</f>
        <v>3 - ZTI-přípojka splaškové kanalizace</v>
      </c>
      <c r="F89" s="342"/>
      <c r="G89" s="342"/>
      <c r="H89" s="342"/>
      <c r="I89" s="121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21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5"/>
      <c r="E91" s="35"/>
      <c r="F91" s="26" t="str">
        <f>F14</f>
        <v>Havířov</v>
      </c>
      <c r="G91" s="35"/>
      <c r="H91" s="35"/>
      <c r="I91" s="122" t="s">
        <v>21</v>
      </c>
      <c r="J91" s="65" t="str">
        <f>IF(J14="","",J14)</f>
        <v>29. 4. 2020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21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23</v>
      </c>
      <c r="D93" s="35"/>
      <c r="E93" s="35"/>
      <c r="F93" s="26" t="str">
        <f>E17</f>
        <v xml:space="preserve"> </v>
      </c>
      <c r="G93" s="35"/>
      <c r="H93" s="35"/>
      <c r="I93" s="122" t="s">
        <v>29</v>
      </c>
      <c r="J93" s="31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5"/>
      <c r="E94" s="35"/>
      <c r="F94" s="26" t="str">
        <f>IF(E20="","",E20)</f>
        <v>Vyplň údaj</v>
      </c>
      <c r="G94" s="35"/>
      <c r="H94" s="35"/>
      <c r="I94" s="122" t="s">
        <v>31</v>
      </c>
      <c r="J94" s="31" t="str">
        <f>E26</f>
        <v xml:space="preserve"> 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21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3" t="s">
        <v>115</v>
      </c>
      <c r="D96" s="164"/>
      <c r="E96" s="164"/>
      <c r="F96" s="164"/>
      <c r="G96" s="164"/>
      <c r="H96" s="164"/>
      <c r="I96" s="165"/>
      <c r="J96" s="166" t="s">
        <v>116</v>
      </c>
      <c r="K96" s="164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21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7" t="s">
        <v>117</v>
      </c>
      <c r="D98" s="35"/>
      <c r="E98" s="35"/>
      <c r="F98" s="35"/>
      <c r="G98" s="35"/>
      <c r="H98" s="35"/>
      <c r="I98" s="121"/>
      <c r="J98" s="83">
        <f>J137</f>
        <v>0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6" t="s">
        <v>118</v>
      </c>
    </row>
    <row r="99" spans="2:12" s="9" customFormat="1" ht="24.95" customHeight="1">
      <c r="B99" s="168"/>
      <c r="C99" s="169"/>
      <c r="D99" s="170" t="s">
        <v>938</v>
      </c>
      <c r="E99" s="171"/>
      <c r="F99" s="171"/>
      <c r="G99" s="171"/>
      <c r="H99" s="171"/>
      <c r="I99" s="172"/>
      <c r="J99" s="173">
        <f>J138</f>
        <v>0</v>
      </c>
      <c r="K99" s="169"/>
      <c r="L99" s="174"/>
    </row>
    <row r="100" spans="2:12" s="12" customFormat="1" ht="19.9" customHeight="1">
      <c r="B100" s="232"/>
      <c r="C100" s="103"/>
      <c r="D100" s="233" t="s">
        <v>1296</v>
      </c>
      <c r="E100" s="234"/>
      <c r="F100" s="234"/>
      <c r="G100" s="234"/>
      <c r="H100" s="234"/>
      <c r="I100" s="235"/>
      <c r="J100" s="236">
        <f>J139</f>
        <v>0</v>
      </c>
      <c r="K100" s="103"/>
      <c r="L100" s="237"/>
    </row>
    <row r="101" spans="2:12" s="12" customFormat="1" ht="19.9" customHeight="1">
      <c r="B101" s="232"/>
      <c r="C101" s="103"/>
      <c r="D101" s="233" t="s">
        <v>1297</v>
      </c>
      <c r="E101" s="234"/>
      <c r="F101" s="234"/>
      <c r="G101" s="234"/>
      <c r="H101" s="234"/>
      <c r="I101" s="235"/>
      <c r="J101" s="236">
        <f>J157</f>
        <v>0</v>
      </c>
      <c r="K101" s="103"/>
      <c r="L101" s="237"/>
    </row>
    <row r="102" spans="2:12" s="12" customFormat="1" ht="19.9" customHeight="1">
      <c r="B102" s="232"/>
      <c r="C102" s="103"/>
      <c r="D102" s="233" t="s">
        <v>939</v>
      </c>
      <c r="E102" s="234"/>
      <c r="F102" s="234"/>
      <c r="G102" s="234"/>
      <c r="H102" s="234"/>
      <c r="I102" s="235"/>
      <c r="J102" s="236">
        <f>J162</f>
        <v>0</v>
      </c>
      <c r="K102" s="103"/>
      <c r="L102" s="237"/>
    </row>
    <row r="103" spans="2:12" s="12" customFormat="1" ht="19.9" customHeight="1">
      <c r="B103" s="232"/>
      <c r="C103" s="103"/>
      <c r="D103" s="233" t="s">
        <v>940</v>
      </c>
      <c r="E103" s="234"/>
      <c r="F103" s="234"/>
      <c r="G103" s="234"/>
      <c r="H103" s="234"/>
      <c r="I103" s="235"/>
      <c r="J103" s="236">
        <f>J168</f>
        <v>0</v>
      </c>
      <c r="K103" s="103"/>
      <c r="L103" s="237"/>
    </row>
    <row r="104" spans="2:12" s="9" customFormat="1" ht="24.95" customHeight="1">
      <c r="B104" s="168"/>
      <c r="C104" s="169"/>
      <c r="D104" s="170" t="s">
        <v>941</v>
      </c>
      <c r="E104" s="171"/>
      <c r="F104" s="171"/>
      <c r="G104" s="171"/>
      <c r="H104" s="171"/>
      <c r="I104" s="172"/>
      <c r="J104" s="173">
        <f>J170</f>
        <v>0</v>
      </c>
      <c r="K104" s="169"/>
      <c r="L104" s="174"/>
    </row>
    <row r="105" spans="2:12" s="12" customFormat="1" ht="19.9" customHeight="1">
      <c r="B105" s="232"/>
      <c r="C105" s="103"/>
      <c r="D105" s="233" t="s">
        <v>942</v>
      </c>
      <c r="E105" s="234"/>
      <c r="F105" s="234"/>
      <c r="G105" s="234"/>
      <c r="H105" s="234"/>
      <c r="I105" s="235"/>
      <c r="J105" s="236">
        <f>J171</f>
        <v>0</v>
      </c>
      <c r="K105" s="103"/>
      <c r="L105" s="23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121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121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67" t="s">
        <v>129</v>
      </c>
      <c r="D108" s="35"/>
      <c r="E108" s="35"/>
      <c r="F108" s="35"/>
      <c r="G108" s="35"/>
      <c r="H108" s="35"/>
      <c r="I108" s="121"/>
      <c r="J108" s="175">
        <f>ROUND(J109+J110+J111+J112+J113+J114,2)</f>
        <v>0</v>
      </c>
      <c r="K108" s="35"/>
      <c r="L108" s="50"/>
      <c r="N108" s="176" t="s">
        <v>37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18" customHeight="1">
      <c r="A109" s="33"/>
      <c r="B109" s="34"/>
      <c r="C109" s="35"/>
      <c r="D109" s="338" t="s">
        <v>130</v>
      </c>
      <c r="E109" s="339"/>
      <c r="F109" s="339"/>
      <c r="G109" s="35"/>
      <c r="H109" s="35"/>
      <c r="I109" s="121"/>
      <c r="J109" s="178">
        <v>0</v>
      </c>
      <c r="K109" s="35"/>
      <c r="L109" s="179"/>
      <c r="M109" s="180"/>
      <c r="N109" s="181" t="s">
        <v>38</v>
      </c>
      <c r="O109" s="180"/>
      <c r="P109" s="180"/>
      <c r="Q109" s="180"/>
      <c r="R109" s="180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2" t="s">
        <v>131</v>
      </c>
      <c r="AZ109" s="180"/>
      <c r="BA109" s="180"/>
      <c r="BB109" s="180"/>
      <c r="BC109" s="180"/>
      <c r="BD109" s="180"/>
      <c r="BE109" s="183">
        <f aca="true" t="shared" si="0" ref="BE109:BE114">IF(N109="základní",J109,0)</f>
        <v>0</v>
      </c>
      <c r="BF109" s="183">
        <f aca="true" t="shared" si="1" ref="BF109:BF114">IF(N109="snížená",J109,0)</f>
        <v>0</v>
      </c>
      <c r="BG109" s="183">
        <f aca="true" t="shared" si="2" ref="BG109:BG114">IF(N109="zákl. přenesená",J109,0)</f>
        <v>0</v>
      </c>
      <c r="BH109" s="183">
        <f aca="true" t="shared" si="3" ref="BH109:BH114">IF(N109="sníž. přenesená",J109,0)</f>
        <v>0</v>
      </c>
      <c r="BI109" s="183">
        <f aca="true" t="shared" si="4" ref="BI109:BI114">IF(N109="nulová",J109,0)</f>
        <v>0</v>
      </c>
      <c r="BJ109" s="182" t="s">
        <v>78</v>
      </c>
      <c r="BK109" s="180"/>
      <c r="BL109" s="180"/>
      <c r="BM109" s="180"/>
    </row>
    <row r="110" spans="1:65" s="2" customFormat="1" ht="18" customHeight="1">
      <c r="A110" s="33"/>
      <c r="B110" s="34"/>
      <c r="C110" s="35"/>
      <c r="D110" s="338" t="s">
        <v>132</v>
      </c>
      <c r="E110" s="339"/>
      <c r="F110" s="339"/>
      <c r="G110" s="35"/>
      <c r="H110" s="35"/>
      <c r="I110" s="121"/>
      <c r="J110" s="178">
        <v>0</v>
      </c>
      <c r="K110" s="35"/>
      <c r="L110" s="179"/>
      <c r="M110" s="180"/>
      <c r="N110" s="181" t="s">
        <v>38</v>
      </c>
      <c r="O110" s="180"/>
      <c r="P110" s="180"/>
      <c r="Q110" s="180"/>
      <c r="R110" s="180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2" t="s">
        <v>131</v>
      </c>
      <c r="AZ110" s="180"/>
      <c r="BA110" s="180"/>
      <c r="BB110" s="180"/>
      <c r="BC110" s="180"/>
      <c r="BD110" s="180"/>
      <c r="BE110" s="183">
        <f t="shared" si="0"/>
        <v>0</v>
      </c>
      <c r="BF110" s="183">
        <f t="shared" si="1"/>
        <v>0</v>
      </c>
      <c r="BG110" s="183">
        <f t="shared" si="2"/>
        <v>0</v>
      </c>
      <c r="BH110" s="183">
        <f t="shared" si="3"/>
        <v>0</v>
      </c>
      <c r="BI110" s="183">
        <f t="shared" si="4"/>
        <v>0</v>
      </c>
      <c r="BJ110" s="182" t="s">
        <v>78</v>
      </c>
      <c r="BK110" s="180"/>
      <c r="BL110" s="180"/>
      <c r="BM110" s="180"/>
    </row>
    <row r="111" spans="1:65" s="2" customFormat="1" ht="18" customHeight="1">
      <c r="A111" s="33"/>
      <c r="B111" s="34"/>
      <c r="C111" s="35"/>
      <c r="D111" s="338" t="s">
        <v>133</v>
      </c>
      <c r="E111" s="339"/>
      <c r="F111" s="339"/>
      <c r="G111" s="35"/>
      <c r="H111" s="35"/>
      <c r="I111" s="121"/>
      <c r="J111" s="178">
        <v>0</v>
      </c>
      <c r="K111" s="35"/>
      <c r="L111" s="179"/>
      <c r="M111" s="180"/>
      <c r="N111" s="181" t="s">
        <v>38</v>
      </c>
      <c r="O111" s="180"/>
      <c r="P111" s="180"/>
      <c r="Q111" s="180"/>
      <c r="R111" s="180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2" t="s">
        <v>131</v>
      </c>
      <c r="AZ111" s="180"/>
      <c r="BA111" s="180"/>
      <c r="BB111" s="180"/>
      <c r="BC111" s="180"/>
      <c r="BD111" s="180"/>
      <c r="BE111" s="183">
        <f t="shared" si="0"/>
        <v>0</v>
      </c>
      <c r="BF111" s="183">
        <f t="shared" si="1"/>
        <v>0</v>
      </c>
      <c r="BG111" s="183">
        <f t="shared" si="2"/>
        <v>0</v>
      </c>
      <c r="BH111" s="183">
        <f t="shared" si="3"/>
        <v>0</v>
      </c>
      <c r="BI111" s="183">
        <f t="shared" si="4"/>
        <v>0</v>
      </c>
      <c r="BJ111" s="182" t="s">
        <v>78</v>
      </c>
      <c r="BK111" s="180"/>
      <c r="BL111" s="180"/>
      <c r="BM111" s="180"/>
    </row>
    <row r="112" spans="1:65" s="2" customFormat="1" ht="18" customHeight="1">
      <c r="A112" s="33"/>
      <c r="B112" s="34"/>
      <c r="C112" s="35"/>
      <c r="D112" s="338" t="s">
        <v>134</v>
      </c>
      <c r="E112" s="339"/>
      <c r="F112" s="339"/>
      <c r="G112" s="35"/>
      <c r="H112" s="35"/>
      <c r="I112" s="121"/>
      <c r="J112" s="178">
        <v>0</v>
      </c>
      <c r="K112" s="35"/>
      <c r="L112" s="179"/>
      <c r="M112" s="180"/>
      <c r="N112" s="181" t="s">
        <v>38</v>
      </c>
      <c r="O112" s="180"/>
      <c r="P112" s="180"/>
      <c r="Q112" s="180"/>
      <c r="R112" s="180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2" t="s">
        <v>131</v>
      </c>
      <c r="AZ112" s="180"/>
      <c r="BA112" s="180"/>
      <c r="BB112" s="180"/>
      <c r="BC112" s="180"/>
      <c r="BD112" s="180"/>
      <c r="BE112" s="183">
        <f t="shared" si="0"/>
        <v>0</v>
      </c>
      <c r="BF112" s="183">
        <f t="shared" si="1"/>
        <v>0</v>
      </c>
      <c r="BG112" s="183">
        <f t="shared" si="2"/>
        <v>0</v>
      </c>
      <c r="BH112" s="183">
        <f t="shared" si="3"/>
        <v>0</v>
      </c>
      <c r="BI112" s="183">
        <f t="shared" si="4"/>
        <v>0</v>
      </c>
      <c r="BJ112" s="182" t="s">
        <v>78</v>
      </c>
      <c r="BK112" s="180"/>
      <c r="BL112" s="180"/>
      <c r="BM112" s="180"/>
    </row>
    <row r="113" spans="1:65" s="2" customFormat="1" ht="18" customHeight="1">
      <c r="A113" s="33"/>
      <c r="B113" s="34"/>
      <c r="C113" s="35"/>
      <c r="D113" s="338" t="s">
        <v>135</v>
      </c>
      <c r="E113" s="339"/>
      <c r="F113" s="339"/>
      <c r="G113" s="35"/>
      <c r="H113" s="35"/>
      <c r="I113" s="121"/>
      <c r="J113" s="178">
        <v>0</v>
      </c>
      <c r="K113" s="35"/>
      <c r="L113" s="179"/>
      <c r="M113" s="180"/>
      <c r="N113" s="181" t="s">
        <v>38</v>
      </c>
      <c r="O113" s="180"/>
      <c r="P113" s="180"/>
      <c r="Q113" s="180"/>
      <c r="R113" s="180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2" t="s">
        <v>131</v>
      </c>
      <c r="AZ113" s="180"/>
      <c r="BA113" s="180"/>
      <c r="BB113" s="180"/>
      <c r="BC113" s="180"/>
      <c r="BD113" s="180"/>
      <c r="BE113" s="183">
        <f t="shared" si="0"/>
        <v>0</v>
      </c>
      <c r="BF113" s="183">
        <f t="shared" si="1"/>
        <v>0</v>
      </c>
      <c r="BG113" s="183">
        <f t="shared" si="2"/>
        <v>0</v>
      </c>
      <c r="BH113" s="183">
        <f t="shared" si="3"/>
        <v>0</v>
      </c>
      <c r="BI113" s="183">
        <f t="shared" si="4"/>
        <v>0</v>
      </c>
      <c r="BJ113" s="182" t="s">
        <v>78</v>
      </c>
      <c r="BK113" s="180"/>
      <c r="BL113" s="180"/>
      <c r="BM113" s="180"/>
    </row>
    <row r="114" spans="1:65" s="2" customFormat="1" ht="18" customHeight="1">
      <c r="A114" s="33"/>
      <c r="B114" s="34"/>
      <c r="C114" s="35"/>
      <c r="D114" s="177" t="s">
        <v>136</v>
      </c>
      <c r="E114" s="35"/>
      <c r="F114" s="35"/>
      <c r="G114" s="35"/>
      <c r="H114" s="35"/>
      <c r="I114" s="121"/>
      <c r="J114" s="178">
        <f>ROUND(J32*T114,2)</f>
        <v>0</v>
      </c>
      <c r="K114" s="35"/>
      <c r="L114" s="179"/>
      <c r="M114" s="180"/>
      <c r="N114" s="181" t="s">
        <v>38</v>
      </c>
      <c r="O114" s="180"/>
      <c r="P114" s="180"/>
      <c r="Q114" s="180"/>
      <c r="R114" s="180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2" t="s">
        <v>137</v>
      </c>
      <c r="AZ114" s="180"/>
      <c r="BA114" s="180"/>
      <c r="BB114" s="180"/>
      <c r="BC114" s="180"/>
      <c r="BD114" s="180"/>
      <c r="BE114" s="183">
        <f t="shared" si="0"/>
        <v>0</v>
      </c>
      <c r="BF114" s="183">
        <f t="shared" si="1"/>
        <v>0</v>
      </c>
      <c r="BG114" s="183">
        <f t="shared" si="2"/>
        <v>0</v>
      </c>
      <c r="BH114" s="183">
        <f t="shared" si="3"/>
        <v>0</v>
      </c>
      <c r="BI114" s="183">
        <f t="shared" si="4"/>
        <v>0</v>
      </c>
      <c r="BJ114" s="182" t="s">
        <v>78</v>
      </c>
      <c r="BK114" s="180"/>
      <c r="BL114" s="180"/>
      <c r="BM114" s="180"/>
    </row>
    <row r="115" spans="1:31" s="2" customFormat="1" ht="12">
      <c r="A115" s="33"/>
      <c r="B115" s="34"/>
      <c r="C115" s="35"/>
      <c r="D115" s="35"/>
      <c r="E115" s="35"/>
      <c r="F115" s="35"/>
      <c r="G115" s="35"/>
      <c r="H115" s="35"/>
      <c r="I115" s="121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9.25" customHeight="1">
      <c r="A116" s="33"/>
      <c r="B116" s="34"/>
      <c r="C116" s="184" t="s">
        <v>138</v>
      </c>
      <c r="D116" s="164"/>
      <c r="E116" s="164"/>
      <c r="F116" s="164"/>
      <c r="G116" s="164"/>
      <c r="H116" s="164"/>
      <c r="I116" s="165"/>
      <c r="J116" s="185">
        <f>ROUND(J98+J108,2)</f>
        <v>0</v>
      </c>
      <c r="K116" s="164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159"/>
      <c r="J117" s="54"/>
      <c r="K117" s="54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5"/>
      <c r="C121" s="56"/>
      <c r="D121" s="56"/>
      <c r="E121" s="56"/>
      <c r="F121" s="56"/>
      <c r="G121" s="56"/>
      <c r="H121" s="56"/>
      <c r="I121" s="162"/>
      <c r="J121" s="56"/>
      <c r="K121" s="56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139</v>
      </c>
      <c r="D122" s="35"/>
      <c r="E122" s="35"/>
      <c r="F122" s="35"/>
      <c r="G122" s="35"/>
      <c r="H122" s="35"/>
      <c r="I122" s="121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121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15</v>
      </c>
      <c r="D124" s="35"/>
      <c r="E124" s="35"/>
      <c r="F124" s="35"/>
      <c r="G124" s="35"/>
      <c r="H124" s="35"/>
      <c r="I124" s="121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340" t="str">
        <f>E7</f>
        <v>Nemocnice Havířov-magnetická rezonance</v>
      </c>
      <c r="F125" s="341"/>
      <c r="G125" s="341"/>
      <c r="H125" s="341"/>
      <c r="I125" s="121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0"/>
      <c r="C126" s="28" t="s">
        <v>110</v>
      </c>
      <c r="D126" s="21"/>
      <c r="E126" s="21"/>
      <c r="F126" s="21"/>
      <c r="G126" s="21"/>
      <c r="H126" s="21"/>
      <c r="I126" s="114"/>
      <c r="J126" s="21"/>
      <c r="K126" s="21"/>
      <c r="L126" s="19"/>
    </row>
    <row r="127" spans="1:31" s="2" customFormat="1" ht="16.5" customHeight="1">
      <c r="A127" s="33"/>
      <c r="B127" s="34"/>
      <c r="C127" s="35"/>
      <c r="D127" s="35"/>
      <c r="E127" s="340" t="s">
        <v>936</v>
      </c>
      <c r="F127" s="342"/>
      <c r="G127" s="342"/>
      <c r="H127" s="342"/>
      <c r="I127" s="121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543</v>
      </c>
      <c r="D128" s="35"/>
      <c r="E128" s="35"/>
      <c r="F128" s="35"/>
      <c r="G128" s="35"/>
      <c r="H128" s="35"/>
      <c r="I128" s="121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5"/>
      <c r="D129" s="35"/>
      <c r="E129" s="306" t="str">
        <f>E11</f>
        <v>3 - ZTI-přípojka splaškové kanalizace</v>
      </c>
      <c r="F129" s="342"/>
      <c r="G129" s="342"/>
      <c r="H129" s="342"/>
      <c r="I129" s="121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5"/>
      <c r="D130" s="35"/>
      <c r="E130" s="35"/>
      <c r="F130" s="35"/>
      <c r="G130" s="35"/>
      <c r="H130" s="35"/>
      <c r="I130" s="121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19</v>
      </c>
      <c r="D131" s="35"/>
      <c r="E131" s="35"/>
      <c r="F131" s="26" t="str">
        <f>F14</f>
        <v>Havířov</v>
      </c>
      <c r="G131" s="35"/>
      <c r="H131" s="35"/>
      <c r="I131" s="122" t="s">
        <v>21</v>
      </c>
      <c r="J131" s="65" t="str">
        <f>IF(J14="","",J14)</f>
        <v>29. 4. 2020</v>
      </c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5"/>
      <c r="D132" s="35"/>
      <c r="E132" s="35"/>
      <c r="F132" s="35"/>
      <c r="G132" s="35"/>
      <c r="H132" s="35"/>
      <c r="I132" s="121"/>
      <c r="J132" s="35"/>
      <c r="K132" s="35"/>
      <c r="L132" s="50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5.2" customHeight="1">
      <c r="A133" s="33"/>
      <c r="B133" s="34"/>
      <c r="C133" s="28" t="s">
        <v>23</v>
      </c>
      <c r="D133" s="35"/>
      <c r="E133" s="35"/>
      <c r="F133" s="26" t="str">
        <f>E17</f>
        <v xml:space="preserve"> </v>
      </c>
      <c r="G133" s="35"/>
      <c r="H133" s="35"/>
      <c r="I133" s="122" t="s">
        <v>29</v>
      </c>
      <c r="J133" s="31" t="str">
        <f>E23</f>
        <v xml:space="preserve"> </v>
      </c>
      <c r="K133" s="35"/>
      <c r="L133" s="50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2" customHeight="1">
      <c r="A134" s="33"/>
      <c r="B134" s="34"/>
      <c r="C134" s="28" t="s">
        <v>27</v>
      </c>
      <c r="D134" s="35"/>
      <c r="E134" s="35"/>
      <c r="F134" s="26" t="str">
        <f>IF(E20="","",E20)</f>
        <v>Vyplň údaj</v>
      </c>
      <c r="G134" s="35"/>
      <c r="H134" s="35"/>
      <c r="I134" s="122" t="s">
        <v>31</v>
      </c>
      <c r="J134" s="31" t="str">
        <f>E26</f>
        <v xml:space="preserve"> </v>
      </c>
      <c r="K134" s="35"/>
      <c r="L134" s="50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5"/>
      <c r="D135" s="35"/>
      <c r="E135" s="35"/>
      <c r="F135" s="35"/>
      <c r="G135" s="35"/>
      <c r="H135" s="35"/>
      <c r="I135" s="121"/>
      <c r="J135" s="35"/>
      <c r="K135" s="35"/>
      <c r="L135" s="50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0" customFormat="1" ht="29.25" customHeight="1">
      <c r="A136" s="186"/>
      <c r="B136" s="187"/>
      <c r="C136" s="188" t="s">
        <v>140</v>
      </c>
      <c r="D136" s="189" t="s">
        <v>58</v>
      </c>
      <c r="E136" s="189" t="s">
        <v>54</v>
      </c>
      <c r="F136" s="189" t="s">
        <v>55</v>
      </c>
      <c r="G136" s="189" t="s">
        <v>141</v>
      </c>
      <c r="H136" s="189" t="s">
        <v>142</v>
      </c>
      <c r="I136" s="190" t="s">
        <v>143</v>
      </c>
      <c r="J136" s="191" t="s">
        <v>116</v>
      </c>
      <c r="K136" s="192" t="s">
        <v>144</v>
      </c>
      <c r="L136" s="193"/>
      <c r="M136" s="74" t="s">
        <v>1</v>
      </c>
      <c r="N136" s="75" t="s">
        <v>37</v>
      </c>
      <c r="O136" s="75" t="s">
        <v>145</v>
      </c>
      <c r="P136" s="75" t="s">
        <v>146</v>
      </c>
      <c r="Q136" s="75" t="s">
        <v>147</v>
      </c>
      <c r="R136" s="75" t="s">
        <v>148</v>
      </c>
      <c r="S136" s="75" t="s">
        <v>149</v>
      </c>
      <c r="T136" s="76" t="s">
        <v>150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9" customHeight="1">
      <c r="A137" s="33"/>
      <c r="B137" s="34"/>
      <c r="C137" s="81" t="s">
        <v>151</v>
      </c>
      <c r="D137" s="35"/>
      <c r="E137" s="35"/>
      <c r="F137" s="35"/>
      <c r="G137" s="35"/>
      <c r="H137" s="35"/>
      <c r="I137" s="121"/>
      <c r="J137" s="194">
        <f>BK137</f>
        <v>0</v>
      </c>
      <c r="K137" s="35"/>
      <c r="L137" s="38"/>
      <c r="M137" s="77"/>
      <c r="N137" s="195"/>
      <c r="O137" s="78"/>
      <c r="P137" s="196">
        <f>P138+P170</f>
        <v>0</v>
      </c>
      <c r="Q137" s="78"/>
      <c r="R137" s="196">
        <f>R138+R170</f>
        <v>18.992043</v>
      </c>
      <c r="S137" s="78"/>
      <c r="T137" s="197">
        <f>T138+T170</f>
        <v>0.101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72</v>
      </c>
      <c r="AU137" s="16" t="s">
        <v>118</v>
      </c>
      <c r="BK137" s="198">
        <f>BK138+BK170</f>
        <v>0</v>
      </c>
    </row>
    <row r="138" spans="2:63" s="11" customFormat="1" ht="25.9" customHeight="1">
      <c r="B138" s="199"/>
      <c r="C138" s="200"/>
      <c r="D138" s="201" t="s">
        <v>72</v>
      </c>
      <c r="E138" s="202" t="s">
        <v>951</v>
      </c>
      <c r="F138" s="202" t="s">
        <v>952</v>
      </c>
      <c r="G138" s="200"/>
      <c r="H138" s="200"/>
      <c r="I138" s="203"/>
      <c r="J138" s="204">
        <f>BK138</f>
        <v>0</v>
      </c>
      <c r="K138" s="200"/>
      <c r="L138" s="205"/>
      <c r="M138" s="206"/>
      <c r="N138" s="207"/>
      <c r="O138" s="207"/>
      <c r="P138" s="208">
        <f>P139+P157+P162+P168</f>
        <v>0</v>
      </c>
      <c r="Q138" s="207"/>
      <c r="R138" s="208">
        <f>R139+R157+R162+R168</f>
        <v>18.992043</v>
      </c>
      <c r="S138" s="207"/>
      <c r="T138" s="209">
        <f>T139+T157+T162+T168</f>
        <v>0.101</v>
      </c>
      <c r="AR138" s="210" t="s">
        <v>78</v>
      </c>
      <c r="AT138" s="211" t="s">
        <v>72</v>
      </c>
      <c r="AU138" s="211" t="s">
        <v>73</v>
      </c>
      <c r="AY138" s="210" t="s">
        <v>154</v>
      </c>
      <c r="BK138" s="212">
        <f>BK139+BK157+BK162+BK168</f>
        <v>0</v>
      </c>
    </row>
    <row r="139" spans="2:63" s="11" customFormat="1" ht="22.9" customHeight="1">
      <c r="B139" s="199"/>
      <c r="C139" s="200"/>
      <c r="D139" s="201" t="s">
        <v>72</v>
      </c>
      <c r="E139" s="238" t="s">
        <v>78</v>
      </c>
      <c r="F139" s="238" t="s">
        <v>1298</v>
      </c>
      <c r="G139" s="200"/>
      <c r="H139" s="200"/>
      <c r="I139" s="203"/>
      <c r="J139" s="239">
        <f>BK139</f>
        <v>0</v>
      </c>
      <c r="K139" s="200"/>
      <c r="L139" s="205"/>
      <c r="M139" s="206"/>
      <c r="N139" s="207"/>
      <c r="O139" s="207"/>
      <c r="P139" s="208">
        <f>SUM(P140:P156)</f>
        <v>0</v>
      </c>
      <c r="Q139" s="207"/>
      <c r="R139" s="208">
        <f>SUM(R140:R156)</f>
        <v>17.257075999999998</v>
      </c>
      <c r="S139" s="207"/>
      <c r="T139" s="209">
        <f>SUM(T140:T156)</f>
        <v>0</v>
      </c>
      <c r="AR139" s="210" t="s">
        <v>78</v>
      </c>
      <c r="AT139" s="211" t="s">
        <v>72</v>
      </c>
      <c r="AU139" s="211" t="s">
        <v>78</v>
      </c>
      <c r="AY139" s="210" t="s">
        <v>154</v>
      </c>
      <c r="BK139" s="212">
        <f>SUM(BK140:BK156)</f>
        <v>0</v>
      </c>
    </row>
    <row r="140" spans="1:65" s="2" customFormat="1" ht="16.5" customHeight="1">
      <c r="A140" s="33"/>
      <c r="B140" s="34"/>
      <c r="C140" s="213" t="s">
        <v>78</v>
      </c>
      <c r="D140" s="213" t="s">
        <v>155</v>
      </c>
      <c r="E140" s="214" t="s">
        <v>1307</v>
      </c>
      <c r="F140" s="215" t="s">
        <v>1308</v>
      </c>
      <c r="G140" s="216" t="s">
        <v>1301</v>
      </c>
      <c r="H140" s="217">
        <v>168.176</v>
      </c>
      <c r="I140" s="218"/>
      <c r="J140" s="219">
        <f>ROUND(I140*H140,2)</f>
        <v>0</v>
      </c>
      <c r="K140" s="220"/>
      <c r="L140" s="38"/>
      <c r="M140" s="221" t="s">
        <v>1</v>
      </c>
      <c r="N140" s="222" t="s">
        <v>38</v>
      </c>
      <c r="O140" s="70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5" t="s">
        <v>93</v>
      </c>
      <c r="AT140" s="225" t="s">
        <v>155</v>
      </c>
      <c r="AU140" s="225" t="s">
        <v>82</v>
      </c>
      <c r="AY140" s="16" t="s">
        <v>154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78</v>
      </c>
      <c r="BK140" s="226">
        <f>ROUND(I140*H140,2)</f>
        <v>0</v>
      </c>
      <c r="BL140" s="16" t="s">
        <v>93</v>
      </c>
      <c r="BM140" s="225" t="s">
        <v>1394</v>
      </c>
    </row>
    <row r="141" spans="2:51" s="13" customFormat="1" ht="12">
      <c r="B141" s="251"/>
      <c r="C141" s="252"/>
      <c r="D141" s="253" t="s">
        <v>1030</v>
      </c>
      <c r="E141" s="254" t="s">
        <v>1</v>
      </c>
      <c r="F141" s="255" t="s">
        <v>1395</v>
      </c>
      <c r="G141" s="252"/>
      <c r="H141" s="256">
        <v>168.176</v>
      </c>
      <c r="I141" s="257"/>
      <c r="J141" s="252"/>
      <c r="K141" s="252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1030</v>
      </c>
      <c r="AU141" s="262" t="s">
        <v>82</v>
      </c>
      <c r="AV141" s="13" t="s">
        <v>82</v>
      </c>
      <c r="AW141" s="13" t="s">
        <v>30</v>
      </c>
      <c r="AX141" s="13" t="s">
        <v>78</v>
      </c>
      <c r="AY141" s="262" t="s">
        <v>154</v>
      </c>
    </row>
    <row r="142" spans="1:65" s="2" customFormat="1" ht="24" customHeight="1">
      <c r="A142" s="33"/>
      <c r="B142" s="34"/>
      <c r="C142" s="213" t="s">
        <v>82</v>
      </c>
      <c r="D142" s="213" t="s">
        <v>155</v>
      </c>
      <c r="E142" s="214" t="s">
        <v>1313</v>
      </c>
      <c r="F142" s="215" t="s">
        <v>1314</v>
      </c>
      <c r="G142" s="216" t="s">
        <v>1301</v>
      </c>
      <c r="H142" s="217">
        <v>168.176</v>
      </c>
      <c r="I142" s="218"/>
      <c r="J142" s="219">
        <f>ROUND(I142*H142,2)</f>
        <v>0</v>
      </c>
      <c r="K142" s="220"/>
      <c r="L142" s="38"/>
      <c r="M142" s="221" t="s">
        <v>1</v>
      </c>
      <c r="N142" s="222" t="s">
        <v>38</v>
      </c>
      <c r="O142" s="70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5" t="s">
        <v>93</v>
      </c>
      <c r="AT142" s="225" t="s">
        <v>155</v>
      </c>
      <c r="AU142" s="225" t="s">
        <v>82</v>
      </c>
      <c r="AY142" s="16" t="s">
        <v>154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78</v>
      </c>
      <c r="BK142" s="226">
        <f>ROUND(I142*H142,2)</f>
        <v>0</v>
      </c>
      <c r="BL142" s="16" t="s">
        <v>93</v>
      </c>
      <c r="BM142" s="225" t="s">
        <v>1396</v>
      </c>
    </row>
    <row r="143" spans="2:51" s="13" customFormat="1" ht="12">
      <c r="B143" s="251"/>
      <c r="C143" s="252"/>
      <c r="D143" s="253" t="s">
        <v>1030</v>
      </c>
      <c r="E143" s="254" t="s">
        <v>1</v>
      </c>
      <c r="F143" s="255" t="s">
        <v>1395</v>
      </c>
      <c r="G143" s="252"/>
      <c r="H143" s="256">
        <v>168.176</v>
      </c>
      <c r="I143" s="257"/>
      <c r="J143" s="252"/>
      <c r="K143" s="252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1030</v>
      </c>
      <c r="AU143" s="262" t="s">
        <v>82</v>
      </c>
      <c r="AV143" s="13" t="s">
        <v>82</v>
      </c>
      <c r="AW143" s="13" t="s">
        <v>30</v>
      </c>
      <c r="AX143" s="13" t="s">
        <v>78</v>
      </c>
      <c r="AY143" s="262" t="s">
        <v>154</v>
      </c>
    </row>
    <row r="144" spans="1:65" s="2" customFormat="1" ht="16.5" customHeight="1">
      <c r="A144" s="33"/>
      <c r="B144" s="34"/>
      <c r="C144" s="213" t="s">
        <v>90</v>
      </c>
      <c r="D144" s="213" t="s">
        <v>155</v>
      </c>
      <c r="E144" s="214" t="s">
        <v>1316</v>
      </c>
      <c r="F144" s="215" t="s">
        <v>1317</v>
      </c>
      <c r="G144" s="216" t="s">
        <v>193</v>
      </c>
      <c r="H144" s="217">
        <v>36.56</v>
      </c>
      <c r="I144" s="218"/>
      <c r="J144" s="219">
        <f>ROUND(I144*H144,2)</f>
        <v>0</v>
      </c>
      <c r="K144" s="220"/>
      <c r="L144" s="38"/>
      <c r="M144" s="221" t="s">
        <v>1</v>
      </c>
      <c r="N144" s="222" t="s">
        <v>38</v>
      </c>
      <c r="O144" s="70"/>
      <c r="P144" s="223">
        <f>O144*H144</f>
        <v>0</v>
      </c>
      <c r="Q144" s="223">
        <v>0.00085</v>
      </c>
      <c r="R144" s="223">
        <f>Q144*H144</f>
        <v>0.031076</v>
      </c>
      <c r="S144" s="223">
        <v>0</v>
      </c>
      <c r="T144" s="22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5" t="s">
        <v>93</v>
      </c>
      <c r="AT144" s="225" t="s">
        <v>155</v>
      </c>
      <c r="AU144" s="225" t="s">
        <v>82</v>
      </c>
      <c r="AY144" s="16" t="s">
        <v>154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78</v>
      </c>
      <c r="BK144" s="226">
        <f>ROUND(I144*H144,2)</f>
        <v>0</v>
      </c>
      <c r="BL144" s="16" t="s">
        <v>93</v>
      </c>
      <c r="BM144" s="225" t="s">
        <v>1397</v>
      </c>
    </row>
    <row r="145" spans="1:65" s="2" customFormat="1" ht="24" customHeight="1">
      <c r="A145" s="33"/>
      <c r="B145" s="34"/>
      <c r="C145" s="213" t="s">
        <v>93</v>
      </c>
      <c r="D145" s="213" t="s">
        <v>155</v>
      </c>
      <c r="E145" s="214" t="s">
        <v>1319</v>
      </c>
      <c r="F145" s="215" t="s">
        <v>1320</v>
      </c>
      <c r="G145" s="216" t="s">
        <v>1301</v>
      </c>
      <c r="H145" s="217">
        <v>168.176</v>
      </c>
      <c r="I145" s="218"/>
      <c r="J145" s="219">
        <f>ROUND(I145*H145,2)</f>
        <v>0</v>
      </c>
      <c r="K145" s="220"/>
      <c r="L145" s="38"/>
      <c r="M145" s="221" t="s">
        <v>1</v>
      </c>
      <c r="N145" s="222" t="s">
        <v>38</v>
      </c>
      <c r="O145" s="70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5" t="s">
        <v>93</v>
      </c>
      <c r="AT145" s="225" t="s">
        <v>155</v>
      </c>
      <c r="AU145" s="225" t="s">
        <v>82</v>
      </c>
      <c r="AY145" s="16" t="s">
        <v>154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78</v>
      </c>
      <c r="BK145" s="226">
        <f>ROUND(I145*H145,2)</f>
        <v>0</v>
      </c>
      <c r="BL145" s="16" t="s">
        <v>93</v>
      </c>
      <c r="BM145" s="225" t="s">
        <v>1398</v>
      </c>
    </row>
    <row r="146" spans="2:51" s="13" customFormat="1" ht="12">
      <c r="B146" s="251"/>
      <c r="C146" s="252"/>
      <c r="D146" s="253" t="s">
        <v>1030</v>
      </c>
      <c r="E146" s="254" t="s">
        <v>1</v>
      </c>
      <c r="F146" s="255" t="s">
        <v>1395</v>
      </c>
      <c r="G146" s="252"/>
      <c r="H146" s="256">
        <v>168.176</v>
      </c>
      <c r="I146" s="257"/>
      <c r="J146" s="252"/>
      <c r="K146" s="252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1030</v>
      </c>
      <c r="AU146" s="262" t="s">
        <v>82</v>
      </c>
      <c r="AV146" s="13" t="s">
        <v>82</v>
      </c>
      <c r="AW146" s="13" t="s">
        <v>30</v>
      </c>
      <c r="AX146" s="13" t="s">
        <v>78</v>
      </c>
      <c r="AY146" s="262" t="s">
        <v>154</v>
      </c>
    </row>
    <row r="147" spans="1:65" s="2" customFormat="1" ht="16.5" customHeight="1">
      <c r="A147" s="33"/>
      <c r="B147" s="34"/>
      <c r="C147" s="213" t="s">
        <v>737</v>
      </c>
      <c r="D147" s="213" t="s">
        <v>155</v>
      </c>
      <c r="E147" s="214" t="s">
        <v>1322</v>
      </c>
      <c r="F147" s="215" t="s">
        <v>1323</v>
      </c>
      <c r="G147" s="216" t="s">
        <v>1301</v>
      </c>
      <c r="H147" s="217">
        <v>168.176</v>
      </c>
      <c r="I147" s="218"/>
      <c r="J147" s="219">
        <f>ROUND(I147*H147,2)</f>
        <v>0</v>
      </c>
      <c r="K147" s="220"/>
      <c r="L147" s="38"/>
      <c r="M147" s="221" t="s">
        <v>1</v>
      </c>
      <c r="N147" s="222" t="s">
        <v>38</v>
      </c>
      <c r="O147" s="70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5" t="s">
        <v>93</v>
      </c>
      <c r="AT147" s="225" t="s">
        <v>155</v>
      </c>
      <c r="AU147" s="225" t="s">
        <v>82</v>
      </c>
      <c r="AY147" s="16" t="s">
        <v>154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78</v>
      </c>
      <c r="BK147" s="226">
        <f>ROUND(I147*H147,2)</f>
        <v>0</v>
      </c>
      <c r="BL147" s="16" t="s">
        <v>93</v>
      </c>
      <c r="BM147" s="225" t="s">
        <v>1399</v>
      </c>
    </row>
    <row r="148" spans="2:51" s="13" customFormat="1" ht="12">
      <c r="B148" s="251"/>
      <c r="C148" s="252"/>
      <c r="D148" s="253" t="s">
        <v>1030</v>
      </c>
      <c r="E148" s="254" t="s">
        <v>1</v>
      </c>
      <c r="F148" s="255" t="s">
        <v>1395</v>
      </c>
      <c r="G148" s="252"/>
      <c r="H148" s="256">
        <v>168.176</v>
      </c>
      <c r="I148" s="257"/>
      <c r="J148" s="252"/>
      <c r="K148" s="252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1030</v>
      </c>
      <c r="AU148" s="262" t="s">
        <v>82</v>
      </c>
      <c r="AV148" s="13" t="s">
        <v>82</v>
      </c>
      <c r="AW148" s="13" t="s">
        <v>30</v>
      </c>
      <c r="AX148" s="13" t="s">
        <v>78</v>
      </c>
      <c r="AY148" s="262" t="s">
        <v>154</v>
      </c>
    </row>
    <row r="149" spans="1:65" s="2" customFormat="1" ht="24" customHeight="1">
      <c r="A149" s="33"/>
      <c r="B149" s="34"/>
      <c r="C149" s="213" t="s">
        <v>164</v>
      </c>
      <c r="D149" s="213" t="s">
        <v>155</v>
      </c>
      <c r="E149" s="214" t="s">
        <v>1325</v>
      </c>
      <c r="F149" s="215" t="s">
        <v>1326</v>
      </c>
      <c r="G149" s="216" t="s">
        <v>1301</v>
      </c>
      <c r="H149" s="217">
        <v>168.176</v>
      </c>
      <c r="I149" s="218"/>
      <c r="J149" s="219">
        <f>ROUND(I149*H149,2)</f>
        <v>0</v>
      </c>
      <c r="K149" s="220"/>
      <c r="L149" s="38"/>
      <c r="M149" s="221" t="s">
        <v>1</v>
      </c>
      <c r="N149" s="222" t="s">
        <v>38</v>
      </c>
      <c r="O149" s="70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5" t="s">
        <v>93</v>
      </c>
      <c r="AT149" s="225" t="s">
        <v>155</v>
      </c>
      <c r="AU149" s="225" t="s">
        <v>82</v>
      </c>
      <c r="AY149" s="16" t="s">
        <v>154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78</v>
      </c>
      <c r="BK149" s="226">
        <f>ROUND(I149*H149,2)</f>
        <v>0</v>
      </c>
      <c r="BL149" s="16" t="s">
        <v>93</v>
      </c>
      <c r="BM149" s="225" t="s">
        <v>1400</v>
      </c>
    </row>
    <row r="150" spans="2:51" s="13" customFormat="1" ht="12">
      <c r="B150" s="251"/>
      <c r="C150" s="252"/>
      <c r="D150" s="253" t="s">
        <v>1030</v>
      </c>
      <c r="E150" s="254" t="s">
        <v>1</v>
      </c>
      <c r="F150" s="255" t="s">
        <v>1395</v>
      </c>
      <c r="G150" s="252"/>
      <c r="H150" s="256">
        <v>168.176</v>
      </c>
      <c r="I150" s="257"/>
      <c r="J150" s="252"/>
      <c r="K150" s="252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1030</v>
      </c>
      <c r="AU150" s="262" t="s">
        <v>82</v>
      </c>
      <c r="AV150" s="13" t="s">
        <v>82</v>
      </c>
      <c r="AW150" s="13" t="s">
        <v>30</v>
      </c>
      <c r="AX150" s="13" t="s">
        <v>78</v>
      </c>
      <c r="AY150" s="262" t="s">
        <v>154</v>
      </c>
    </row>
    <row r="151" spans="1:65" s="2" customFormat="1" ht="24" customHeight="1">
      <c r="A151" s="33"/>
      <c r="B151" s="34"/>
      <c r="C151" s="213" t="s">
        <v>974</v>
      </c>
      <c r="D151" s="213" t="s">
        <v>155</v>
      </c>
      <c r="E151" s="214" t="s">
        <v>1329</v>
      </c>
      <c r="F151" s="215" t="s">
        <v>1330</v>
      </c>
      <c r="G151" s="216" t="s">
        <v>1301</v>
      </c>
      <c r="H151" s="217">
        <v>10.44</v>
      </c>
      <c r="I151" s="218"/>
      <c r="J151" s="219">
        <f>ROUND(I151*H151,2)</f>
        <v>0</v>
      </c>
      <c r="K151" s="220"/>
      <c r="L151" s="38"/>
      <c r="M151" s="221" t="s">
        <v>1</v>
      </c>
      <c r="N151" s="222" t="s">
        <v>38</v>
      </c>
      <c r="O151" s="70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5" t="s">
        <v>93</v>
      </c>
      <c r="AT151" s="225" t="s">
        <v>155</v>
      </c>
      <c r="AU151" s="225" t="s">
        <v>82</v>
      </c>
      <c r="AY151" s="16" t="s">
        <v>154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78</v>
      </c>
      <c r="BK151" s="226">
        <f>ROUND(I151*H151,2)</f>
        <v>0</v>
      </c>
      <c r="BL151" s="16" t="s">
        <v>93</v>
      </c>
      <c r="BM151" s="225" t="s">
        <v>1401</v>
      </c>
    </row>
    <row r="152" spans="2:51" s="13" customFormat="1" ht="12">
      <c r="B152" s="251"/>
      <c r="C152" s="252"/>
      <c r="D152" s="253" t="s">
        <v>1030</v>
      </c>
      <c r="E152" s="254" t="s">
        <v>1</v>
      </c>
      <c r="F152" s="255" t="s">
        <v>1402</v>
      </c>
      <c r="G152" s="252"/>
      <c r="H152" s="256">
        <v>0.8</v>
      </c>
      <c r="I152" s="257"/>
      <c r="J152" s="252"/>
      <c r="K152" s="252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1030</v>
      </c>
      <c r="AU152" s="262" t="s">
        <v>82</v>
      </c>
      <c r="AV152" s="13" t="s">
        <v>82</v>
      </c>
      <c r="AW152" s="13" t="s">
        <v>30</v>
      </c>
      <c r="AX152" s="13" t="s">
        <v>73</v>
      </c>
      <c r="AY152" s="262" t="s">
        <v>154</v>
      </c>
    </row>
    <row r="153" spans="2:51" s="13" customFormat="1" ht="12">
      <c r="B153" s="251"/>
      <c r="C153" s="252"/>
      <c r="D153" s="253" t="s">
        <v>1030</v>
      </c>
      <c r="E153" s="254" t="s">
        <v>1</v>
      </c>
      <c r="F153" s="255" t="s">
        <v>1403</v>
      </c>
      <c r="G153" s="252"/>
      <c r="H153" s="256">
        <v>9.64</v>
      </c>
      <c r="I153" s="257"/>
      <c r="J153" s="252"/>
      <c r="K153" s="252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1030</v>
      </c>
      <c r="AU153" s="262" t="s">
        <v>82</v>
      </c>
      <c r="AV153" s="13" t="s">
        <v>82</v>
      </c>
      <c r="AW153" s="13" t="s">
        <v>30</v>
      </c>
      <c r="AX153" s="13" t="s">
        <v>73</v>
      </c>
      <c r="AY153" s="262" t="s">
        <v>154</v>
      </c>
    </row>
    <row r="154" spans="2:51" s="14" customFormat="1" ht="12">
      <c r="B154" s="263"/>
      <c r="C154" s="264"/>
      <c r="D154" s="253" t="s">
        <v>1030</v>
      </c>
      <c r="E154" s="265" t="s">
        <v>1</v>
      </c>
      <c r="F154" s="266" t="s">
        <v>1312</v>
      </c>
      <c r="G154" s="264"/>
      <c r="H154" s="267">
        <v>10.44</v>
      </c>
      <c r="I154" s="268"/>
      <c r="J154" s="264"/>
      <c r="K154" s="264"/>
      <c r="L154" s="269"/>
      <c r="M154" s="270"/>
      <c r="N154" s="271"/>
      <c r="O154" s="271"/>
      <c r="P154" s="271"/>
      <c r="Q154" s="271"/>
      <c r="R154" s="271"/>
      <c r="S154" s="271"/>
      <c r="T154" s="272"/>
      <c r="AT154" s="273" t="s">
        <v>1030</v>
      </c>
      <c r="AU154" s="273" t="s">
        <v>82</v>
      </c>
      <c r="AV154" s="14" t="s">
        <v>93</v>
      </c>
      <c r="AW154" s="14" t="s">
        <v>30</v>
      </c>
      <c r="AX154" s="14" t="s">
        <v>78</v>
      </c>
      <c r="AY154" s="273" t="s">
        <v>154</v>
      </c>
    </row>
    <row r="155" spans="1:65" s="2" customFormat="1" ht="16.5" customHeight="1">
      <c r="A155" s="33"/>
      <c r="B155" s="34"/>
      <c r="C155" s="240" t="s">
        <v>168</v>
      </c>
      <c r="D155" s="240" t="s">
        <v>958</v>
      </c>
      <c r="E155" s="241" t="s">
        <v>1334</v>
      </c>
      <c r="F155" s="242" t="s">
        <v>1335</v>
      </c>
      <c r="G155" s="243" t="s">
        <v>1077</v>
      </c>
      <c r="H155" s="244">
        <v>17.226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70"/>
      <c r="P155" s="223">
        <f>O155*H155</f>
        <v>0</v>
      </c>
      <c r="Q155" s="223">
        <v>1</v>
      </c>
      <c r="R155" s="223">
        <f>Q155*H155</f>
        <v>17.226</v>
      </c>
      <c r="S155" s="223">
        <v>0</v>
      </c>
      <c r="T155" s="224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5" t="s">
        <v>168</v>
      </c>
      <c r="AT155" s="225" t="s">
        <v>958</v>
      </c>
      <c r="AU155" s="225" t="s">
        <v>82</v>
      </c>
      <c r="AY155" s="16" t="s">
        <v>154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78</v>
      </c>
      <c r="BK155" s="226">
        <f>ROUND(I155*H155,2)</f>
        <v>0</v>
      </c>
      <c r="BL155" s="16" t="s">
        <v>93</v>
      </c>
      <c r="BM155" s="225" t="s">
        <v>1404</v>
      </c>
    </row>
    <row r="156" spans="2:51" s="13" customFormat="1" ht="12">
      <c r="B156" s="251"/>
      <c r="C156" s="252"/>
      <c r="D156" s="253" t="s">
        <v>1030</v>
      </c>
      <c r="E156" s="254" t="s">
        <v>1</v>
      </c>
      <c r="F156" s="255" t="s">
        <v>1405</v>
      </c>
      <c r="G156" s="252"/>
      <c r="H156" s="256">
        <v>17.226</v>
      </c>
      <c r="I156" s="257"/>
      <c r="J156" s="252"/>
      <c r="K156" s="252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1030</v>
      </c>
      <c r="AU156" s="262" t="s">
        <v>82</v>
      </c>
      <c r="AV156" s="13" t="s">
        <v>82</v>
      </c>
      <c r="AW156" s="13" t="s">
        <v>30</v>
      </c>
      <c r="AX156" s="13" t="s">
        <v>78</v>
      </c>
      <c r="AY156" s="262" t="s">
        <v>154</v>
      </c>
    </row>
    <row r="157" spans="2:63" s="11" customFormat="1" ht="22.9" customHeight="1">
      <c r="B157" s="199"/>
      <c r="C157" s="200"/>
      <c r="D157" s="201" t="s">
        <v>72</v>
      </c>
      <c r="E157" s="238" t="s">
        <v>93</v>
      </c>
      <c r="F157" s="238" t="s">
        <v>1340</v>
      </c>
      <c r="G157" s="200"/>
      <c r="H157" s="200"/>
      <c r="I157" s="203"/>
      <c r="J157" s="239">
        <f>BK157</f>
        <v>0</v>
      </c>
      <c r="K157" s="200"/>
      <c r="L157" s="205"/>
      <c r="M157" s="206"/>
      <c r="N157" s="207"/>
      <c r="O157" s="207"/>
      <c r="P157" s="208">
        <f>SUM(P158:P161)</f>
        <v>0</v>
      </c>
      <c r="Q157" s="207"/>
      <c r="R157" s="208">
        <f>SUM(R158:R161)</f>
        <v>0</v>
      </c>
      <c r="S157" s="207"/>
      <c r="T157" s="209">
        <f>SUM(T158:T161)</f>
        <v>0</v>
      </c>
      <c r="AR157" s="210" t="s">
        <v>78</v>
      </c>
      <c r="AT157" s="211" t="s">
        <v>72</v>
      </c>
      <c r="AU157" s="211" t="s">
        <v>78</v>
      </c>
      <c r="AY157" s="210" t="s">
        <v>154</v>
      </c>
      <c r="BK157" s="212">
        <f>SUM(BK158:BK161)</f>
        <v>0</v>
      </c>
    </row>
    <row r="158" spans="1:65" s="2" customFormat="1" ht="24" customHeight="1">
      <c r="A158" s="33"/>
      <c r="B158" s="34"/>
      <c r="C158" s="213" t="s">
        <v>981</v>
      </c>
      <c r="D158" s="213" t="s">
        <v>155</v>
      </c>
      <c r="E158" s="214" t="s">
        <v>1341</v>
      </c>
      <c r="F158" s="215" t="s">
        <v>1342</v>
      </c>
      <c r="G158" s="216" t="s">
        <v>1301</v>
      </c>
      <c r="H158" s="217">
        <v>11.24</v>
      </c>
      <c r="I158" s="218"/>
      <c r="J158" s="219">
        <f>ROUND(I158*H158,2)</f>
        <v>0</v>
      </c>
      <c r="K158" s="220"/>
      <c r="L158" s="38"/>
      <c r="M158" s="221" t="s">
        <v>1</v>
      </c>
      <c r="N158" s="222" t="s">
        <v>38</v>
      </c>
      <c r="O158" s="70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5" t="s">
        <v>93</v>
      </c>
      <c r="AT158" s="225" t="s">
        <v>155</v>
      </c>
      <c r="AU158" s="225" t="s">
        <v>82</v>
      </c>
      <c r="AY158" s="16" t="s">
        <v>154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78</v>
      </c>
      <c r="BK158" s="226">
        <f>ROUND(I158*H158,2)</f>
        <v>0</v>
      </c>
      <c r="BL158" s="16" t="s">
        <v>93</v>
      </c>
      <c r="BM158" s="225" t="s">
        <v>1406</v>
      </c>
    </row>
    <row r="159" spans="2:51" s="13" customFormat="1" ht="12">
      <c r="B159" s="251"/>
      <c r="C159" s="252"/>
      <c r="D159" s="253" t="s">
        <v>1030</v>
      </c>
      <c r="E159" s="254" t="s">
        <v>1</v>
      </c>
      <c r="F159" s="255" t="s">
        <v>1407</v>
      </c>
      <c r="G159" s="252"/>
      <c r="H159" s="256">
        <v>1.6</v>
      </c>
      <c r="I159" s="257"/>
      <c r="J159" s="252"/>
      <c r="K159" s="252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1030</v>
      </c>
      <c r="AU159" s="262" t="s">
        <v>82</v>
      </c>
      <c r="AV159" s="13" t="s">
        <v>82</v>
      </c>
      <c r="AW159" s="13" t="s">
        <v>30</v>
      </c>
      <c r="AX159" s="13" t="s">
        <v>73</v>
      </c>
      <c r="AY159" s="262" t="s">
        <v>154</v>
      </c>
    </row>
    <row r="160" spans="2:51" s="13" customFormat="1" ht="12">
      <c r="B160" s="251"/>
      <c r="C160" s="252"/>
      <c r="D160" s="253" t="s">
        <v>1030</v>
      </c>
      <c r="E160" s="254" t="s">
        <v>1</v>
      </c>
      <c r="F160" s="255" t="s">
        <v>1403</v>
      </c>
      <c r="G160" s="252"/>
      <c r="H160" s="256">
        <v>9.64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1030</v>
      </c>
      <c r="AU160" s="262" t="s">
        <v>82</v>
      </c>
      <c r="AV160" s="13" t="s">
        <v>82</v>
      </c>
      <c r="AW160" s="13" t="s">
        <v>30</v>
      </c>
      <c r="AX160" s="13" t="s">
        <v>73</v>
      </c>
      <c r="AY160" s="262" t="s">
        <v>154</v>
      </c>
    </row>
    <row r="161" spans="2:51" s="14" customFormat="1" ht="12">
      <c r="B161" s="263"/>
      <c r="C161" s="264"/>
      <c r="D161" s="253" t="s">
        <v>1030</v>
      </c>
      <c r="E161" s="265" t="s">
        <v>1</v>
      </c>
      <c r="F161" s="266" t="s">
        <v>1312</v>
      </c>
      <c r="G161" s="264"/>
      <c r="H161" s="267">
        <v>11.24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AT161" s="273" t="s">
        <v>1030</v>
      </c>
      <c r="AU161" s="273" t="s">
        <v>82</v>
      </c>
      <c r="AV161" s="14" t="s">
        <v>93</v>
      </c>
      <c r="AW161" s="14" t="s">
        <v>30</v>
      </c>
      <c r="AX161" s="14" t="s">
        <v>78</v>
      </c>
      <c r="AY161" s="273" t="s">
        <v>154</v>
      </c>
    </row>
    <row r="162" spans="2:63" s="11" customFormat="1" ht="22.9" customHeight="1">
      <c r="B162" s="199"/>
      <c r="C162" s="200"/>
      <c r="D162" s="201" t="s">
        <v>72</v>
      </c>
      <c r="E162" s="238" t="s">
        <v>168</v>
      </c>
      <c r="F162" s="238" t="s">
        <v>953</v>
      </c>
      <c r="G162" s="200"/>
      <c r="H162" s="200"/>
      <c r="I162" s="203"/>
      <c r="J162" s="239">
        <f>BK162</f>
        <v>0</v>
      </c>
      <c r="K162" s="200"/>
      <c r="L162" s="205"/>
      <c r="M162" s="206"/>
      <c r="N162" s="207"/>
      <c r="O162" s="207"/>
      <c r="P162" s="208">
        <f>SUM(P163:P167)</f>
        <v>0</v>
      </c>
      <c r="Q162" s="207"/>
      <c r="R162" s="208">
        <f>SUM(R163:R167)</f>
        <v>1.7321469999999999</v>
      </c>
      <c r="S162" s="207"/>
      <c r="T162" s="209">
        <f>SUM(T163:T167)</f>
        <v>0</v>
      </c>
      <c r="AR162" s="210" t="s">
        <v>78</v>
      </c>
      <c r="AT162" s="211" t="s">
        <v>72</v>
      </c>
      <c r="AU162" s="211" t="s">
        <v>78</v>
      </c>
      <c r="AY162" s="210" t="s">
        <v>154</v>
      </c>
      <c r="BK162" s="212">
        <f>SUM(BK163:BK167)</f>
        <v>0</v>
      </c>
    </row>
    <row r="163" spans="1:65" s="2" customFormat="1" ht="24" customHeight="1">
      <c r="A163" s="33"/>
      <c r="B163" s="34"/>
      <c r="C163" s="213" t="s">
        <v>171</v>
      </c>
      <c r="D163" s="213" t="s">
        <v>155</v>
      </c>
      <c r="E163" s="214" t="s">
        <v>1408</v>
      </c>
      <c r="F163" s="215" t="s">
        <v>1409</v>
      </c>
      <c r="G163" s="216" t="s">
        <v>574</v>
      </c>
      <c r="H163" s="217">
        <v>12.65</v>
      </c>
      <c r="I163" s="218"/>
      <c r="J163" s="219">
        <f>ROUND(I163*H163,2)</f>
        <v>0</v>
      </c>
      <c r="K163" s="220"/>
      <c r="L163" s="38"/>
      <c r="M163" s="221" t="s">
        <v>1</v>
      </c>
      <c r="N163" s="222" t="s">
        <v>38</v>
      </c>
      <c r="O163" s="70"/>
      <c r="P163" s="223">
        <f>O163*H163</f>
        <v>0</v>
      </c>
      <c r="Q163" s="223">
        <v>1E-05</v>
      </c>
      <c r="R163" s="223">
        <f>Q163*H163</f>
        <v>0.0001265</v>
      </c>
      <c r="S163" s="223">
        <v>0</v>
      </c>
      <c r="T163" s="22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225" t="s">
        <v>93</v>
      </c>
      <c r="AT163" s="225" t="s">
        <v>155</v>
      </c>
      <c r="AU163" s="225" t="s">
        <v>82</v>
      </c>
      <c r="AY163" s="16" t="s">
        <v>154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78</v>
      </c>
      <c r="BK163" s="226">
        <f>ROUND(I163*H163,2)</f>
        <v>0</v>
      </c>
      <c r="BL163" s="16" t="s">
        <v>93</v>
      </c>
      <c r="BM163" s="225" t="s">
        <v>1410</v>
      </c>
    </row>
    <row r="164" spans="1:65" s="2" customFormat="1" ht="16.5" customHeight="1">
      <c r="A164" s="33"/>
      <c r="B164" s="34"/>
      <c r="C164" s="240" t="s">
        <v>988</v>
      </c>
      <c r="D164" s="240" t="s">
        <v>958</v>
      </c>
      <c r="E164" s="241" t="s">
        <v>1411</v>
      </c>
      <c r="F164" s="242" t="s">
        <v>1412</v>
      </c>
      <c r="G164" s="243" t="s">
        <v>574</v>
      </c>
      <c r="H164" s="244">
        <v>12.65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70"/>
      <c r="P164" s="223">
        <f>O164*H164</f>
        <v>0</v>
      </c>
      <c r="Q164" s="223">
        <v>0.00277</v>
      </c>
      <c r="R164" s="223">
        <f>Q164*H164</f>
        <v>0.0350405</v>
      </c>
      <c r="S164" s="223">
        <v>0</v>
      </c>
      <c r="T164" s="22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25" t="s">
        <v>168</v>
      </c>
      <c r="AT164" s="225" t="s">
        <v>958</v>
      </c>
      <c r="AU164" s="225" t="s">
        <v>82</v>
      </c>
      <c r="AY164" s="16" t="s">
        <v>154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78</v>
      </c>
      <c r="BK164" s="226">
        <f>ROUND(I164*H164,2)</f>
        <v>0</v>
      </c>
      <c r="BL164" s="16" t="s">
        <v>93</v>
      </c>
      <c r="BM164" s="225" t="s">
        <v>1413</v>
      </c>
    </row>
    <row r="165" spans="1:65" s="2" customFormat="1" ht="36" customHeight="1">
      <c r="A165" s="33"/>
      <c r="B165" s="34"/>
      <c r="C165" s="213" t="s">
        <v>174</v>
      </c>
      <c r="D165" s="213" t="s">
        <v>155</v>
      </c>
      <c r="E165" s="214" t="s">
        <v>1414</v>
      </c>
      <c r="F165" s="215" t="s">
        <v>1415</v>
      </c>
      <c r="G165" s="216" t="s">
        <v>183</v>
      </c>
      <c r="H165" s="217">
        <v>1</v>
      </c>
      <c r="I165" s="218"/>
      <c r="J165" s="219">
        <f>ROUND(I165*H165,2)</f>
        <v>0</v>
      </c>
      <c r="K165" s="220"/>
      <c r="L165" s="38"/>
      <c r="M165" s="221" t="s">
        <v>1</v>
      </c>
      <c r="N165" s="222" t="s">
        <v>38</v>
      </c>
      <c r="O165" s="70"/>
      <c r="P165" s="223">
        <f>O165*H165</f>
        <v>0</v>
      </c>
      <c r="Q165" s="223">
        <v>1.69684</v>
      </c>
      <c r="R165" s="223">
        <f>Q165*H165</f>
        <v>1.69684</v>
      </c>
      <c r="S165" s="223">
        <v>0</v>
      </c>
      <c r="T165" s="224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25" t="s">
        <v>93</v>
      </c>
      <c r="AT165" s="225" t="s">
        <v>155</v>
      </c>
      <c r="AU165" s="225" t="s">
        <v>82</v>
      </c>
      <c r="AY165" s="16" t="s">
        <v>154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78</v>
      </c>
      <c r="BK165" s="226">
        <f>ROUND(I165*H165,2)</f>
        <v>0</v>
      </c>
      <c r="BL165" s="16" t="s">
        <v>93</v>
      </c>
      <c r="BM165" s="225" t="s">
        <v>1416</v>
      </c>
    </row>
    <row r="166" spans="1:65" s="2" customFormat="1" ht="16.5" customHeight="1">
      <c r="A166" s="33"/>
      <c r="B166" s="34"/>
      <c r="C166" s="213" t="s">
        <v>995</v>
      </c>
      <c r="D166" s="213" t="s">
        <v>155</v>
      </c>
      <c r="E166" s="214" t="s">
        <v>1417</v>
      </c>
      <c r="F166" s="215" t="s">
        <v>1418</v>
      </c>
      <c r="G166" s="216" t="s">
        <v>956</v>
      </c>
      <c r="H166" s="217">
        <v>1</v>
      </c>
      <c r="I166" s="218"/>
      <c r="J166" s="219">
        <f>ROUND(I166*H166,2)</f>
        <v>0</v>
      </c>
      <c r="K166" s="220"/>
      <c r="L166" s="38"/>
      <c r="M166" s="221" t="s">
        <v>1</v>
      </c>
      <c r="N166" s="222" t="s">
        <v>38</v>
      </c>
      <c r="O166" s="70"/>
      <c r="P166" s="223">
        <f>O166*H166</f>
        <v>0</v>
      </c>
      <c r="Q166" s="223">
        <v>0.00014</v>
      </c>
      <c r="R166" s="223">
        <f>Q166*H166</f>
        <v>0.00014</v>
      </c>
      <c r="S166" s="223">
        <v>0</v>
      </c>
      <c r="T166" s="22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25" t="s">
        <v>93</v>
      </c>
      <c r="AT166" s="225" t="s">
        <v>155</v>
      </c>
      <c r="AU166" s="225" t="s">
        <v>82</v>
      </c>
      <c r="AY166" s="16" t="s">
        <v>154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78</v>
      </c>
      <c r="BK166" s="226">
        <f>ROUND(I166*H166,2)</f>
        <v>0</v>
      </c>
      <c r="BL166" s="16" t="s">
        <v>93</v>
      </c>
      <c r="BM166" s="225" t="s">
        <v>1419</v>
      </c>
    </row>
    <row r="167" spans="1:65" s="2" customFormat="1" ht="16.5" customHeight="1">
      <c r="A167" s="33"/>
      <c r="B167" s="34"/>
      <c r="C167" s="213" t="s">
        <v>177</v>
      </c>
      <c r="D167" s="213" t="s">
        <v>155</v>
      </c>
      <c r="E167" s="214" t="s">
        <v>1062</v>
      </c>
      <c r="F167" s="215" t="s">
        <v>1063</v>
      </c>
      <c r="G167" s="216" t="s">
        <v>574</v>
      </c>
      <c r="H167" s="217">
        <v>36.05</v>
      </c>
      <c r="I167" s="218"/>
      <c r="J167" s="219">
        <f>ROUND(I167*H167,2)</f>
        <v>0</v>
      </c>
      <c r="K167" s="220"/>
      <c r="L167" s="38"/>
      <c r="M167" s="221" t="s">
        <v>1</v>
      </c>
      <c r="N167" s="222" t="s">
        <v>38</v>
      </c>
      <c r="O167" s="70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5" t="s">
        <v>180</v>
      </c>
      <c r="AT167" s="225" t="s">
        <v>155</v>
      </c>
      <c r="AU167" s="225" t="s">
        <v>82</v>
      </c>
      <c r="AY167" s="16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78</v>
      </c>
      <c r="BK167" s="226">
        <f>ROUND(I167*H167,2)</f>
        <v>0</v>
      </c>
      <c r="BL167" s="16" t="s">
        <v>180</v>
      </c>
      <c r="BM167" s="225" t="s">
        <v>1420</v>
      </c>
    </row>
    <row r="168" spans="2:63" s="11" customFormat="1" ht="22.9" customHeight="1">
      <c r="B168" s="199"/>
      <c r="C168" s="200"/>
      <c r="D168" s="201" t="s">
        <v>72</v>
      </c>
      <c r="E168" s="238" t="s">
        <v>981</v>
      </c>
      <c r="F168" s="238" t="s">
        <v>1015</v>
      </c>
      <c r="G168" s="200"/>
      <c r="H168" s="200"/>
      <c r="I168" s="203"/>
      <c r="J168" s="239">
        <f>BK168</f>
        <v>0</v>
      </c>
      <c r="K168" s="200"/>
      <c r="L168" s="205"/>
      <c r="M168" s="206"/>
      <c r="N168" s="207"/>
      <c r="O168" s="207"/>
      <c r="P168" s="208">
        <f>P169</f>
        <v>0</v>
      </c>
      <c r="Q168" s="207"/>
      <c r="R168" s="208">
        <f>R169</f>
        <v>0.00282</v>
      </c>
      <c r="S168" s="207"/>
      <c r="T168" s="209">
        <f>T169</f>
        <v>0.101</v>
      </c>
      <c r="AR168" s="210" t="s">
        <v>78</v>
      </c>
      <c r="AT168" s="211" t="s">
        <v>72</v>
      </c>
      <c r="AU168" s="211" t="s">
        <v>78</v>
      </c>
      <c r="AY168" s="210" t="s">
        <v>154</v>
      </c>
      <c r="BK168" s="212">
        <f>BK169</f>
        <v>0</v>
      </c>
    </row>
    <row r="169" spans="1:65" s="2" customFormat="1" ht="16.5" customHeight="1">
      <c r="A169" s="33"/>
      <c r="B169" s="34"/>
      <c r="C169" s="213" t="s">
        <v>8</v>
      </c>
      <c r="D169" s="213" t="s">
        <v>155</v>
      </c>
      <c r="E169" s="214" t="s">
        <v>1421</v>
      </c>
      <c r="F169" s="215" t="s">
        <v>1422</v>
      </c>
      <c r="G169" s="216" t="s">
        <v>183</v>
      </c>
      <c r="H169" s="217">
        <v>1</v>
      </c>
      <c r="I169" s="218"/>
      <c r="J169" s="219">
        <f>ROUND(I169*H169,2)</f>
        <v>0</v>
      </c>
      <c r="K169" s="220"/>
      <c r="L169" s="38"/>
      <c r="M169" s="221" t="s">
        <v>1</v>
      </c>
      <c r="N169" s="222" t="s">
        <v>38</v>
      </c>
      <c r="O169" s="70"/>
      <c r="P169" s="223">
        <f>O169*H169</f>
        <v>0</v>
      </c>
      <c r="Q169" s="223">
        <v>0.00282</v>
      </c>
      <c r="R169" s="223">
        <f>Q169*H169</f>
        <v>0.00282</v>
      </c>
      <c r="S169" s="223">
        <v>0.101</v>
      </c>
      <c r="T169" s="224">
        <f>S169*H169</f>
        <v>0.101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25" t="s">
        <v>93</v>
      </c>
      <c r="AT169" s="225" t="s">
        <v>155</v>
      </c>
      <c r="AU169" s="225" t="s">
        <v>82</v>
      </c>
      <c r="AY169" s="16" t="s">
        <v>154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78</v>
      </c>
      <c r="BK169" s="226">
        <f>ROUND(I169*H169,2)</f>
        <v>0</v>
      </c>
      <c r="BL169" s="16" t="s">
        <v>93</v>
      </c>
      <c r="BM169" s="225" t="s">
        <v>1423</v>
      </c>
    </row>
    <row r="170" spans="2:63" s="11" customFormat="1" ht="25.9" customHeight="1">
      <c r="B170" s="199"/>
      <c r="C170" s="200"/>
      <c r="D170" s="201" t="s">
        <v>72</v>
      </c>
      <c r="E170" s="202" t="s">
        <v>1023</v>
      </c>
      <c r="F170" s="202" t="s">
        <v>1024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AR170" s="210" t="s">
        <v>82</v>
      </c>
      <c r="AT170" s="211" t="s">
        <v>72</v>
      </c>
      <c r="AU170" s="211" t="s">
        <v>73</v>
      </c>
      <c r="AY170" s="210" t="s">
        <v>154</v>
      </c>
      <c r="BK170" s="212">
        <f>BK171</f>
        <v>0</v>
      </c>
    </row>
    <row r="171" spans="2:63" s="11" customFormat="1" ht="22.9" customHeight="1">
      <c r="B171" s="199"/>
      <c r="C171" s="200"/>
      <c r="D171" s="201" t="s">
        <v>72</v>
      </c>
      <c r="E171" s="238" t="s">
        <v>1025</v>
      </c>
      <c r="F171" s="238" t="s">
        <v>1026</v>
      </c>
      <c r="G171" s="200"/>
      <c r="H171" s="200"/>
      <c r="I171" s="203"/>
      <c r="J171" s="239">
        <f>BK171</f>
        <v>0</v>
      </c>
      <c r="K171" s="200"/>
      <c r="L171" s="205"/>
      <c r="M171" s="274"/>
      <c r="N171" s="275"/>
      <c r="O171" s="275"/>
      <c r="P171" s="276">
        <v>0</v>
      </c>
      <c r="Q171" s="275"/>
      <c r="R171" s="276">
        <v>0</v>
      </c>
      <c r="S171" s="275"/>
      <c r="T171" s="277">
        <v>0</v>
      </c>
      <c r="AR171" s="210" t="s">
        <v>82</v>
      </c>
      <c r="AT171" s="211" t="s">
        <v>72</v>
      </c>
      <c r="AU171" s="211" t="s">
        <v>78</v>
      </c>
      <c r="AY171" s="210" t="s">
        <v>154</v>
      </c>
      <c r="BK171" s="212">
        <v>0</v>
      </c>
    </row>
    <row r="172" spans="1:31" s="2" customFormat="1" ht="6.95" customHeight="1">
      <c r="A172" s="33"/>
      <c r="B172" s="53"/>
      <c r="C172" s="54"/>
      <c r="D172" s="54"/>
      <c r="E172" s="54"/>
      <c r="F172" s="54"/>
      <c r="G172" s="54"/>
      <c r="H172" s="54"/>
      <c r="I172" s="159"/>
      <c r="J172" s="54"/>
      <c r="K172" s="54"/>
      <c r="L172" s="38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sheetProtection algorithmName="SHA-512" hashValue="rn89W4/5T5qvgu2dNPo45894xXc6IsaRTpouS6X3essSmeIqpeKf1VsINqEoqRaq8dRutKTIUBKoGcy+GD5jSg==" saltValue="E/Gia60C38NQJmrunDvfCXgPqKLlGJI+zHuvl72OcPs/MPSCR/0RQ9hubXj+09Ug0mcZ9rSyGH4XhA4eRQQNvA==" spinCount="100000" sheet="1" objects="1" scenarios="1" formatColumns="0" formatRows="0" autoFilter="0"/>
  <autoFilter ref="C136:K171"/>
  <mergeCells count="17">
    <mergeCell ref="E29:H29"/>
    <mergeCell ref="L2:V2"/>
    <mergeCell ref="E7:H7"/>
    <mergeCell ref="E9:H9"/>
    <mergeCell ref="E11:H11"/>
    <mergeCell ref="E20:H20"/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DESKTOP-I5KHPG9\zembo</dc:creator>
  <cp:keywords/>
  <dc:description/>
  <cp:lastModifiedBy>ŠVARC Pavel</cp:lastModifiedBy>
  <dcterms:created xsi:type="dcterms:W3CDTF">2020-04-30T04:58:50Z</dcterms:created>
  <dcterms:modified xsi:type="dcterms:W3CDTF">2020-05-04T05:52:36Z</dcterms:modified>
  <cp:category/>
  <cp:version/>
  <cp:contentType/>
  <cp:contentStatus/>
</cp:coreProperties>
</file>