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24226"/>
  <workbookProtection workbookAlgorithmName="SHA-512" workbookHashValue="OwjSwmDh8cE0YUfErI9zXpIycXcGwXMprckoPiForT2cdAytZajEYkUxlMnFzhZgoBuwAm55pJ/5Kyc/G+dTYA==" workbookSpinCount="100000" workbookSaltValue="H2CgCNbl4M8HPJuOs/T85A==" lockStructure="1"/>
  <bookViews>
    <workbookView xWindow="4185" yWindow="0" windowWidth="21045" windowHeight="13845" activeTab="0"/>
  </bookViews>
  <sheets>
    <sheet name="Krycí list rozpočtu" sheetId="1" r:id="rId1"/>
    <sheet name="Rekapitulace rozpočtu" sheetId="2" r:id="rId2"/>
    <sheet name="Rozpočet" sheetId="3" r:id="rId3"/>
  </sheets>
  <definedNames>
    <definedName name="_xlnm.Print_Titles" localSheetId="0">'Krycí list rozpočtu'!$1:$3</definedName>
    <definedName name="_xlnm.Print_Titles" localSheetId="1">'Rekapitulace rozpočtu'!$10:$12</definedName>
    <definedName name="_xlnm.Print_Titles" localSheetId="2">'Rozpočet'!$10:$12</definedName>
  </definedNames>
  <calcPr calcId="181029"/>
</workbook>
</file>

<file path=xl/sharedStrings.xml><?xml version="1.0" encoding="utf-8"?>
<sst xmlns="http://schemas.openxmlformats.org/spreadsheetml/2006/main" count="238" uniqueCount="171">
  <si>
    <t>KRYCÍ LIST ROZPOČTU</t>
  </si>
  <si>
    <t>Název stavby</t>
  </si>
  <si>
    <t>JKSO</t>
  </si>
  <si>
    <t>Název objektu</t>
  </si>
  <si>
    <t>EČO</t>
  </si>
  <si>
    <t xml:space="preserve">   </t>
  </si>
  <si>
    <t>Místo</t>
  </si>
  <si>
    <t>Čs. armády 6a, 748 80, Hlučín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</si>
  <si>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</si>
  <si>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</si>
  <si>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</si>
  <si>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</si>
  <si>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</si>
  <si>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</si>
  <si>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</si>
  <si>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</si>
  <si>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</si>
  <si>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</si>
  <si>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</si>
  <si>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</si>
  <si>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</si>
  <si>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</si>
  <si>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</si>
  <si>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</si>
  <si>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</si>
  <si>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</si>
  <si>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</si>
  <si>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</si>
  <si>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</si>
  <si>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</si>
  <si>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</si>
  <si>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</si>
  <si>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</si>
  <si>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</si>
  <si>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</si>
  <si>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</si>
  <si>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</si>
  <si>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</si>
  <si>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</si>
  <si>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GZS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</si>
  <si>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</si>
  <si>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</si>
  <si>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</si>
  <si>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</si>
  <si>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</si>
  <si>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</si>
  <si>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</si>
  <si>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</si>
  <si>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</si>
  <si>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</si>
  <si>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</si>
  <si>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</si>
  <si>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</si>
  <si>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</si>
  <si>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</si>
  <si>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</si>
  <si>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</si>
  <si>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</si>
  <si>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</si>
  <si>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</si>
  <si>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</si>
  <si>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</si>
  <si>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</si>
  <si>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</si>
  <si>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</si>
  <si>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</si>
  <si>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</si>
  <si>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</si>
  <si>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</si>
  <si>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</si>
  <si>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</si>
  <si>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</si>
  <si>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</si>
  <si>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</si>
  <si>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</si>
  <si>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</si>
  <si>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</si>
  <si>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</si>
  <si>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</si>
  <si>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</si>
  <si>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</si>
  <si>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</si>
  <si>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</si>
  <si>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</si>
  <si>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</si>
  <si>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</si>
  <si>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</si>
  <si>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</si>
  <si>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</si>
  <si>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</si>
  <si>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REKAPITULACE ROZPOČTU</t>
  </si>
  <si>
    <t>Stavba:   ZÁCHRANNÁ SLUŽBA OPAVA - STŘEDISKO HLUČÍN</t>
  </si>
  <si>
    <t xml:space="preserve">Objekt:   </t>
  </si>
  <si>
    <t xml:space="preserve">Objednatel:   </t>
  </si>
  <si>
    <t>Místo:   Čs. armády 6a, 748 80, Hlučín</t>
  </si>
  <si>
    <t>Kód</t>
  </si>
  <si>
    <t>Popis</t>
  </si>
  <si>
    <t>Dodávka</t>
  </si>
  <si>
    <t>Cena celkem</t>
  </si>
  <si>
    <t>Hmotnost celkem</t>
  </si>
  <si>
    <t>Suť celkem</t>
  </si>
  <si>
    <t xml:space="preserve">Práce a dodávky HSV   </t>
  </si>
  <si>
    <t xml:space="preserve">Zemní práce   </t>
  </si>
  <si>
    <t xml:space="preserve">Komunikace pozemní   </t>
  </si>
  <si>
    <t xml:space="preserve">Ostatní konstrukce a práce, bourání   </t>
  </si>
  <si>
    <t>997</t>
  </si>
  <si>
    <t xml:space="preserve">Přesun sutě   </t>
  </si>
  <si>
    <t>998</t>
  </si>
  <si>
    <t xml:space="preserve">Přesun hmot   </t>
  </si>
  <si>
    <t xml:space="preserve">Celkem   </t>
  </si>
  <si>
    <t xml:space="preserve">ROZPOČET  </t>
  </si>
  <si>
    <t>Č.</t>
  </si>
  <si>
    <t>Kód položky</t>
  </si>
  <si>
    <t>MJ</t>
  </si>
  <si>
    <t>Množství celkem</t>
  </si>
  <si>
    <t>Cena jednotková</t>
  </si>
  <si>
    <t>113106123</t>
  </si>
  <si>
    <t xml:space="preserve">Rozebrání dlažeb ze zámkových dlaždic komunikací pro pěší ručně   </t>
  </si>
  <si>
    <t>m2</t>
  </si>
  <si>
    <t>113107177</t>
  </si>
  <si>
    <t xml:space="preserve">Odstranění podkladu z betonu vyztuženého sítěmi tl 400 mm strojně pl přes 50 do 200 m2   </t>
  </si>
  <si>
    <t>113202111</t>
  </si>
  <si>
    <t xml:space="preserve">Vytrhání obrub krajníků obrubníků stojatých   </t>
  </si>
  <si>
    <t>m</t>
  </si>
  <si>
    <t>181951102</t>
  </si>
  <si>
    <t xml:space="preserve">Úprava pláně v hornině tř. 1 až 4 se zhutněním   </t>
  </si>
  <si>
    <t xml:space="preserve">Podklad nebo podsyp ze škváry tl 100 mm   </t>
  </si>
  <si>
    <t>564671111</t>
  </si>
  <si>
    <t xml:space="preserve">Podklad z kameniva hrubého drceného vel. 63-125 mm tl 250 mm   </t>
  </si>
  <si>
    <t>PSB.14022600</t>
  </si>
  <si>
    <t xml:space="preserve">H-PROFIL  200x165x80 mm   </t>
  </si>
  <si>
    <t>577143121</t>
  </si>
  <si>
    <t xml:space="preserve">Asfaltový beton vrstva obrusná ACO 8 (ABJ) tl 50 mm š přes 3 m z nemodifikovaného asfaltu   </t>
  </si>
  <si>
    <t>596212312</t>
  </si>
  <si>
    <t xml:space="preserve">Kladení zámkové dlažby pozemních komunikací tl 100 mm skupiny A pl do 300 m2   </t>
  </si>
  <si>
    <t>916111122</t>
  </si>
  <si>
    <t xml:space="preserve">Osazení obruby z drobných kostek bez boční opěry do lože z betonu prostého   </t>
  </si>
  <si>
    <t>59245032</t>
  </si>
  <si>
    <t xml:space="preserve">dlažba zámková profilová 230x140x60mm přírodní   </t>
  </si>
  <si>
    <t>916131213</t>
  </si>
  <si>
    <t xml:space="preserve">Osazení silničního obrubníku betonového stojatého s boční opěrou do lože z betonu prostého   </t>
  </si>
  <si>
    <t>59217017</t>
  </si>
  <si>
    <t xml:space="preserve">obrubník betonový  1000x100x250mm   </t>
  </si>
  <si>
    <t>919731123</t>
  </si>
  <si>
    <t xml:space="preserve">Zarovnání styčné plochy podkladu nebo krytu živičného tl do 200 mm   </t>
  </si>
  <si>
    <t>919735124</t>
  </si>
  <si>
    <t xml:space="preserve">Řezání stávajícího betonového krytu hl do 200 mm   </t>
  </si>
  <si>
    <t>966079851</t>
  </si>
  <si>
    <t xml:space="preserve">Přerušení různých ocelových profilů průřezu do 100 mm2   </t>
  </si>
  <si>
    <t>kus</t>
  </si>
  <si>
    <t>979054451</t>
  </si>
  <si>
    <t xml:space="preserve">Očištění vybouraných zámkových dlaždic s původním spárováním z kameniva těženého   </t>
  </si>
  <si>
    <t>997013219</t>
  </si>
  <si>
    <t xml:space="preserve">Příplatek k vnitrostaveništní dopravě suti a vybouraných hmot za zvětšenou dopravu suti ZKD 10 m   </t>
  </si>
  <si>
    <t>t</t>
  </si>
  <si>
    <t>997013511</t>
  </si>
  <si>
    <t xml:space="preserve">Odvoz suti a vybouraných hmot z meziskládky na skládku do 1 km s naložením a se složením   </t>
  </si>
  <si>
    <t>997013802</t>
  </si>
  <si>
    <t xml:space="preserve">Poplatek za uložení na skládce (skládkovné) stavebního odpadu železobetonového kód odpadu 170 101   </t>
  </si>
  <si>
    <t>997312519</t>
  </si>
  <si>
    <t xml:space="preserve">Příplatek ZKD 1 km vodorovné dopravy suti a vybouraných hmot pro LTM   </t>
  </si>
  <si>
    <t>998223011</t>
  </si>
  <si>
    <t xml:space="preserve">Přesun hmot pro pozemní komunikace s krytem dlážděným   </t>
  </si>
  <si>
    <t>ZDRAVOTNICKÁ ZÁCHRANNÁ SLUŽBA MSK</t>
  </si>
  <si>
    <t>VÝJEZDOVÉ STANOVIŠTĚ HLUČÍN</t>
  </si>
  <si>
    <t xml:space="preserve">Zhotovitel:   </t>
  </si>
  <si>
    <t xml:space="preserve">Zpracoval:  </t>
  </si>
  <si>
    <t xml:space="preserve">Datum:   </t>
  </si>
  <si>
    <t xml:space="preserve">Zpracoval:   </t>
  </si>
  <si>
    <t>;</t>
  </si>
  <si>
    <t>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</si>
</sst>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;\-###0"/>
    <numFmt numFmtId="165" formatCode="0.00%;\-0.00%"/>
    <numFmt numFmtId="166" formatCode="###0.0;\-###0.0"/>
    <numFmt numFmtId="167" formatCode="#,##0.000;\-#,##0.000"/>
    <numFmt numFmtId="168" formatCode="#,##0.00_ ;\-#,##0.00\ "/>
  </numFmts>
  <fonts count="21">
    <font>
      <sz val="8"/>
      <name val="MS Sans Serif"/>
      <family val="2"/>
    </font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b/>
      <sz val="11"/>
      <name val="Arial CE"/>
      <family val="2"/>
    </font>
    <font>
      <sz val="8"/>
      <name val="Arial CYR"/>
      <family val="2"/>
    </font>
    <font>
      <i/>
      <sz val="8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hair">
        <color indexed="8"/>
      </top>
      <bottom/>
    </border>
    <border>
      <left style="thin">
        <color indexed="8"/>
      </left>
      <right/>
      <top/>
      <bottom style="medium">
        <color indexed="8"/>
      </bottom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 locked="0"/>
    </xf>
  </cellStyleXfs>
  <cellXfs count="226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164" fontId="1" fillId="0" borderId="30" xfId="0" applyNumberFormat="1" applyFont="1" applyBorder="1" applyAlignment="1" applyProtection="1">
      <alignment horizontal="right" vertical="center"/>
      <protection/>
    </xf>
    <xf numFmtId="164" fontId="1" fillId="0" borderId="31" xfId="0" applyNumberFormat="1" applyFont="1" applyBorder="1" applyAlignment="1" applyProtection="1">
      <alignment horizontal="right" vertical="center"/>
      <protection/>
    </xf>
    <xf numFmtId="37" fontId="9" fillId="0" borderId="32" xfId="0" applyNumberFormat="1" applyFont="1" applyBorder="1" applyAlignment="1" applyProtection="1">
      <alignment horizontal="right" vertical="center"/>
      <protection/>
    </xf>
    <xf numFmtId="39" fontId="9" fillId="0" borderId="33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164" fontId="9" fillId="0" borderId="31" xfId="0" applyNumberFormat="1" applyFont="1" applyBorder="1" applyAlignment="1" applyProtection="1">
      <alignment horizontal="right" vertical="center"/>
      <protection/>
    </xf>
    <xf numFmtId="37" fontId="9" fillId="0" borderId="7" xfId="0" applyNumberFormat="1" applyFont="1" applyBorder="1" applyAlignment="1" applyProtection="1">
      <alignment horizontal="right" vertical="center"/>
      <protection/>
    </xf>
    <xf numFmtId="39" fontId="9" fillId="0" borderId="31" xfId="0" applyNumberFormat="1" applyFont="1" applyBorder="1" applyAlignment="1" applyProtection="1">
      <alignment horizontal="right" vertical="center"/>
      <protection/>
    </xf>
    <xf numFmtId="164" fontId="1" fillId="0" borderId="34" xfId="0" applyNumberFormat="1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10" fillId="0" borderId="27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39" fontId="9" fillId="0" borderId="39" xfId="0" applyNumberFormat="1" applyFont="1" applyBorder="1" applyAlignment="1" applyProtection="1">
      <alignment horizontal="righ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165" fontId="5" fillId="0" borderId="38" xfId="0" applyNumberFormat="1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37" fontId="1" fillId="0" borderId="39" xfId="0" applyNumberFormat="1" applyFont="1" applyBorder="1" applyAlignment="1" applyProtection="1">
      <alignment horizontal="right" vertical="center"/>
      <protection/>
    </xf>
    <xf numFmtId="0" fontId="11" fillId="0" borderId="39" xfId="0" applyFont="1" applyBorder="1" applyAlignment="1" applyProtection="1">
      <alignment horizontal="left" vertical="center"/>
      <protection/>
    </xf>
    <xf numFmtId="39" fontId="9" fillId="0" borderId="22" xfId="0" applyNumberFormat="1" applyFont="1" applyBorder="1" applyAlignment="1" applyProtection="1">
      <alignment horizontal="right" vertical="center"/>
      <protection/>
    </xf>
    <xf numFmtId="37" fontId="1" fillId="0" borderId="22" xfId="0" applyNumberFormat="1" applyFont="1" applyBorder="1" applyAlignment="1" applyProtection="1">
      <alignment horizontal="right" vertical="center"/>
      <protection/>
    </xf>
    <xf numFmtId="164" fontId="1" fillId="0" borderId="24" xfId="0" applyNumberFormat="1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39" fontId="9" fillId="0" borderId="47" xfId="0" applyNumberFormat="1" applyFont="1" applyBorder="1" applyAlignment="1" applyProtection="1">
      <alignment horizontal="right" vertical="center"/>
      <protection/>
    </xf>
    <xf numFmtId="0" fontId="3" fillId="0" borderId="8" xfId="0" applyFont="1" applyBorder="1" applyAlignment="1" applyProtection="1">
      <alignment horizontal="left" vertical="center"/>
      <protection/>
    </xf>
    <xf numFmtId="39" fontId="9" fillId="0" borderId="23" xfId="0" applyNumberFormat="1" applyFont="1" applyBorder="1" applyAlignment="1" applyProtection="1">
      <alignment horizontal="right" vertical="center"/>
      <protection/>
    </xf>
    <xf numFmtId="164" fontId="9" fillId="0" borderId="7" xfId="0" applyNumberFormat="1" applyFont="1" applyBorder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left" vertical="top"/>
      <protection/>
    </xf>
    <xf numFmtId="0" fontId="11" fillId="0" borderId="44" xfId="0" applyFont="1" applyBorder="1" applyAlignment="1" applyProtection="1">
      <alignment horizontal="lef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top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39" fontId="12" fillId="0" borderId="26" xfId="0" applyNumberFormat="1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left" vertical="top"/>
      <protection/>
    </xf>
    <xf numFmtId="0" fontId="3" fillId="0" borderId="4" xfId="0" applyFont="1" applyBorder="1" applyAlignment="1" applyProtection="1">
      <alignment horizontal="left" vertical="top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right" vertical="center"/>
      <protection/>
    </xf>
    <xf numFmtId="0" fontId="3" fillId="0" borderId="5" xfId="0" applyFont="1" applyBorder="1" applyAlignment="1" applyProtection="1">
      <alignment horizontal="left" vertical="top"/>
      <protection/>
    </xf>
    <xf numFmtId="0" fontId="0" fillId="0" borderId="50" xfId="0" applyFont="1" applyBorder="1" applyAlignment="1" applyProtection="1">
      <alignment horizontal="left" vertical="top"/>
      <protection locked="0"/>
    </xf>
    <xf numFmtId="0" fontId="0" fillId="0" borderId="51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14" fillId="0" borderId="0" xfId="20" applyFont="1" applyAlignment="1" applyProtection="1">
      <alignment horizontal="left"/>
      <protection/>
    </xf>
    <xf numFmtId="0" fontId="15" fillId="0" borderId="0" xfId="20" applyFont="1" applyAlignment="1" applyProtection="1">
      <alignment horizontal="left"/>
      <protection/>
    </xf>
    <xf numFmtId="0" fontId="14" fillId="0" borderId="0" xfId="20" applyFont="1" applyAlignment="1" applyProtection="1">
      <alignment horizontal="left" vertical="center"/>
      <protection/>
    </xf>
    <xf numFmtId="0" fontId="7" fillId="0" borderId="0" xfId="20" applyFont="1" applyAlignment="1" applyProtection="1">
      <alignment horizontal="left" vertical="top"/>
      <protection/>
    </xf>
    <xf numFmtId="0" fontId="15" fillId="0" borderId="0" xfId="20" applyFont="1" applyAlignment="1" applyProtection="1">
      <alignment horizontal="left" vertical="top"/>
      <protection/>
    </xf>
    <xf numFmtId="0" fontId="7" fillId="0" borderId="0" xfId="20" applyFont="1" applyAlignment="1" applyProtection="1">
      <alignment horizontal="left"/>
      <protection/>
    </xf>
    <xf numFmtId="0" fontId="5" fillId="2" borderId="52" xfId="2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7" fontId="5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right" vertical="top"/>
      <protection/>
    </xf>
    <xf numFmtId="167" fontId="7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top" wrapText="1"/>
      <protection/>
    </xf>
    <xf numFmtId="167" fontId="15" fillId="0" borderId="0" xfId="0" applyNumberFormat="1" applyFont="1" applyAlignment="1" applyProtection="1">
      <alignment horizontal="right" vertical="top"/>
      <protection/>
    </xf>
    <xf numFmtId="39" fontId="1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19" fillId="2" borderId="5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54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54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37" fontId="16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 horizontal="left" wrapText="1"/>
      <protection/>
    </xf>
    <xf numFmtId="167" fontId="16" fillId="0" borderId="0" xfId="0" applyNumberFormat="1" applyFont="1" applyAlignment="1" applyProtection="1">
      <alignment horizontal="right"/>
      <protection/>
    </xf>
    <xf numFmtId="39" fontId="16" fillId="0" borderId="0" xfId="0" applyNumberFormat="1" applyFont="1" applyAlignment="1" applyProtection="1">
      <alignment horizontal="right"/>
      <protection/>
    </xf>
    <xf numFmtId="37" fontId="17" fillId="0" borderId="0" xfId="0" applyNumberFormat="1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wrapText="1"/>
      <protection/>
    </xf>
    <xf numFmtId="167" fontId="17" fillId="0" borderId="0" xfId="0" applyNumberFormat="1" applyFont="1" applyAlignment="1" applyProtection="1">
      <alignment horizontal="right"/>
      <protection/>
    </xf>
    <xf numFmtId="39" fontId="17" fillId="0" borderId="0" xfId="0" applyNumberFormat="1" applyFont="1" applyAlignment="1" applyProtection="1">
      <alignment horizontal="right"/>
      <protection/>
    </xf>
    <xf numFmtId="37" fontId="5" fillId="0" borderId="52" xfId="0" applyNumberFormat="1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left" wrapText="1"/>
      <protection/>
    </xf>
    <xf numFmtId="167" fontId="5" fillId="0" borderId="52" xfId="0" applyNumberFormat="1" applyFont="1" applyBorder="1" applyAlignment="1" applyProtection="1">
      <alignment horizontal="right"/>
      <protection/>
    </xf>
    <xf numFmtId="39" fontId="5" fillId="0" borderId="52" xfId="0" applyNumberFormat="1" applyFont="1" applyBorder="1" applyAlignment="1" applyProtection="1">
      <alignment horizontal="right"/>
      <protection/>
    </xf>
    <xf numFmtId="39" fontId="17" fillId="0" borderId="0" xfId="20" applyNumberFormat="1" applyFont="1" applyAlignment="1" applyProtection="1">
      <alignment horizontal="right"/>
      <protection/>
    </xf>
    <xf numFmtId="168" fontId="0" fillId="0" borderId="0" xfId="0" applyNumberFormat="1" applyAlignment="1" applyProtection="1">
      <alignment horizontal="left" vertical="top"/>
      <protection/>
    </xf>
    <xf numFmtId="37" fontId="20" fillId="0" borderId="52" xfId="0" applyNumberFormat="1" applyFont="1" applyBorder="1" applyAlignment="1" applyProtection="1">
      <alignment horizontal="center"/>
      <protection/>
    </xf>
    <xf numFmtId="0" fontId="20" fillId="0" borderId="52" xfId="0" applyFont="1" applyBorder="1" applyAlignment="1" applyProtection="1">
      <alignment horizontal="left" wrapText="1"/>
      <protection/>
    </xf>
    <xf numFmtId="167" fontId="20" fillId="0" borderId="52" xfId="0" applyNumberFormat="1" applyFont="1" applyBorder="1" applyAlignment="1" applyProtection="1">
      <alignment horizontal="right"/>
      <protection/>
    </xf>
    <xf numFmtId="39" fontId="20" fillId="0" borderId="52" xfId="0" applyNumberFormat="1" applyFont="1" applyBorder="1" applyAlignment="1" applyProtection="1">
      <alignment horizontal="right"/>
      <protection/>
    </xf>
    <xf numFmtId="39" fontId="0" fillId="0" borderId="0" xfId="0" applyNumberFormat="1" applyAlignment="1" applyProtection="1">
      <alignment horizontal="left" vertical="top"/>
      <protection/>
    </xf>
    <xf numFmtId="37" fontId="18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left" wrapText="1"/>
      <protection/>
    </xf>
    <xf numFmtId="167" fontId="18" fillId="0" borderId="0" xfId="0" applyNumberFormat="1" applyFont="1" applyAlignment="1" applyProtection="1">
      <alignment horizontal="right"/>
      <protection/>
    </xf>
    <xf numFmtId="39" fontId="18" fillId="0" borderId="0" xfId="0" applyNumberFormat="1" applyFont="1" applyAlignment="1" applyProtection="1">
      <alignment horizontal="right"/>
      <protection/>
    </xf>
    <xf numFmtId="37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 wrapText="1"/>
      <protection/>
    </xf>
    <xf numFmtId="167" fontId="0" fillId="0" borderId="0" xfId="0" applyNumberFormat="1" applyAlignment="1" applyProtection="1">
      <alignment horizontal="right" vertical="top"/>
      <protection/>
    </xf>
    <xf numFmtId="39" fontId="0" fillId="0" borderId="0" xfId="0" applyNumberForma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20" applyAlignment="1" applyProtection="1">
      <alignment horizontal="left" vertical="top"/>
      <protection/>
    </xf>
    <xf numFmtId="0" fontId="16" fillId="0" borderId="0" xfId="20" applyFont="1" applyAlignment="1" applyProtection="1">
      <alignment horizontal="left" wrapText="1"/>
      <protection/>
    </xf>
    <xf numFmtId="39" fontId="16" fillId="0" borderId="0" xfId="20" applyNumberFormat="1" applyFont="1" applyAlignment="1" applyProtection="1">
      <alignment horizontal="right"/>
      <protection/>
    </xf>
    <xf numFmtId="167" fontId="16" fillId="0" borderId="0" xfId="20" applyNumberFormat="1" applyFont="1" applyAlignment="1" applyProtection="1">
      <alignment horizontal="right"/>
      <protection/>
    </xf>
    <xf numFmtId="0" fontId="17" fillId="0" borderId="0" xfId="20" applyFont="1" applyAlignment="1" applyProtection="1">
      <alignment horizontal="left" wrapText="1"/>
      <protection/>
    </xf>
    <xf numFmtId="167" fontId="17" fillId="0" borderId="0" xfId="20" applyNumberFormat="1" applyFont="1" applyAlignment="1" applyProtection="1">
      <alignment horizontal="right"/>
      <protection/>
    </xf>
    <xf numFmtId="0" fontId="18" fillId="0" borderId="0" xfId="20" applyFont="1" applyAlignment="1" applyProtection="1">
      <alignment horizontal="left" wrapText="1"/>
      <protection/>
    </xf>
    <xf numFmtId="39" fontId="18" fillId="0" borderId="0" xfId="20" applyNumberFormat="1" applyFont="1" applyAlignment="1" applyProtection="1">
      <alignment horizontal="right"/>
      <protection/>
    </xf>
    <xf numFmtId="167" fontId="18" fillId="0" borderId="0" xfId="20" applyNumberFormat="1" applyFont="1" applyAlignment="1" applyProtection="1">
      <alignment horizontal="right"/>
      <protection/>
    </xf>
    <xf numFmtId="0" fontId="0" fillId="0" borderId="0" xfId="20" applyFont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4" xfId="0" applyFont="1" applyBorder="1" applyAlignment="1" applyProtection="1">
      <alignment horizontal="left" vertical="top"/>
      <protection/>
    </xf>
    <xf numFmtId="0" fontId="5" fillId="0" borderId="36" xfId="0" applyFont="1" applyBorder="1" applyAlignment="1" applyProtection="1">
      <alignment horizontal="left" vertical="center"/>
      <protection/>
    </xf>
    <xf numFmtId="2" fontId="5" fillId="0" borderId="55" xfId="0" applyNumberFormat="1" applyFont="1" applyBorder="1" applyAlignment="1" applyProtection="1">
      <alignment horizontal="center" vertical="center"/>
      <protection/>
    </xf>
    <xf numFmtId="166" fontId="5" fillId="0" borderId="55" xfId="0" applyNumberFormat="1" applyFont="1" applyBorder="1" applyAlignment="1" applyProtection="1">
      <alignment horizontal="right" vertical="center"/>
      <protection/>
    </xf>
    <xf numFmtId="39" fontId="5" fillId="0" borderId="55" xfId="0" applyNumberFormat="1" applyFont="1" applyBorder="1" applyAlignment="1" applyProtection="1">
      <alignment horizontal="right" vertical="center"/>
      <protection/>
    </xf>
    <xf numFmtId="39" fontId="5" fillId="0" borderId="55" xfId="0" applyNumberFormat="1" applyFont="1" applyBorder="1" applyAlignment="1" applyProtection="1">
      <alignment horizontal="righ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2" fontId="5" fillId="0" borderId="49" xfId="0" applyNumberFormat="1" applyFont="1" applyBorder="1" applyAlignment="1" applyProtection="1">
      <alignment horizontal="center" vertical="center"/>
      <protection/>
    </xf>
    <xf numFmtId="166" fontId="5" fillId="0" borderId="49" xfId="0" applyNumberFormat="1" applyFont="1" applyBorder="1" applyAlignment="1" applyProtection="1">
      <alignment horizontal="right" vertical="center"/>
      <protection/>
    </xf>
    <xf numFmtId="39" fontId="5" fillId="0" borderId="49" xfId="0" applyNumberFormat="1" applyFont="1" applyBorder="1" applyAlignment="1" applyProtection="1">
      <alignment horizontal="right" vertical="center"/>
      <protection/>
    </xf>
    <xf numFmtId="39" fontId="5" fillId="0" borderId="49" xfId="0" applyNumberFormat="1" applyFont="1" applyBorder="1" applyAlignment="1" applyProtection="1">
      <alignment horizontal="right" vertical="center"/>
      <protection/>
    </xf>
    <xf numFmtId="0" fontId="0" fillId="0" borderId="6" xfId="0" applyFont="1" applyBorder="1" applyAlignment="1" applyProtection="1">
      <alignment horizontal="left" vertical="top"/>
      <protection/>
    </xf>
    <xf numFmtId="0" fontId="12" fillId="0" borderId="31" xfId="0" applyFont="1" applyBorder="1" applyAlignment="1" applyProtection="1">
      <alignment horizontal="left" vertical="center"/>
      <protection/>
    </xf>
    <xf numFmtId="2" fontId="5" fillId="0" borderId="31" xfId="0" applyNumberFormat="1" applyFont="1" applyBorder="1" applyAlignment="1" applyProtection="1">
      <alignment horizontal="right" vertical="center"/>
      <protection/>
    </xf>
    <xf numFmtId="166" fontId="5" fillId="0" borderId="31" xfId="0" applyNumberFormat="1" applyFont="1" applyBorder="1" applyAlignment="1" applyProtection="1">
      <alignment horizontal="right" vertical="center"/>
      <protection/>
    </xf>
    <xf numFmtId="2" fontId="5" fillId="0" borderId="31" xfId="0" applyNumberFormat="1" applyFont="1" applyBorder="1" applyAlignment="1" applyProtection="1">
      <alignment horizontal="left" vertical="center"/>
      <protection/>
    </xf>
    <xf numFmtId="39" fontId="12" fillId="0" borderId="31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top"/>
      <protection/>
    </xf>
    <xf numFmtId="166" fontId="3" fillId="0" borderId="26" xfId="0" applyNumberFormat="1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horizontal="left"/>
      <protection/>
    </xf>
    <xf numFmtId="39" fontId="1" fillId="0" borderId="43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53" xfId="0" applyFont="1" applyBorder="1" applyAlignment="1" applyProtection="1">
      <alignment horizontal="left" vertical="top"/>
      <protection/>
    </xf>
    <xf numFmtId="0" fontId="3" fillId="0" borderId="56" xfId="0" applyFont="1" applyBorder="1" applyAlignment="1" applyProtection="1">
      <alignment horizontal="left" vertical="top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left" vertical="top"/>
      <protection/>
    </xf>
    <xf numFmtId="39" fontId="1" fillId="0" borderId="47" xfId="0" applyNumberFormat="1" applyFont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showGridLines="0" tabSelected="1" workbookViewId="0" topLeftCell="A1">
      <pane ySplit="3" topLeftCell="A4" activePane="bottomLeft" state="frozen"/>
      <selection pane="bottomLeft" activeCell="Q7" sqref="Q7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42" t="s">
        <v>163</v>
      </c>
      <c r="F5" s="143"/>
      <c r="G5" s="143"/>
      <c r="H5" s="143"/>
      <c r="I5" s="143"/>
      <c r="J5" s="143"/>
      <c r="K5" s="143"/>
      <c r="L5" s="144"/>
      <c r="M5" s="17"/>
      <c r="N5" s="17"/>
      <c r="O5" s="139" t="s">
        <v>2</v>
      </c>
      <c r="P5" s="139"/>
      <c r="Q5" s="18"/>
      <c r="R5" s="19"/>
      <c r="S5" s="20"/>
    </row>
    <row r="6" spans="1:19" s="2" customFormat="1" ht="24.75" customHeight="1">
      <c r="A6" s="16"/>
      <c r="B6" s="17" t="s">
        <v>3</v>
      </c>
      <c r="C6" s="17"/>
      <c r="D6" s="17"/>
      <c r="E6" s="145" t="s">
        <v>164</v>
      </c>
      <c r="F6" s="146"/>
      <c r="G6" s="146"/>
      <c r="H6" s="146"/>
      <c r="I6" s="146"/>
      <c r="J6" s="146"/>
      <c r="K6" s="146"/>
      <c r="L6" s="147"/>
      <c r="M6" s="17"/>
      <c r="N6" s="17"/>
      <c r="O6" s="139" t="s">
        <v>4</v>
      </c>
      <c r="P6" s="139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148" t="s">
        <v>5</v>
      </c>
      <c r="F7" s="149"/>
      <c r="G7" s="149"/>
      <c r="H7" s="149"/>
      <c r="I7" s="149"/>
      <c r="J7" s="149"/>
      <c r="K7" s="149"/>
      <c r="L7" s="150"/>
      <c r="M7" s="17"/>
      <c r="N7" s="17"/>
      <c r="O7" s="139" t="s">
        <v>6</v>
      </c>
      <c r="P7" s="139"/>
      <c r="Q7" s="22" t="s">
        <v>7</v>
      </c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39" t="s">
        <v>8</v>
      </c>
      <c r="P8" s="139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151" t="s">
        <v>5</v>
      </c>
      <c r="F9" s="152"/>
      <c r="G9" s="152"/>
      <c r="H9" s="152"/>
      <c r="I9" s="152"/>
      <c r="J9" s="152"/>
      <c r="K9" s="152"/>
      <c r="L9" s="153"/>
      <c r="M9" s="17"/>
      <c r="N9" s="17"/>
      <c r="O9" s="140"/>
      <c r="P9" s="141"/>
      <c r="Q9" s="24"/>
      <c r="R9" s="25"/>
      <c r="S9" s="20"/>
    </row>
    <row r="10" spans="1:19" s="2" customFormat="1" ht="24.75" customHeight="1">
      <c r="A10" s="16"/>
      <c r="B10" s="17" t="s">
        <v>11</v>
      </c>
      <c r="C10" s="17"/>
      <c r="D10" s="17"/>
      <c r="E10" s="154" t="s">
        <v>5</v>
      </c>
      <c r="F10" s="155"/>
      <c r="G10" s="155"/>
      <c r="H10" s="155"/>
      <c r="I10" s="155"/>
      <c r="J10" s="155"/>
      <c r="K10" s="155"/>
      <c r="L10" s="156"/>
      <c r="M10" s="17"/>
      <c r="N10" s="17"/>
      <c r="O10" s="140"/>
      <c r="P10" s="141"/>
      <c r="Q10" s="24"/>
      <c r="R10" s="25"/>
      <c r="S10" s="20"/>
    </row>
    <row r="11" spans="1:19" s="2" customFormat="1" ht="24.75" customHeight="1">
      <c r="A11" s="16"/>
      <c r="B11" s="17" t="s">
        <v>12</v>
      </c>
      <c r="C11" s="17"/>
      <c r="D11" s="17"/>
      <c r="E11" s="154"/>
      <c r="F11" s="155"/>
      <c r="G11" s="155"/>
      <c r="H11" s="155"/>
      <c r="I11" s="155"/>
      <c r="J11" s="155"/>
      <c r="K11" s="155"/>
      <c r="L11" s="156"/>
      <c r="M11" s="17"/>
      <c r="N11" s="17"/>
      <c r="O11" s="140"/>
      <c r="P11" s="141"/>
      <c r="Q11" s="24"/>
      <c r="R11" s="25"/>
      <c r="S11" s="20"/>
    </row>
    <row r="12" spans="1:19" s="2" customFormat="1" ht="24.75" customHeight="1">
      <c r="A12" s="16"/>
      <c r="B12" s="17" t="s">
        <v>13</v>
      </c>
      <c r="C12" s="17"/>
      <c r="D12" s="17"/>
      <c r="E12" s="136"/>
      <c r="F12" s="137"/>
      <c r="G12" s="137"/>
      <c r="H12" s="137"/>
      <c r="I12" s="137"/>
      <c r="J12" s="137"/>
      <c r="K12" s="137"/>
      <c r="L12" s="138"/>
      <c r="M12" s="17"/>
      <c r="N12" s="17"/>
      <c r="O12" s="134"/>
      <c r="P12" s="135"/>
      <c r="Q12" s="134"/>
      <c r="R12" s="135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14</v>
      </c>
      <c r="F14" s="17"/>
      <c r="G14" s="17"/>
      <c r="H14" s="17"/>
      <c r="I14" s="31" t="s">
        <v>15</v>
      </c>
      <c r="J14" s="17"/>
      <c r="K14" s="17"/>
      <c r="L14" s="17"/>
      <c r="M14" s="17"/>
      <c r="N14" s="17"/>
      <c r="O14" s="139" t="s">
        <v>16</v>
      </c>
      <c r="P14" s="139"/>
      <c r="Q14" s="18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26"/>
      <c r="J15" s="17"/>
      <c r="K15" s="17"/>
      <c r="L15" s="17"/>
      <c r="M15" s="17"/>
      <c r="N15" s="17"/>
      <c r="O15" s="139" t="s">
        <v>17</v>
      </c>
      <c r="P15" s="139"/>
      <c r="Q15" s="22"/>
      <c r="R15" s="34"/>
      <c r="S15" s="20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2" customFormat="1" ht="20.25" customHeight="1">
      <c r="A17" s="38"/>
      <c r="B17" s="39"/>
      <c r="C17" s="39"/>
      <c r="D17" s="39"/>
      <c r="E17" s="40" t="s">
        <v>18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2" customFormat="1" ht="21.75" customHeight="1">
      <c r="A18" s="42" t="s">
        <v>19</v>
      </c>
      <c r="B18" s="43"/>
      <c r="C18" s="43"/>
      <c r="D18" s="44"/>
      <c r="E18" s="45" t="s">
        <v>20</v>
      </c>
      <c r="F18" s="44"/>
      <c r="G18" s="45" t="s">
        <v>21</v>
      </c>
      <c r="H18" s="43"/>
      <c r="I18" s="44"/>
      <c r="J18" s="45" t="s">
        <v>22</v>
      </c>
      <c r="K18" s="43"/>
      <c r="L18" s="45" t="s">
        <v>23</v>
      </c>
      <c r="M18" s="43"/>
      <c r="N18" s="43"/>
      <c r="O18" s="43"/>
      <c r="P18" s="44"/>
      <c r="Q18" s="45" t="s">
        <v>24</v>
      </c>
      <c r="R18" s="43"/>
      <c r="S18" s="46"/>
    </row>
    <row r="19" spans="1:19" s="2" customFormat="1" ht="19.5" customHeight="1">
      <c r="A19" s="47"/>
      <c r="B19" s="48"/>
      <c r="C19" s="48"/>
      <c r="D19" s="49">
        <v>0</v>
      </c>
      <c r="E19" s="50">
        <v>0</v>
      </c>
      <c r="F19" s="51"/>
      <c r="G19" s="52"/>
      <c r="H19" s="48"/>
      <c r="I19" s="49">
        <v>0</v>
      </c>
      <c r="J19" s="50">
        <v>0</v>
      </c>
      <c r="K19" s="53"/>
      <c r="L19" s="52"/>
      <c r="M19" s="48"/>
      <c r="N19" s="48"/>
      <c r="O19" s="54"/>
      <c r="P19" s="49">
        <v>0</v>
      </c>
      <c r="Q19" s="52"/>
      <c r="R19" s="55">
        <v>0</v>
      </c>
      <c r="S19" s="56"/>
    </row>
    <row r="20" spans="1:19" s="2" customFormat="1" ht="20.25" customHeight="1">
      <c r="A20" s="38"/>
      <c r="B20" s="39"/>
      <c r="C20" s="39"/>
      <c r="D20" s="39"/>
      <c r="E20" s="40" t="s">
        <v>25</v>
      </c>
      <c r="F20" s="39"/>
      <c r="G20" s="39"/>
      <c r="H20" s="39"/>
      <c r="I20" s="39"/>
      <c r="J20" s="57" t="s">
        <v>26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2" customFormat="1" ht="19.5" customHeight="1">
      <c r="A21" s="58" t="s">
        <v>27</v>
      </c>
      <c r="B21" s="59"/>
      <c r="C21" s="60" t="s">
        <v>28</v>
      </c>
      <c r="D21" s="61"/>
      <c r="E21" s="61"/>
      <c r="F21" s="62"/>
      <c r="G21" s="58" t="s">
        <v>29</v>
      </c>
      <c r="H21" s="63"/>
      <c r="I21" s="60" t="s">
        <v>30</v>
      </c>
      <c r="J21" s="61"/>
      <c r="K21" s="61"/>
      <c r="L21" s="58" t="s">
        <v>31</v>
      </c>
      <c r="M21" s="63"/>
      <c r="N21" s="60" t="s">
        <v>32</v>
      </c>
      <c r="O21" s="64"/>
      <c r="P21" s="61"/>
      <c r="Q21" s="61"/>
      <c r="R21" s="61"/>
      <c r="S21" s="62"/>
    </row>
    <row r="22" spans="1:19" s="2" customFormat="1" ht="19.5" customHeight="1">
      <c r="A22" s="65" t="s">
        <v>33</v>
      </c>
      <c r="B22" s="66" t="s">
        <v>34</v>
      </c>
      <c r="C22" s="67"/>
      <c r="D22" s="68" t="s">
        <v>35</v>
      </c>
      <c r="E22" s="69">
        <f>+'Rekapitulace rozpočtu'!C19</f>
        <v>0</v>
      </c>
      <c r="F22" s="70"/>
      <c r="G22" s="65" t="s">
        <v>36</v>
      </c>
      <c r="H22" s="71" t="s">
        <v>37</v>
      </c>
      <c r="I22" s="72"/>
      <c r="J22" s="73">
        <v>0</v>
      </c>
      <c r="K22" s="74"/>
      <c r="L22" s="65" t="s">
        <v>38</v>
      </c>
      <c r="M22" s="75" t="s">
        <v>39</v>
      </c>
      <c r="N22" s="76"/>
      <c r="O22" s="76"/>
      <c r="P22" s="76"/>
      <c r="Q22" s="77">
        <v>0.013</v>
      </c>
      <c r="R22" s="69">
        <f>+E28*Q22</f>
        <v>0</v>
      </c>
      <c r="S22" s="70"/>
    </row>
    <row r="23" spans="1:19" s="2" customFormat="1" ht="19.5" customHeight="1">
      <c r="A23" s="65" t="s">
        <v>40</v>
      </c>
      <c r="B23" s="78"/>
      <c r="C23" s="79"/>
      <c r="D23" s="68" t="s">
        <v>41</v>
      </c>
      <c r="E23" s="69">
        <f>+'Rekapitulace rozpočtu'!D19</f>
        <v>0</v>
      </c>
      <c r="F23" s="70"/>
      <c r="G23" s="65" t="s">
        <v>42</v>
      </c>
      <c r="H23" s="17" t="s">
        <v>43</v>
      </c>
      <c r="I23" s="72"/>
      <c r="J23" s="73">
        <v>0</v>
      </c>
      <c r="K23" s="74"/>
      <c r="L23" s="65" t="s">
        <v>44</v>
      </c>
      <c r="M23" s="75" t="s">
        <v>45</v>
      </c>
      <c r="N23" s="76"/>
      <c r="O23" s="17"/>
      <c r="P23" s="76"/>
      <c r="Q23" s="77" t="s">
        <v>169</v>
      </c>
      <c r="R23" s="69">
        <v>0</v>
      </c>
      <c r="S23" s="70"/>
    </row>
    <row r="24" spans="1:19" s="2" customFormat="1" ht="19.5" customHeight="1">
      <c r="A24" s="65" t="s">
        <v>46</v>
      </c>
      <c r="B24" s="66" t="s">
        <v>47</v>
      </c>
      <c r="C24" s="67"/>
      <c r="D24" s="68" t="s">
        <v>35</v>
      </c>
      <c r="E24" s="69">
        <v>0</v>
      </c>
      <c r="F24" s="70"/>
      <c r="G24" s="65" t="s">
        <v>48</v>
      </c>
      <c r="H24" s="71" t="s">
        <v>49</v>
      </c>
      <c r="I24" s="72"/>
      <c r="J24" s="73">
        <v>0</v>
      </c>
      <c r="K24" s="74"/>
      <c r="L24" s="65" t="s">
        <v>50</v>
      </c>
      <c r="M24" s="75" t="s">
        <v>51</v>
      </c>
      <c r="N24" s="76"/>
      <c r="O24" s="76"/>
      <c r="P24" s="76"/>
      <c r="Q24" s="77"/>
      <c r="R24" s="69">
        <v>0</v>
      </c>
      <c r="S24" s="70"/>
    </row>
    <row r="25" spans="1:19" s="2" customFormat="1" ht="19.5" customHeight="1">
      <c r="A25" s="65" t="s">
        <v>52</v>
      </c>
      <c r="B25" s="78"/>
      <c r="C25" s="79"/>
      <c r="D25" s="68" t="s">
        <v>41</v>
      </c>
      <c r="E25" s="69">
        <v>0</v>
      </c>
      <c r="F25" s="70"/>
      <c r="G25" s="65" t="s">
        <v>53</v>
      </c>
      <c r="H25" s="71"/>
      <c r="I25" s="72"/>
      <c r="J25" s="73">
        <v>0</v>
      </c>
      <c r="K25" s="74"/>
      <c r="L25" s="65" t="s">
        <v>54</v>
      </c>
      <c r="M25" s="75" t="s">
        <v>55</v>
      </c>
      <c r="N25" s="76"/>
      <c r="O25" s="17"/>
      <c r="P25" s="76"/>
      <c r="Q25" s="77"/>
      <c r="R25" s="69">
        <v>0</v>
      </c>
      <c r="S25" s="70"/>
    </row>
    <row r="26" spans="1:19" s="2" customFormat="1" ht="19.5" customHeight="1">
      <c r="A26" s="65" t="s">
        <v>56</v>
      </c>
      <c r="B26" s="66" t="s">
        <v>57</v>
      </c>
      <c r="C26" s="67"/>
      <c r="D26" s="68" t="s">
        <v>35</v>
      </c>
      <c r="E26" s="69">
        <v>0</v>
      </c>
      <c r="F26" s="70"/>
      <c r="G26" s="80"/>
      <c r="H26" s="76"/>
      <c r="I26" s="72"/>
      <c r="J26" s="81"/>
      <c r="K26" s="74"/>
      <c r="L26" s="65" t="s">
        <v>58</v>
      </c>
      <c r="M26" s="75" t="s">
        <v>59</v>
      </c>
      <c r="N26" s="76"/>
      <c r="O26" s="76"/>
      <c r="P26" s="76"/>
      <c r="Q26" s="77"/>
      <c r="R26" s="69">
        <v>0</v>
      </c>
      <c r="S26" s="70"/>
    </row>
    <row r="27" spans="1:19" s="2" customFormat="1" ht="19.5" customHeight="1">
      <c r="A27" s="65" t="s">
        <v>60</v>
      </c>
      <c r="B27" s="78"/>
      <c r="C27" s="79"/>
      <c r="D27" s="68" t="s">
        <v>41</v>
      </c>
      <c r="E27" s="69">
        <v>0</v>
      </c>
      <c r="F27" s="70"/>
      <c r="G27" s="80"/>
      <c r="H27" s="76"/>
      <c r="I27" s="72"/>
      <c r="J27" s="81"/>
      <c r="K27" s="74"/>
      <c r="L27" s="65" t="s">
        <v>61</v>
      </c>
      <c r="M27" s="71" t="s">
        <v>62</v>
      </c>
      <c r="N27" s="76"/>
      <c r="O27" s="17"/>
      <c r="P27" s="76"/>
      <c r="Q27" s="72"/>
      <c r="R27" s="69">
        <v>0</v>
      </c>
      <c r="S27" s="70"/>
    </row>
    <row r="28" spans="1:19" s="2" customFormat="1" ht="19.5" customHeight="1">
      <c r="A28" s="65" t="s">
        <v>63</v>
      </c>
      <c r="B28" s="82" t="s">
        <v>64</v>
      </c>
      <c r="C28" s="76"/>
      <c r="D28" s="72"/>
      <c r="E28" s="83">
        <f>+SUM(E22:E27)</f>
        <v>0</v>
      </c>
      <c r="F28" s="41"/>
      <c r="G28" s="65" t="s">
        <v>65</v>
      </c>
      <c r="H28" s="82" t="s">
        <v>66</v>
      </c>
      <c r="I28" s="72"/>
      <c r="J28" s="84"/>
      <c r="K28" s="85"/>
      <c r="L28" s="65" t="s">
        <v>67</v>
      </c>
      <c r="M28" s="82" t="s">
        <v>68</v>
      </c>
      <c r="N28" s="76"/>
      <c r="O28" s="76"/>
      <c r="P28" s="76"/>
      <c r="Q28" s="72"/>
      <c r="R28" s="83">
        <f>+SUM(R22:R27)</f>
        <v>0</v>
      </c>
      <c r="S28" s="41"/>
    </row>
    <row r="29" spans="1:19" s="2" customFormat="1" ht="19.5" customHeight="1">
      <c r="A29" s="86" t="s">
        <v>69</v>
      </c>
      <c r="B29" s="87" t="s">
        <v>70</v>
      </c>
      <c r="C29" s="88"/>
      <c r="D29" s="89"/>
      <c r="E29" s="90">
        <v>0</v>
      </c>
      <c r="F29" s="91"/>
      <c r="G29" s="86" t="s">
        <v>71</v>
      </c>
      <c r="H29" s="87" t="s">
        <v>72</v>
      </c>
      <c r="I29" s="89"/>
      <c r="J29" s="92">
        <v>0</v>
      </c>
      <c r="K29" s="93"/>
      <c r="L29" s="86" t="s">
        <v>73</v>
      </c>
      <c r="M29" s="87" t="s">
        <v>74</v>
      </c>
      <c r="N29" s="88"/>
      <c r="O29" s="36"/>
      <c r="P29" s="88"/>
      <c r="Q29" s="89"/>
      <c r="R29" s="90">
        <v>0</v>
      </c>
      <c r="S29" s="91"/>
    </row>
    <row r="30" spans="1:19" s="2" customFormat="1" ht="19.5" customHeight="1">
      <c r="A30" s="94"/>
      <c r="B30" s="95"/>
      <c r="C30" s="96" t="s">
        <v>75</v>
      </c>
      <c r="D30" s="97"/>
      <c r="E30" s="97"/>
      <c r="F30" s="97"/>
      <c r="G30" s="97"/>
      <c r="H30" s="97"/>
      <c r="I30" s="97"/>
      <c r="J30" s="97"/>
      <c r="K30" s="97"/>
      <c r="L30" s="58" t="s">
        <v>76</v>
      </c>
      <c r="M30" s="98"/>
      <c r="N30" s="61" t="s">
        <v>77</v>
      </c>
      <c r="O30" s="99"/>
      <c r="P30" s="99"/>
      <c r="Q30" s="99"/>
      <c r="R30" s="100">
        <f>+E28+R28</f>
        <v>0</v>
      </c>
      <c r="S30" s="101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2"/>
      <c r="M31" s="103" t="s">
        <v>78</v>
      </c>
      <c r="N31" s="104"/>
      <c r="O31" s="105" t="s">
        <v>79</v>
      </c>
      <c r="P31" s="104"/>
      <c r="Q31" s="105" t="s">
        <v>80</v>
      </c>
      <c r="R31" s="105" t="s">
        <v>81</v>
      </c>
      <c r="S31" s="106"/>
    </row>
    <row r="32" spans="1:19" s="2" customFormat="1" ht="12.75" customHeight="1">
      <c r="A32" s="198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99"/>
      <c r="M32" s="200" t="s">
        <v>82</v>
      </c>
      <c r="N32" s="201"/>
      <c r="O32" s="202">
        <v>15</v>
      </c>
      <c r="P32" s="203" t="s">
        <v>170</v>
      </c>
      <c r="Q32" s="203"/>
      <c r="R32" s="204" t="s">
        <v>170</v>
      </c>
      <c r="S32" s="107"/>
    </row>
    <row r="33" spans="1:19" s="2" customFormat="1" ht="12.75" customHeight="1">
      <c r="A33" s="198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99"/>
      <c r="M33" s="205" t="s">
        <v>83</v>
      </c>
      <c r="N33" s="206"/>
      <c r="O33" s="207">
        <v>21</v>
      </c>
      <c r="P33" s="208">
        <f>+R30</f>
        <v>0</v>
      </c>
      <c r="Q33" s="208"/>
      <c r="R33" s="209">
        <f>+R30*0.21</f>
        <v>0</v>
      </c>
      <c r="S33" s="108"/>
    </row>
    <row r="34" spans="1:19" s="2" customFormat="1" ht="19.5" customHeight="1">
      <c r="A34" s="198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210"/>
      <c r="M34" s="211" t="s">
        <v>84</v>
      </c>
      <c r="N34" s="212"/>
      <c r="O34" s="213"/>
      <c r="P34" s="212"/>
      <c r="Q34" s="214"/>
      <c r="R34" s="215">
        <f>+R33+P33</f>
        <v>0</v>
      </c>
      <c r="S34" s="109"/>
    </row>
    <row r="35" spans="1:19" s="2" customFormat="1" ht="19.5" customHeight="1">
      <c r="A35" s="198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58" t="s">
        <v>85</v>
      </c>
      <c r="M35" s="216"/>
      <c r="N35" s="60" t="s">
        <v>86</v>
      </c>
      <c r="O35" s="217"/>
      <c r="P35" s="216"/>
      <c r="Q35" s="216"/>
      <c r="R35" s="216"/>
      <c r="S35" s="110"/>
    </row>
    <row r="36" spans="1:19" s="2" customFormat="1" ht="14.25" customHeight="1">
      <c r="A36" s="198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02"/>
      <c r="M36" s="218" t="s">
        <v>87</v>
      </c>
      <c r="N36" s="97"/>
      <c r="O36" s="97"/>
      <c r="P36" s="97"/>
      <c r="Q36" s="97"/>
      <c r="R36" s="219">
        <v>0</v>
      </c>
      <c r="S36" s="111"/>
    </row>
    <row r="37" spans="1:19" s="2" customFormat="1" ht="14.25" customHeight="1">
      <c r="A37" s="198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02"/>
      <c r="M37" s="218" t="s">
        <v>88</v>
      </c>
      <c r="N37" s="97"/>
      <c r="O37" s="97"/>
      <c r="P37" s="97"/>
      <c r="Q37" s="97"/>
      <c r="R37" s="219">
        <v>0</v>
      </c>
      <c r="S37" s="111"/>
    </row>
    <row r="38" spans="1:19" s="2" customFormat="1" ht="14.25" customHeight="1">
      <c r="A38" s="220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2"/>
      <c r="M38" s="223" t="s">
        <v>89</v>
      </c>
      <c r="N38" s="224"/>
      <c r="O38" s="224"/>
      <c r="P38" s="224"/>
      <c r="Q38" s="224"/>
      <c r="R38" s="225">
        <v>0</v>
      </c>
      <c r="S38" s="112"/>
    </row>
  </sheetData>
  <sheetProtection algorithmName="SHA-512" hashValue="LXO+WlYj/UoPFX60ZBu5j+kmTBEFQ5iJOlrrjcj2v1DvSQxi+/ObGrggIOR0qkWTNyjjVr46bw2+5/JxKIBJkQ==" saltValue="t3hx+C7hKn4xDzoyCd3ivg==" spinCount="100000" sheet="1" objects="1" scenarios="1"/>
  <protectedRanges>
    <protectedRange sqref="E9:L12 O9:R12 Q22:Q26" name="Oblast1"/>
  </protectedRanges>
  <mergeCells count="20">
    <mergeCell ref="O5:P5"/>
    <mergeCell ref="O6:P6"/>
    <mergeCell ref="E5:L5"/>
    <mergeCell ref="E6:L6"/>
    <mergeCell ref="E7:L7"/>
    <mergeCell ref="E9:L9"/>
    <mergeCell ref="E10:L10"/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  <mergeCell ref="O11:P11"/>
    <mergeCell ref="O12:P12"/>
    <mergeCell ref="E11:L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"/>
  <sheetViews>
    <sheetView showGridLines="0" workbookViewId="0" topLeftCell="A1">
      <selection activeCell="A1" sqref="A1:XFD1048576"/>
    </sheetView>
  </sheetViews>
  <sheetFormatPr defaultColWidth="10.66015625" defaultRowHeight="12" customHeight="1"/>
  <cols>
    <col min="1" max="1" width="14.16015625" style="188" customWidth="1"/>
    <col min="2" max="2" width="41.66015625" style="188" customWidth="1"/>
    <col min="3" max="3" width="21" style="188" customWidth="1"/>
    <col min="4" max="4" width="19.66015625" style="188" customWidth="1"/>
    <col min="5" max="5" width="20" style="188" customWidth="1"/>
    <col min="6" max="7" width="18.16015625" style="188" customWidth="1"/>
    <col min="8" max="16384" width="10.66015625" style="197" customWidth="1"/>
  </cols>
  <sheetData>
    <row r="1" spans="1:7" s="188" customFormat="1" ht="27.75" customHeight="1">
      <c r="A1" s="157" t="s">
        <v>90</v>
      </c>
      <c r="B1" s="157"/>
      <c r="C1" s="157"/>
      <c r="D1" s="157"/>
      <c r="E1" s="157"/>
      <c r="F1" s="157"/>
      <c r="G1" s="157"/>
    </row>
    <row r="2" spans="1:7" s="188" customFormat="1" ht="12.75" customHeight="1">
      <c r="A2" s="113" t="s">
        <v>91</v>
      </c>
      <c r="B2" s="114"/>
      <c r="C2" s="114"/>
      <c r="D2" s="114"/>
      <c r="E2" s="114"/>
      <c r="F2" s="114"/>
      <c r="G2" s="114"/>
    </row>
    <row r="3" spans="1:7" s="188" customFormat="1" ht="12.75" customHeight="1">
      <c r="A3" s="113" t="s">
        <v>92</v>
      </c>
      <c r="B3" s="114"/>
      <c r="C3" s="114"/>
      <c r="D3" s="114"/>
      <c r="E3" s="114"/>
      <c r="F3" s="114"/>
      <c r="G3" s="114"/>
    </row>
    <row r="4" spans="1:7" s="188" customFormat="1" ht="13.5" customHeight="1">
      <c r="A4" s="115"/>
      <c r="B4" s="115"/>
      <c r="C4" s="116"/>
      <c r="D4" s="116"/>
      <c r="E4" s="116"/>
      <c r="F4" s="116"/>
      <c r="G4" s="116"/>
    </row>
    <row r="5" spans="1:7" s="188" customFormat="1" ht="6.75" customHeight="1">
      <c r="A5" s="116"/>
      <c r="B5" s="116"/>
      <c r="C5" s="116"/>
      <c r="D5" s="116"/>
      <c r="E5" s="116"/>
      <c r="F5" s="116"/>
      <c r="G5" s="116"/>
    </row>
    <row r="6" spans="1:7" s="188" customFormat="1" ht="12.75" customHeight="1">
      <c r="A6" s="114" t="s">
        <v>93</v>
      </c>
      <c r="B6" s="117"/>
      <c r="C6" s="117"/>
      <c r="D6" s="117"/>
      <c r="E6" s="117"/>
      <c r="F6" s="117"/>
      <c r="G6" s="117"/>
    </row>
    <row r="7" spans="1:7" s="188" customFormat="1" ht="13.5" customHeight="1">
      <c r="A7" s="114" t="s">
        <v>165</v>
      </c>
      <c r="B7" s="117"/>
      <c r="C7" s="117"/>
      <c r="D7" s="117"/>
      <c r="E7" s="117"/>
      <c r="F7" s="114" t="s">
        <v>168</v>
      </c>
      <c r="G7" s="117"/>
    </row>
    <row r="8" spans="1:7" s="188" customFormat="1" ht="13.5" customHeight="1">
      <c r="A8" s="114" t="s">
        <v>94</v>
      </c>
      <c r="B8" s="117"/>
      <c r="C8" s="117"/>
      <c r="D8" s="117"/>
      <c r="E8" s="117"/>
      <c r="F8" s="114" t="s">
        <v>167</v>
      </c>
      <c r="G8" s="117"/>
    </row>
    <row r="9" spans="1:7" s="188" customFormat="1" ht="6" customHeight="1">
      <c r="A9" s="118"/>
      <c r="B9" s="118"/>
      <c r="C9" s="118"/>
      <c r="D9" s="118"/>
      <c r="E9" s="118"/>
      <c r="F9" s="118"/>
      <c r="G9" s="118"/>
    </row>
    <row r="10" spans="1:7" s="188" customFormat="1" ht="22.5" customHeight="1">
      <c r="A10" s="119" t="s">
        <v>95</v>
      </c>
      <c r="B10" s="119" t="s">
        <v>96</v>
      </c>
      <c r="C10" s="119" t="s">
        <v>97</v>
      </c>
      <c r="D10" s="119" t="s">
        <v>41</v>
      </c>
      <c r="E10" s="119" t="s">
        <v>98</v>
      </c>
      <c r="F10" s="119" t="s">
        <v>99</v>
      </c>
      <c r="G10" s="119" t="s">
        <v>100</v>
      </c>
    </row>
    <row r="11" spans="1:7" s="188" customFormat="1" ht="12.75" customHeight="1" hidden="1">
      <c r="A11" s="119" t="s">
        <v>33</v>
      </c>
      <c r="B11" s="119" t="s">
        <v>40</v>
      </c>
      <c r="C11" s="119" t="s">
        <v>46</v>
      </c>
      <c r="D11" s="119" t="s">
        <v>52</v>
      </c>
      <c r="E11" s="119" t="s">
        <v>56</v>
      </c>
      <c r="F11" s="119" t="s">
        <v>60</v>
      </c>
      <c r="G11" s="119" t="s">
        <v>63</v>
      </c>
    </row>
    <row r="12" spans="1:7" s="188" customFormat="1" ht="4.5" customHeight="1">
      <c r="A12" s="118"/>
      <c r="B12" s="118"/>
      <c r="C12" s="118"/>
      <c r="D12" s="118"/>
      <c r="E12" s="118"/>
      <c r="F12" s="118"/>
      <c r="G12" s="118"/>
    </row>
    <row r="13" spans="1:7" s="188" customFormat="1" ht="30.75" customHeight="1">
      <c r="A13" s="189" t="s">
        <v>34</v>
      </c>
      <c r="B13" s="189" t="s">
        <v>101</v>
      </c>
      <c r="C13" s="190">
        <f>+C14+C15+C16+C17+C18</f>
        <v>0</v>
      </c>
      <c r="D13" s="190">
        <f>+D14+D15+D16+D17+D18</f>
        <v>0</v>
      </c>
      <c r="E13" s="190">
        <f>+D13+C13</f>
        <v>0</v>
      </c>
      <c r="F13" s="191">
        <v>37.4883025</v>
      </c>
      <c r="G13" s="191">
        <v>72.7485</v>
      </c>
    </row>
    <row r="14" spans="1:7" s="188" customFormat="1" ht="28.5" customHeight="1">
      <c r="A14" s="192" t="s">
        <v>33</v>
      </c>
      <c r="B14" s="192" t="s">
        <v>102</v>
      </c>
      <c r="C14" s="172">
        <v>0</v>
      </c>
      <c r="D14" s="172">
        <f>+Rozpočet!G15+Rozpočet!G16+Rozpočet!G17+Rozpočet!G18</f>
        <v>0</v>
      </c>
      <c r="E14" s="172">
        <f>+D14+C14</f>
        <v>0</v>
      </c>
      <c r="F14" s="193">
        <f>+Rozpočet!H14</f>
        <v>0</v>
      </c>
      <c r="G14" s="193">
        <v>72.7485</v>
      </c>
    </row>
    <row r="15" spans="1:7" s="188" customFormat="1" ht="28.5" customHeight="1">
      <c r="A15" s="192" t="s">
        <v>56</v>
      </c>
      <c r="B15" s="192" t="s">
        <v>103</v>
      </c>
      <c r="C15" s="172">
        <f>+Rozpočet!G20+Rozpočet!G21+Rozpočet!G22+Rozpočet!G23</f>
        <v>0</v>
      </c>
      <c r="D15" s="172">
        <f>+Rozpočet!G24</f>
        <v>0</v>
      </c>
      <c r="E15" s="172">
        <f aca="true" t="shared" si="0" ref="E15:E18">+D15+C15</f>
        <v>0</v>
      </c>
      <c r="F15" s="193">
        <f>+Rozpočet!H19</f>
        <v>28.8348185</v>
      </c>
      <c r="G15" s="193">
        <v>0</v>
      </c>
    </row>
    <row r="16" spans="1:7" s="188" customFormat="1" ht="28.5" customHeight="1">
      <c r="A16" s="192" t="s">
        <v>42</v>
      </c>
      <c r="B16" s="192" t="s">
        <v>104</v>
      </c>
      <c r="C16" s="172">
        <f>+Rozpočet!G27+Rozpočet!G29</f>
        <v>0</v>
      </c>
      <c r="D16" s="172">
        <f>+Rozpočet!G26+Rozpočet!G28+Rozpočet!G30+Rozpočet!G31+Rozpočet!G32+Rozpočet!G33</f>
        <v>0</v>
      </c>
      <c r="E16" s="172">
        <f t="shared" si="0"/>
        <v>0</v>
      </c>
      <c r="F16" s="193">
        <f>+Rozpočet!H25</f>
        <v>8.653484</v>
      </c>
      <c r="G16" s="193">
        <v>0</v>
      </c>
    </row>
    <row r="17" spans="1:7" s="188" customFormat="1" ht="28.5" customHeight="1">
      <c r="A17" s="192" t="s">
        <v>105</v>
      </c>
      <c r="B17" s="192" t="s">
        <v>106</v>
      </c>
      <c r="C17" s="172">
        <f>+Rozpočet!G37</f>
        <v>0</v>
      </c>
      <c r="D17" s="172">
        <f>+Rozpočet!G35+Rozpočet!G36+Rozpočet!G38</f>
        <v>0</v>
      </c>
      <c r="E17" s="172">
        <f t="shared" si="0"/>
        <v>0</v>
      </c>
      <c r="F17" s="193">
        <f>+Rozpočet!H34</f>
        <v>0</v>
      </c>
      <c r="G17" s="193">
        <v>0</v>
      </c>
    </row>
    <row r="18" spans="1:7" s="188" customFormat="1" ht="28.5" customHeight="1">
      <c r="A18" s="192" t="s">
        <v>107</v>
      </c>
      <c r="B18" s="192" t="s">
        <v>108</v>
      </c>
      <c r="C18" s="172">
        <v>0</v>
      </c>
      <c r="D18" s="172">
        <f>+Rozpočet!G39</f>
        <v>0</v>
      </c>
      <c r="E18" s="172">
        <f t="shared" si="0"/>
        <v>0</v>
      </c>
      <c r="F18" s="193">
        <f>+Rozpočet!H39</f>
        <v>0</v>
      </c>
      <c r="G18" s="193">
        <v>0</v>
      </c>
    </row>
    <row r="19" spans="1:7" s="188" customFormat="1" ht="30.75" customHeight="1">
      <c r="A19" s="194"/>
      <c r="B19" s="194" t="s">
        <v>109</v>
      </c>
      <c r="C19" s="195">
        <f aca="true" t="shared" si="1" ref="C19:D19">+SUM(C14:C18)</f>
        <v>0</v>
      </c>
      <c r="D19" s="195">
        <f t="shared" si="1"/>
        <v>0</v>
      </c>
      <c r="E19" s="195">
        <f>+SUM(E14:E18)</f>
        <v>0</v>
      </c>
      <c r="F19" s="196">
        <f aca="true" t="shared" si="2" ref="F19:G19">+SUM(F14:F18)</f>
        <v>37.4883025</v>
      </c>
      <c r="G19" s="196">
        <f t="shared" si="2"/>
        <v>72.7485</v>
      </c>
    </row>
  </sheetData>
  <sheetProtection algorithmName="SHA-512" hashValue="fGpxRHuBR2oiU3dNAEANeGyege98JoEsapIdQUPB2jMOPQCPj5en/lAKTKJ1PZ0beDPYIhL/Zm4N/TlJDSiQjA==" saltValue="CVAfT3X9cPlxA1e7wPnP8w==" spinCount="100000" sheet="1" objects="1" scenarios="1"/>
  <mergeCells count="1">
    <mergeCell ref="A1:G1"/>
  </mergeCells>
  <printOptions horizontalCentered="1"/>
  <pageMargins left="0.39370079040527345" right="0.39370079040527345" top="0.5905511644151475" bottom="0.7874015808105469" header="0" footer="0"/>
  <pageSetup blackAndWhite="1" fitToHeight="100" fitToWidth="1" horizontalDpi="600" verticalDpi="600" orientation="portrait" paperSize="9" scale="7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1"/>
  <sheetViews>
    <sheetView showGridLines="0" workbookViewId="0" topLeftCell="A1">
      <selection activeCell="G14" sqref="G14 G19 G25 G34 G39"/>
    </sheetView>
  </sheetViews>
  <sheetFormatPr defaultColWidth="10.5" defaultRowHeight="12" customHeight="1"/>
  <cols>
    <col min="1" max="1" width="3.83203125" style="183" customWidth="1"/>
    <col min="2" max="2" width="15.5" style="184" customWidth="1"/>
    <col min="3" max="3" width="49.83203125" style="184" customWidth="1"/>
    <col min="4" max="4" width="5.5" style="184" customWidth="1"/>
    <col min="5" max="5" width="11.33203125" style="185" customWidth="1"/>
    <col min="6" max="6" width="13.33203125" style="186" customWidth="1"/>
    <col min="7" max="7" width="17.83203125" style="186" customWidth="1"/>
    <col min="8" max="8" width="13.33203125" style="185" customWidth="1"/>
    <col min="9" max="16384" width="10.5" style="187" customWidth="1"/>
  </cols>
  <sheetData>
    <row r="1" spans="1:8" s="159" customFormat="1" ht="27.75" customHeight="1">
      <c r="A1" s="158" t="s">
        <v>110</v>
      </c>
      <c r="B1" s="158"/>
      <c r="C1" s="158"/>
      <c r="D1" s="158"/>
      <c r="E1" s="158"/>
      <c r="F1" s="158"/>
      <c r="G1" s="158"/>
      <c r="H1" s="158"/>
    </row>
    <row r="2" spans="1:8" s="159" customFormat="1" ht="12.75" customHeight="1">
      <c r="A2" s="120" t="s">
        <v>91</v>
      </c>
      <c r="B2" s="120"/>
      <c r="C2" s="120"/>
      <c r="D2" s="120"/>
      <c r="E2" s="120"/>
      <c r="F2" s="120"/>
      <c r="G2" s="120"/>
      <c r="H2" s="120"/>
    </row>
    <row r="3" spans="1:8" s="159" customFormat="1" ht="12.75" customHeight="1">
      <c r="A3" s="120" t="s">
        <v>92</v>
      </c>
      <c r="B3" s="120"/>
      <c r="C3" s="120"/>
      <c r="D3" s="120"/>
      <c r="E3" s="120"/>
      <c r="F3" s="120"/>
      <c r="G3" s="120"/>
      <c r="H3" s="120"/>
    </row>
    <row r="4" spans="1:8" s="159" customFormat="1" ht="13.5" customHeight="1">
      <c r="A4" s="121"/>
      <c r="B4" s="120"/>
      <c r="C4" s="121"/>
      <c r="D4" s="120"/>
      <c r="E4" s="120"/>
      <c r="F4" s="120"/>
      <c r="G4" s="120"/>
      <c r="H4" s="120"/>
    </row>
    <row r="5" spans="1:8" s="159" customFormat="1" ht="6.75" customHeight="1">
      <c r="A5" s="122"/>
      <c r="B5" s="123"/>
      <c r="C5" s="124"/>
      <c r="D5" s="123"/>
      <c r="E5" s="125"/>
      <c r="F5" s="126"/>
      <c r="G5" s="126"/>
      <c r="H5" s="127"/>
    </row>
    <row r="6" spans="1:8" s="159" customFormat="1" ht="12.75" customHeight="1">
      <c r="A6" s="128" t="s">
        <v>93</v>
      </c>
      <c r="B6" s="128"/>
      <c r="C6" s="128"/>
      <c r="D6" s="128"/>
      <c r="E6" s="128"/>
      <c r="F6" s="128"/>
      <c r="G6" s="128"/>
      <c r="H6" s="128"/>
    </row>
    <row r="7" spans="1:8" s="159" customFormat="1" ht="12.75" customHeight="1">
      <c r="A7" s="128" t="s">
        <v>165</v>
      </c>
      <c r="B7" s="128"/>
      <c r="C7" s="128"/>
      <c r="D7" s="128"/>
      <c r="E7" s="128"/>
      <c r="F7" s="128"/>
      <c r="G7" s="128" t="s">
        <v>166</v>
      </c>
      <c r="H7" s="128"/>
    </row>
    <row r="8" spans="1:8" s="159" customFormat="1" ht="12.75" customHeight="1">
      <c r="A8" s="128" t="s">
        <v>94</v>
      </c>
      <c r="B8" s="129"/>
      <c r="C8" s="129"/>
      <c r="D8" s="129"/>
      <c r="E8" s="130"/>
      <c r="F8" s="131"/>
      <c r="G8" s="128" t="s">
        <v>167</v>
      </c>
      <c r="H8" s="130"/>
    </row>
    <row r="9" spans="1:8" s="159" customFormat="1" ht="6.75" customHeight="1">
      <c r="A9" s="132"/>
      <c r="B9" s="132"/>
      <c r="C9" s="132"/>
      <c r="D9" s="132"/>
      <c r="E9" s="132"/>
      <c r="F9" s="132"/>
      <c r="G9" s="132"/>
      <c r="H9" s="132"/>
    </row>
    <row r="10" spans="1:8" s="159" customFormat="1" ht="28.5" customHeight="1">
      <c r="A10" s="133" t="s">
        <v>111</v>
      </c>
      <c r="B10" s="133" t="s">
        <v>112</v>
      </c>
      <c r="C10" s="133" t="s">
        <v>96</v>
      </c>
      <c r="D10" s="133" t="s">
        <v>113</v>
      </c>
      <c r="E10" s="133" t="s">
        <v>114</v>
      </c>
      <c r="F10" s="133" t="s">
        <v>115</v>
      </c>
      <c r="G10" s="133" t="s">
        <v>98</v>
      </c>
      <c r="H10" s="133" t="s">
        <v>99</v>
      </c>
    </row>
    <row r="11" spans="1:8" s="159" customFormat="1" ht="12.75" customHeight="1" hidden="1">
      <c r="A11" s="133" t="s">
        <v>33</v>
      </c>
      <c r="B11" s="133" t="s">
        <v>40</v>
      </c>
      <c r="C11" s="133" t="s">
        <v>46</v>
      </c>
      <c r="D11" s="133" t="s">
        <v>52</v>
      </c>
      <c r="E11" s="133" t="s">
        <v>56</v>
      </c>
      <c r="F11" s="133" t="s">
        <v>60</v>
      </c>
      <c r="G11" s="133" t="s">
        <v>63</v>
      </c>
      <c r="H11" s="133" t="s">
        <v>36</v>
      </c>
    </row>
    <row r="12" spans="1:8" s="159" customFormat="1" ht="5.25" customHeight="1">
      <c r="A12" s="132"/>
      <c r="B12" s="132"/>
      <c r="C12" s="132"/>
      <c r="D12" s="132"/>
      <c r="E12" s="132"/>
      <c r="F12" s="132"/>
      <c r="G12" s="132"/>
      <c r="H12" s="132"/>
    </row>
    <row r="13" spans="1:8" s="159" customFormat="1" ht="30.75" customHeight="1">
      <c r="A13" s="160"/>
      <c r="B13" s="161" t="s">
        <v>34</v>
      </c>
      <c r="C13" s="161" t="s">
        <v>101</v>
      </c>
      <c r="D13" s="161"/>
      <c r="E13" s="162"/>
      <c r="F13" s="163"/>
      <c r="G13" s="163">
        <f>+G14+G19+G25+G34+G39</f>
        <v>0</v>
      </c>
      <c r="H13" s="162">
        <f>+H14+H19+H25+H34+H39</f>
        <v>37.4883025</v>
      </c>
    </row>
    <row r="14" spans="1:8" s="159" customFormat="1" ht="28.5" customHeight="1">
      <c r="A14" s="164"/>
      <c r="B14" s="165" t="s">
        <v>33</v>
      </c>
      <c r="C14" s="165" t="s">
        <v>102</v>
      </c>
      <c r="D14" s="165"/>
      <c r="E14" s="166"/>
      <c r="F14" s="167"/>
      <c r="G14" s="167">
        <f>+SUM(G15:G18)</f>
        <v>0</v>
      </c>
      <c r="H14" s="166">
        <f>+SUM(H15:H18)</f>
        <v>0</v>
      </c>
    </row>
    <row r="15" spans="1:8" s="159" customFormat="1" ht="24" customHeight="1">
      <c r="A15" s="168">
        <v>3</v>
      </c>
      <c r="B15" s="169" t="s">
        <v>116</v>
      </c>
      <c r="C15" s="169" t="s">
        <v>117</v>
      </c>
      <c r="D15" s="169" t="s">
        <v>118</v>
      </c>
      <c r="E15" s="170">
        <v>32.25</v>
      </c>
      <c r="F15" s="171"/>
      <c r="G15" s="171">
        <f>+F15*E15</f>
        <v>0</v>
      </c>
      <c r="H15" s="170">
        <v>0</v>
      </c>
    </row>
    <row r="16" spans="1:8" s="159" customFormat="1" ht="24" customHeight="1">
      <c r="A16" s="168">
        <v>7</v>
      </c>
      <c r="B16" s="169" t="s">
        <v>119</v>
      </c>
      <c r="C16" s="169" t="s">
        <v>120</v>
      </c>
      <c r="D16" s="169" t="s">
        <v>118</v>
      </c>
      <c r="E16" s="170">
        <v>100.7</v>
      </c>
      <c r="F16" s="171"/>
      <c r="G16" s="171">
        <f>+F16*E16</f>
        <v>0</v>
      </c>
      <c r="H16" s="170">
        <v>0</v>
      </c>
    </row>
    <row r="17" spans="1:8" s="159" customFormat="1" ht="13.5" customHeight="1">
      <c r="A17" s="168">
        <v>2</v>
      </c>
      <c r="B17" s="169" t="s">
        <v>121</v>
      </c>
      <c r="C17" s="169" t="s">
        <v>122</v>
      </c>
      <c r="D17" s="169" t="s">
        <v>123</v>
      </c>
      <c r="E17" s="170">
        <v>4.5</v>
      </c>
      <c r="F17" s="171"/>
      <c r="G17" s="171">
        <f>+F17*E17</f>
        <v>0</v>
      </c>
      <c r="H17" s="170">
        <v>0</v>
      </c>
    </row>
    <row r="18" spans="1:8" s="159" customFormat="1" ht="13.5" customHeight="1">
      <c r="A18" s="168">
        <v>12</v>
      </c>
      <c r="B18" s="169" t="s">
        <v>124</v>
      </c>
      <c r="C18" s="169" t="s">
        <v>125</v>
      </c>
      <c r="D18" s="169" t="s">
        <v>118</v>
      </c>
      <c r="E18" s="170">
        <v>103</v>
      </c>
      <c r="F18" s="171"/>
      <c r="G18" s="171">
        <f>+F18*E18</f>
        <v>0</v>
      </c>
      <c r="H18" s="170">
        <v>0</v>
      </c>
    </row>
    <row r="19" spans="1:11" s="159" customFormat="1" ht="28.5" customHeight="1">
      <c r="A19" s="164"/>
      <c r="B19" s="165" t="s">
        <v>56</v>
      </c>
      <c r="C19" s="165" t="s">
        <v>103</v>
      </c>
      <c r="D19" s="165"/>
      <c r="E19" s="166"/>
      <c r="F19" s="167"/>
      <c r="G19" s="167">
        <f>+SUM(G20:G24)</f>
        <v>0</v>
      </c>
      <c r="H19" s="166">
        <v>28.8348185</v>
      </c>
      <c r="J19" s="172"/>
      <c r="K19" s="172"/>
    </row>
    <row r="20" spans="1:11" s="159" customFormat="1" ht="13.5" customHeight="1">
      <c r="A20" s="168">
        <v>14</v>
      </c>
      <c r="B20" s="169">
        <v>564431121</v>
      </c>
      <c r="C20" s="169" t="s">
        <v>126</v>
      </c>
      <c r="D20" s="169" t="s">
        <v>118</v>
      </c>
      <c r="E20" s="170">
        <v>103</v>
      </c>
      <c r="F20" s="171"/>
      <c r="G20" s="171">
        <f>+F20*E20</f>
        <v>0</v>
      </c>
      <c r="H20" s="170">
        <v>0</v>
      </c>
      <c r="J20" s="173"/>
      <c r="K20" s="173"/>
    </row>
    <row r="21" spans="1:8" s="159" customFormat="1" ht="24" customHeight="1">
      <c r="A21" s="168">
        <v>13</v>
      </c>
      <c r="B21" s="169" t="s">
        <v>127</v>
      </c>
      <c r="C21" s="169" t="s">
        <v>128</v>
      </c>
      <c r="D21" s="169" t="s">
        <v>118</v>
      </c>
      <c r="E21" s="170">
        <v>103</v>
      </c>
      <c r="F21" s="171"/>
      <c r="G21" s="171">
        <f>+F21*E21</f>
        <v>0</v>
      </c>
      <c r="H21" s="170">
        <v>0</v>
      </c>
    </row>
    <row r="22" spans="1:8" s="159" customFormat="1" ht="13.5" customHeight="1">
      <c r="A22" s="174">
        <v>20</v>
      </c>
      <c r="B22" s="175" t="s">
        <v>129</v>
      </c>
      <c r="C22" s="175" t="s">
        <v>130</v>
      </c>
      <c r="D22" s="175" t="s">
        <v>118</v>
      </c>
      <c r="E22" s="176">
        <v>100.6</v>
      </c>
      <c r="F22" s="177"/>
      <c r="G22" s="177">
        <f>+F22*E22</f>
        <v>0</v>
      </c>
      <c r="H22" s="176">
        <f>0.152*E22</f>
        <v>15.291199999999998</v>
      </c>
    </row>
    <row r="23" spans="1:8" s="159" customFormat="1" ht="24" customHeight="1">
      <c r="A23" s="168">
        <v>21</v>
      </c>
      <c r="B23" s="169" t="s">
        <v>131</v>
      </c>
      <c r="C23" s="169" t="s">
        <v>132</v>
      </c>
      <c r="D23" s="169" t="s">
        <v>118</v>
      </c>
      <c r="E23" s="170">
        <v>2.8</v>
      </c>
      <c r="F23" s="171"/>
      <c r="G23" s="171">
        <f>+F23*E23</f>
        <v>0</v>
      </c>
      <c r="H23" s="170">
        <v>0</v>
      </c>
    </row>
    <row r="24" spans="1:11" s="159" customFormat="1" ht="24" customHeight="1">
      <c r="A24" s="168">
        <v>19</v>
      </c>
      <c r="B24" s="169" t="s">
        <v>133</v>
      </c>
      <c r="C24" s="169" t="s">
        <v>134</v>
      </c>
      <c r="D24" s="169" t="s">
        <v>118</v>
      </c>
      <c r="E24" s="170">
        <v>128.95</v>
      </c>
      <c r="F24" s="171"/>
      <c r="G24" s="171">
        <f>+F24*E24</f>
        <v>0</v>
      </c>
      <c r="H24" s="170">
        <f>0.10503*E24</f>
        <v>13.5436185</v>
      </c>
      <c r="J24" s="173"/>
      <c r="K24" s="173"/>
    </row>
    <row r="25" spans="1:11" s="159" customFormat="1" ht="28.5" customHeight="1">
      <c r="A25" s="164"/>
      <c r="B25" s="165" t="s">
        <v>42</v>
      </c>
      <c r="C25" s="165" t="s">
        <v>104</v>
      </c>
      <c r="D25" s="165"/>
      <c r="E25" s="166"/>
      <c r="F25" s="167"/>
      <c r="G25" s="167">
        <f>+SUM(G26:G33)</f>
        <v>0</v>
      </c>
      <c r="H25" s="166">
        <f>+SUM(H26:H33)</f>
        <v>8.653484</v>
      </c>
      <c r="J25" s="178"/>
      <c r="K25" s="178"/>
    </row>
    <row r="26" spans="1:11" s="159" customFormat="1" ht="24" customHeight="1">
      <c r="A26" s="168">
        <v>17</v>
      </c>
      <c r="B26" s="169" t="s">
        <v>135</v>
      </c>
      <c r="C26" s="169" t="s">
        <v>136</v>
      </c>
      <c r="D26" s="169" t="s">
        <v>123</v>
      </c>
      <c r="E26" s="170">
        <v>40.1</v>
      </c>
      <c r="F26" s="171"/>
      <c r="G26" s="171">
        <f aca="true" t="shared" si="0" ref="G26:G33">+F26*E26</f>
        <v>0</v>
      </c>
      <c r="H26" s="170">
        <f>0.0719*E26</f>
        <v>2.8831900000000004</v>
      </c>
      <c r="J26" s="173"/>
      <c r="K26" s="173"/>
    </row>
    <row r="27" spans="1:8" s="159" customFormat="1" ht="13.5" customHeight="1">
      <c r="A27" s="174">
        <v>18</v>
      </c>
      <c r="B27" s="175" t="s">
        <v>137</v>
      </c>
      <c r="C27" s="175" t="s">
        <v>138</v>
      </c>
      <c r="D27" s="175" t="s">
        <v>118</v>
      </c>
      <c r="E27" s="176">
        <v>4.1</v>
      </c>
      <c r="F27" s="177"/>
      <c r="G27" s="177">
        <f t="shared" si="0"/>
        <v>0</v>
      </c>
      <c r="H27" s="176">
        <f>0.14*E27</f>
        <v>0.574</v>
      </c>
    </row>
    <row r="28" spans="1:8" s="159" customFormat="1" ht="24" customHeight="1">
      <c r="A28" s="168">
        <v>15</v>
      </c>
      <c r="B28" s="169" t="s">
        <v>139</v>
      </c>
      <c r="C28" s="169" t="s">
        <v>140</v>
      </c>
      <c r="D28" s="169" t="s">
        <v>123</v>
      </c>
      <c r="E28" s="170">
        <v>24.55</v>
      </c>
      <c r="F28" s="171"/>
      <c r="G28" s="171">
        <f t="shared" si="0"/>
        <v>0</v>
      </c>
      <c r="H28" s="170">
        <f>0.1554*E28</f>
        <v>3.8150700000000004</v>
      </c>
    </row>
    <row r="29" spans="1:8" s="159" customFormat="1" ht="13.5" customHeight="1">
      <c r="A29" s="174">
        <v>16</v>
      </c>
      <c r="B29" s="175" t="s">
        <v>141</v>
      </c>
      <c r="C29" s="175" t="s">
        <v>142</v>
      </c>
      <c r="D29" s="175" t="s">
        <v>123</v>
      </c>
      <c r="E29" s="176">
        <v>25.04</v>
      </c>
      <c r="F29" s="177"/>
      <c r="G29" s="177">
        <f t="shared" si="0"/>
        <v>0</v>
      </c>
      <c r="H29" s="176">
        <f>0.055*E29</f>
        <v>1.3772</v>
      </c>
    </row>
    <row r="30" spans="1:8" s="159" customFormat="1" ht="24" customHeight="1">
      <c r="A30" s="168">
        <v>5</v>
      </c>
      <c r="B30" s="169" t="s">
        <v>143</v>
      </c>
      <c r="C30" s="169" t="s">
        <v>144</v>
      </c>
      <c r="D30" s="169" t="s">
        <v>123</v>
      </c>
      <c r="E30" s="170">
        <v>9.15</v>
      </c>
      <c r="F30" s="171"/>
      <c r="G30" s="171">
        <f t="shared" si="0"/>
        <v>0</v>
      </c>
      <c r="H30" s="170">
        <v>0</v>
      </c>
    </row>
    <row r="31" spans="1:8" s="159" customFormat="1" ht="13.5" customHeight="1">
      <c r="A31" s="168">
        <v>1</v>
      </c>
      <c r="B31" s="169" t="s">
        <v>145</v>
      </c>
      <c r="C31" s="169" t="s">
        <v>146</v>
      </c>
      <c r="D31" s="169" t="s">
        <v>123</v>
      </c>
      <c r="E31" s="170">
        <v>50.3</v>
      </c>
      <c r="F31" s="171"/>
      <c r="G31" s="171">
        <f t="shared" si="0"/>
        <v>0</v>
      </c>
      <c r="H31" s="170">
        <f>0.00008*E31</f>
        <v>0.004024</v>
      </c>
    </row>
    <row r="32" spans="1:8" s="159" customFormat="1" ht="13.5" customHeight="1">
      <c r="A32" s="168">
        <v>6</v>
      </c>
      <c r="B32" s="169" t="s">
        <v>147</v>
      </c>
      <c r="C32" s="169" t="s">
        <v>148</v>
      </c>
      <c r="D32" s="169" t="s">
        <v>149</v>
      </c>
      <c r="E32" s="170">
        <v>305</v>
      </c>
      <c r="F32" s="171"/>
      <c r="G32" s="171">
        <f t="shared" si="0"/>
        <v>0</v>
      </c>
      <c r="H32" s="170">
        <v>0</v>
      </c>
    </row>
    <row r="33" spans="1:8" s="159" customFormat="1" ht="24" customHeight="1">
      <c r="A33" s="168">
        <v>4</v>
      </c>
      <c r="B33" s="169" t="s">
        <v>150</v>
      </c>
      <c r="C33" s="169" t="s">
        <v>151</v>
      </c>
      <c r="D33" s="169" t="s">
        <v>118</v>
      </c>
      <c r="E33" s="170">
        <v>32.25</v>
      </c>
      <c r="F33" s="171"/>
      <c r="G33" s="171">
        <f t="shared" si="0"/>
        <v>0</v>
      </c>
      <c r="H33" s="170">
        <v>0</v>
      </c>
    </row>
    <row r="34" spans="1:8" s="159" customFormat="1" ht="28.5" customHeight="1">
      <c r="A34" s="164"/>
      <c r="B34" s="165" t="s">
        <v>105</v>
      </c>
      <c r="C34" s="165" t="s">
        <v>106</v>
      </c>
      <c r="D34" s="165"/>
      <c r="E34" s="166"/>
      <c r="F34" s="167"/>
      <c r="G34" s="167">
        <f>+SUM(G35:G38)</f>
        <v>0</v>
      </c>
      <c r="H34" s="166">
        <v>0</v>
      </c>
    </row>
    <row r="35" spans="1:8" s="159" customFormat="1" ht="24" customHeight="1">
      <c r="A35" s="168">
        <v>10</v>
      </c>
      <c r="B35" s="169" t="s">
        <v>152</v>
      </c>
      <c r="C35" s="169" t="s">
        <v>153</v>
      </c>
      <c r="D35" s="169" t="s">
        <v>154</v>
      </c>
      <c r="E35" s="170">
        <v>72.749</v>
      </c>
      <c r="F35" s="171"/>
      <c r="G35" s="171">
        <f>+F35*E35</f>
        <v>0</v>
      </c>
      <c r="H35" s="170">
        <v>0</v>
      </c>
    </row>
    <row r="36" spans="1:8" s="159" customFormat="1" ht="24" customHeight="1">
      <c r="A36" s="168">
        <v>8</v>
      </c>
      <c r="B36" s="169" t="s">
        <v>155</v>
      </c>
      <c r="C36" s="169" t="s">
        <v>156</v>
      </c>
      <c r="D36" s="169" t="s">
        <v>154</v>
      </c>
      <c r="E36" s="170">
        <v>72.749</v>
      </c>
      <c r="F36" s="171"/>
      <c r="G36" s="171">
        <f aca="true" t="shared" si="1" ref="G36:G40">+F36*E36</f>
        <v>0</v>
      </c>
      <c r="H36" s="170">
        <v>0</v>
      </c>
    </row>
    <row r="37" spans="1:8" s="159" customFormat="1" ht="24" customHeight="1">
      <c r="A37" s="168">
        <v>11</v>
      </c>
      <c r="B37" s="169" t="s">
        <v>157</v>
      </c>
      <c r="C37" s="169" t="s">
        <v>158</v>
      </c>
      <c r="D37" s="169" t="s">
        <v>154</v>
      </c>
      <c r="E37" s="170">
        <v>72.749</v>
      </c>
      <c r="F37" s="171"/>
      <c r="G37" s="171">
        <f t="shared" si="1"/>
        <v>0</v>
      </c>
      <c r="H37" s="170">
        <v>0</v>
      </c>
    </row>
    <row r="38" spans="1:8" s="159" customFormat="1" ht="24" customHeight="1">
      <c r="A38" s="168">
        <v>9</v>
      </c>
      <c r="B38" s="169" t="s">
        <v>159</v>
      </c>
      <c r="C38" s="169" t="s">
        <v>160</v>
      </c>
      <c r="D38" s="169" t="s">
        <v>154</v>
      </c>
      <c r="E38" s="170">
        <v>72.749</v>
      </c>
      <c r="F38" s="171"/>
      <c r="G38" s="171">
        <f t="shared" si="1"/>
        <v>0</v>
      </c>
      <c r="H38" s="170">
        <v>0</v>
      </c>
    </row>
    <row r="39" spans="1:8" s="159" customFormat="1" ht="28.5" customHeight="1">
      <c r="A39" s="164"/>
      <c r="B39" s="165" t="s">
        <v>107</v>
      </c>
      <c r="C39" s="165" t="s">
        <v>108</v>
      </c>
      <c r="D39" s="165"/>
      <c r="E39" s="166"/>
      <c r="F39" s="167"/>
      <c r="G39" s="167">
        <f>+SUM(G40)</f>
        <v>0</v>
      </c>
      <c r="H39" s="166">
        <v>0</v>
      </c>
    </row>
    <row r="40" spans="1:8" s="159" customFormat="1" ht="13.5" customHeight="1">
      <c r="A40" s="168">
        <v>22</v>
      </c>
      <c r="B40" s="169" t="s">
        <v>161</v>
      </c>
      <c r="C40" s="169" t="s">
        <v>162</v>
      </c>
      <c r="D40" s="169" t="s">
        <v>154</v>
      </c>
      <c r="E40" s="170">
        <f>+H13</f>
        <v>37.4883025</v>
      </c>
      <c r="F40" s="171"/>
      <c r="G40" s="171">
        <f t="shared" si="1"/>
        <v>0</v>
      </c>
      <c r="H40" s="170">
        <v>0</v>
      </c>
    </row>
    <row r="41" spans="1:8" s="159" customFormat="1" ht="30.75" customHeight="1">
      <c r="A41" s="179"/>
      <c r="B41" s="180"/>
      <c r="C41" s="180" t="s">
        <v>109</v>
      </c>
      <c r="D41" s="180"/>
      <c r="E41" s="181"/>
      <c r="F41" s="182"/>
      <c r="G41" s="182">
        <f>+SUM(G14:G40)/2</f>
        <v>0</v>
      </c>
      <c r="H41" s="181">
        <f>+SUM(H14:H40)/2</f>
        <v>37.4883025</v>
      </c>
    </row>
  </sheetData>
  <sheetProtection algorithmName="SHA-512" hashValue="juss3/NvlsXTs7OD2k/ukyXn1zBleiW71sn/CfpQTndTQiE0NxkoaDGabM2pBO8UKq8yYQcmZEVoh1Vk5cc/1g==" saltValue="hlv7DGADcRrP/UghObwtJQ==" spinCount="100000" sheet="1"/>
  <protectedRanges>
    <protectedRange sqref="F15:F40" name="Oblast1"/>
  </protectedRanges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 Mičan</dc:creator>
  <cp:keywords/>
  <dc:description/>
  <cp:lastModifiedBy>Viktor Mičan</cp:lastModifiedBy>
  <dcterms:created xsi:type="dcterms:W3CDTF">2020-08-27T13:06:42Z</dcterms:created>
  <dcterms:modified xsi:type="dcterms:W3CDTF">2020-08-31T07:07:30Z</dcterms:modified>
  <cp:category/>
  <cp:version/>
  <cp:contentType/>
  <cp:contentStatus/>
</cp:coreProperties>
</file>