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/>
  <bookViews>
    <workbookView xWindow="1380" yWindow="2145" windowWidth="23745" windowHeight="12960" activeTab="0"/>
  </bookViews>
  <sheets>
    <sheet name="Rekapitulace stavby" sheetId="1" r:id="rId1"/>
    <sheet name="2020-322 - Revitalizace z..." sheetId="2" r:id="rId2"/>
    <sheet name="Seznam figur" sheetId="3" r:id="rId3"/>
  </sheets>
  <definedNames>
    <definedName name="_xlnm._FilterDatabase" localSheetId="1" hidden="1">'2020-322 - Revitalizace z...'!$C$120:$K$223</definedName>
    <definedName name="_xlnm.Print_Area" localSheetId="1">'2020-322 - Revitalizace z...'!$C$4:$J$37,'2020-322 - Revitalizace z...'!$C$50:$J$76,'2020-322 - Revitalizace z...'!$C$82:$J$104,'2020-322 - Revitalizace z...'!$C$110:$K$223</definedName>
    <definedName name="_xlnm.Print_Area" localSheetId="0">'Rekapitulace stavby'!$D$4:$AO$76,'Rekapitulace stavby'!$C$82:$AQ$96</definedName>
    <definedName name="_xlnm.Print_Area" localSheetId="2">'Seznam figur'!$C$4:$G$46</definedName>
    <definedName name="_xlnm.Print_Titles" localSheetId="0">'Rekapitulace stavby'!$92:$92</definedName>
    <definedName name="_xlnm.Print_Titles" localSheetId="1">'2020-322 - Revitalizace z...'!$120:$120</definedName>
    <definedName name="_xlnm.Print_Titles" localSheetId="2">'Seznam figur'!$9:$9</definedName>
  </definedNames>
  <calcPr calcId="181029"/>
</workbook>
</file>

<file path=xl/sharedStrings.xml><?xml version="1.0" encoding="utf-8"?>
<sst xmlns="http://schemas.openxmlformats.org/spreadsheetml/2006/main" count="1622" uniqueCount="424">
  <si>
    <t>Export Komplet</t>
  </si>
  <si>
    <t/>
  </si>
  <si>
    <t>2.0</t>
  </si>
  <si>
    <t>ZAMOK</t>
  </si>
  <si>
    <t>False</t>
  </si>
  <si>
    <t>{b4704d1b-b79b-476f-b9c7-74a7a3e7b25f}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</si>
  <si>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</si>
  <si>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</si>
  <si>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</si>
  <si>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</si>
  <si>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</si>
  <si>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</si>
  <si>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</si>
  <si>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</si>
  <si>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2020/322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</si>
  <si>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</si>
  <si>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</si>
  <si>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Revitalizace zeleně v areálu nemocnice a LDN Albrechtice</t>
  </si>
  <si>
    <t>KSO:</t>
  </si>
  <si>
    <t>CC-CZ:</t>
  </si>
  <si>
    <t>Místo:</t>
  </si>
  <si>
    <t xml:space="preserve"> </t>
  </si>
  <si>
    <t>Datum:</t>
  </si>
  <si>
    <t>7. 8. 2020</t>
  </si>
  <si>
    <t>Zadavatel:</t>
  </si>
  <si>
    <t>IČ:</t>
  </si>
  <si>
    <t>SZZ Krnov, p.o., I.P.Pavlova 9,794 01</t>
  </si>
  <si>
    <t>DIČ:</t>
  </si>
  <si>
    <t>Uchazeč:</t>
  </si>
  <si>
    <t>Vyplň údaj</t>
  </si>
  <si>
    <t>Projektant:</t>
  </si>
  <si>
    <t>Atregia, s.r.o., Šebrov 215, 679 22</t>
  </si>
  <si>
    <t>True</t>
  </si>
  <si>
    <t>Zpracovatel:</t>
  </si>
  <si>
    <t>Ing. Lenka Požárová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</si>
  <si>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</si>
  <si>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</si>
  <si>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</si>
  <si>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</si>
  <si>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</si>
  <si>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</si>
  <si>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</si>
  <si>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</si>
  <si>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</si>
  <si>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</si>
  <si>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</si>
  <si>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</si>
  <si>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</si>
  <si>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</si>
  <si>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</si>
  <si>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</si>
  <si>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</si>
  <si>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</si>
  <si>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</si>
  <si>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</si>
  <si>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</si>
  <si>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</si>
  <si>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</si>
  <si>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</si>
  <si>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</si>
  <si>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</si>
  <si>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</si>
  <si>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</si>
  <si>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</si>
  <si>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</si>
  <si>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</si>
  <si>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</si>
  <si>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</si>
  <si>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</si>
  <si>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</si>
  <si>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</si>
  <si>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</si>
  <si>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</si>
  <si>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</si>
  <si>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</si>
  <si>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</si>
  <si>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</si>
  <si>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</si>
  <si>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</si>
  <si>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</si>
  <si>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</si>
  <si>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</si>
  <si>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</si>
  <si>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bioodpad_drn_keře</t>
  </si>
  <si>
    <t>množství drnu na skládku</t>
  </si>
  <si>
    <t>m3</t>
  </si>
  <si>
    <t>38</t>
  </si>
  <si>
    <t>2</t>
  </si>
  <si>
    <t>pl_keře_skup</t>
  </si>
  <si>
    <t xml:space="preserve">počet navržených keřů ve skupině </t>
  </si>
  <si>
    <t>m2</t>
  </si>
  <si>
    <t>380</t>
  </si>
  <si>
    <t>3</t>
  </si>
  <si>
    <t>KRYCÍ LIST SOUPISU PRACÍ</t>
  </si>
  <si>
    <t>keře</t>
  </si>
  <si>
    <t>počet keřů celkem</t>
  </si>
  <si>
    <t>ks</t>
  </si>
  <si>
    <t>773</t>
  </si>
  <si>
    <t>stromy</t>
  </si>
  <si>
    <t>počet navržených stromů</t>
  </si>
  <si>
    <t>9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</si>
  <si>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</si>
  <si>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</si>
  <si>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</si>
  <si>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</si>
  <si>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</si>
  <si>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</si>
  <si>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N30 - Kácení dřevin</t>
  </si>
  <si>
    <t xml:space="preserve">    N04 - Sadové úpravy</t>
  </si>
  <si>
    <t xml:space="preserve">      N03 - Příprava půdy</t>
  </si>
  <si>
    <t xml:space="preserve">      N05 - Výsadba dřevin</t>
  </si>
  <si>
    <t xml:space="preserve">      N10 - Materiál pro výsadbu</t>
  </si>
  <si>
    <t xml:space="preserve">        N07 - Stromy</t>
  </si>
  <si>
    <t xml:space="preserve">        N08 - Keře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</si>
  <si>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</si>
  <si>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</si>
  <si>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</si>
  <si>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</si>
  <si>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</si>
  <si>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</si>
  <si>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</si>
  <si>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</si>
  <si>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</si>
  <si>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</si>
  <si>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</si>
  <si>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</si>
  <si>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</si>
  <si>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</si>
  <si>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</si>
  <si>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</si>
  <si>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</si>
  <si>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N30</t>
  </si>
  <si>
    <t>Kácení dřevin</t>
  </si>
  <si>
    <t>4</t>
  </si>
  <si>
    <t>K</t>
  </si>
  <si>
    <t>111212351</t>
  </si>
  <si>
    <t>Odstranění nevhodných dřevin průměru kmene do 100 mm výšky přes 1 m s odstraněním pařezu do 100 m2 v rovině nebo na svahu do 1:5</t>
  </si>
  <si>
    <t>CS ÚRS 2020 01</t>
  </si>
  <si>
    <t>512</t>
  </si>
  <si>
    <t>313914373</t>
  </si>
  <si>
    <t>VV</t>
  </si>
  <si>
    <t>"náletové keře"3</t>
  </si>
  <si>
    <t>"Taxus baccata"6</t>
  </si>
  <si>
    <t>Součet</t>
  </si>
  <si>
    <t>R-184852311.1</t>
  </si>
  <si>
    <t>Řez stromu - odstranění výmladků</t>
  </si>
  <si>
    <t>kus</t>
  </si>
  <si>
    <t>vlastní položka</t>
  </si>
  <si>
    <t>858474349</t>
  </si>
  <si>
    <t>"dle výkresu"12</t>
  </si>
  <si>
    <t>N04</t>
  </si>
  <si>
    <t>Sadové úpravy</t>
  </si>
  <si>
    <t>N03</t>
  </si>
  <si>
    <t>Příprava půdy</t>
  </si>
  <si>
    <t>111301111</t>
  </si>
  <si>
    <t>Sejmutí drnu tl. do 100 mm, v jakékoliv ploše</t>
  </si>
  <si>
    <t>-1860512845</t>
  </si>
  <si>
    <t>162702111</t>
  </si>
  <si>
    <t>Vodorovné přemístění drnu na suchu na vzdálenost přes 5000 do 6000 m</t>
  </si>
  <si>
    <t>4833539</t>
  </si>
  <si>
    <t>5</t>
  </si>
  <si>
    <t>R-171201201.2</t>
  </si>
  <si>
    <t>Uložení bioodpadu na skládky</t>
  </si>
  <si>
    <t>-1573537097</t>
  </si>
  <si>
    <t>pl_keře_skup*0,1</t>
  </si>
  <si>
    <t>6</t>
  </si>
  <si>
    <t>171201211</t>
  </si>
  <si>
    <t>Poplatek za uložení biologického odpadu na skládce (skládkovné)</t>
  </si>
  <si>
    <t>t</t>
  </si>
  <si>
    <t>-1300653093</t>
  </si>
  <si>
    <t>"převod z m3 na kg a tuny"bioodpad_drn_keře*550/1000</t>
  </si>
  <si>
    <t>7</t>
  </si>
  <si>
    <t>184802111</t>
  </si>
  <si>
    <t>Chemické odplevelení půdy před založením kultury, trávníku nebo zpevněných ploch o výměře jednotlivě přes 20 m2 v rovině nebo na svahu do 1:5 postřikem na široko</t>
  </si>
  <si>
    <t>-577047516</t>
  </si>
  <si>
    <t>pl_keře_skup*2</t>
  </si>
  <si>
    <t>8</t>
  </si>
  <si>
    <t>M</t>
  </si>
  <si>
    <t>252340010</t>
  </si>
  <si>
    <t>herbicidy - totální, bal. 1l</t>
  </si>
  <si>
    <t>litr</t>
  </si>
  <si>
    <t>1079098939</t>
  </si>
  <si>
    <t>760*0,0005 'Přepočtené koeficientem množství</t>
  </si>
  <si>
    <t>183403132</t>
  </si>
  <si>
    <t>Obdělání půdy  rytím půdy hl. do 200 mm v zemině tř. 3 v rovině nebo na svahu do 1:5</t>
  </si>
  <si>
    <t>-582972963</t>
  </si>
  <si>
    <t>10</t>
  </si>
  <si>
    <t>183403153</t>
  </si>
  <si>
    <t>Obdělání půdy hrabáním v rovině nebo na svahu do 1:5</t>
  </si>
  <si>
    <t>1331503704</t>
  </si>
  <si>
    <t>N05</t>
  </si>
  <si>
    <t>Výsadba dřevin</t>
  </si>
  <si>
    <t>11</t>
  </si>
  <si>
    <t>183111113</t>
  </si>
  <si>
    <t>Hloubení jamek pro vysazování rostlin v zemině tř.1 až 4 bez výměny půdy  v rovině nebo na svahu do 1:5, objemu přes 0,005 do 0,01 m3</t>
  </si>
  <si>
    <t>-1099831523</t>
  </si>
  <si>
    <t>12</t>
  </si>
  <si>
    <t>183101121</t>
  </si>
  <si>
    <t>Hloubení jamek pro vysazování rostlin v zemině tř.1 až 4 bez výměny půdy v rovině nebo na svahu do 1:5, objemu přes 0,40 do 1,00 m3</t>
  </si>
  <si>
    <t>-631868145</t>
  </si>
  <si>
    <t>13</t>
  </si>
  <si>
    <t>184102111</t>
  </si>
  <si>
    <t>Výsadba dřeviny s balem do předem vyhloubené jamky se zalitím  v rovině nebo na svahu do 1:5, při průměru balu přes 100 do 200 mm, vč.komparativního řezu</t>
  </si>
  <si>
    <t>-1223208453</t>
  </si>
  <si>
    <t>14</t>
  </si>
  <si>
    <t>184102114</t>
  </si>
  <si>
    <t>Výsadba dřeviny s balem do předem vyhloubené jamky se zalitím v rovině nebo na svahu do 1:5, při průměru balu přes 400 do 500 mm, včetně komparativního řezu koruny</t>
  </si>
  <si>
    <t>-991516612</t>
  </si>
  <si>
    <t>R-185802114</t>
  </si>
  <si>
    <t>Aplikace půdního kondicionéru k jednotlivým rostlinám v rovině a svahu do 1:5</t>
  </si>
  <si>
    <t>-1038255786</t>
  </si>
  <si>
    <t>47*0,001 'Přepočtené koeficientem množství</t>
  </si>
  <si>
    <t>16</t>
  </si>
  <si>
    <t>251911550-R</t>
  </si>
  <si>
    <t xml:space="preserve">Fyzikální půdní kondicionér vícesložkový, zvyšuje vodní a živnou kapacitu půdy nebo růstového média, podporuje rozvoj kořenů, růst rosltin, snižuje potřebu zavlažování. Směs zesítěných hydroabsorbentů polymerů, růstových prekurzorů, postupně uvolňujících </t>
  </si>
  <si>
    <t>kg</t>
  </si>
  <si>
    <t>-1050061005</t>
  </si>
  <si>
    <t>"stromy - množství 1,0kg/ks"1,0*stromy</t>
  </si>
  <si>
    <t>"keře - množství 100g/m2"0,1*pl_keře_skup</t>
  </si>
  <si>
    <t>17</t>
  </si>
  <si>
    <t>184215113</t>
  </si>
  <si>
    <t>Ukotvení dřeviny kůly jedním kůlem, délky přes 2 do 3 m</t>
  </si>
  <si>
    <t>1046832214</t>
  </si>
  <si>
    <t>"Pinus"1</t>
  </si>
  <si>
    <t>18</t>
  </si>
  <si>
    <t>184215133</t>
  </si>
  <si>
    <t>Ukotvení dřeviny kůly třemi kůly, délky přes 2 do 3 m</t>
  </si>
  <si>
    <t>-616752051</t>
  </si>
  <si>
    <t>stromy-1"pinus"</t>
  </si>
  <si>
    <t>19</t>
  </si>
  <si>
    <t>184911111.1</t>
  </si>
  <si>
    <t>Uvázání dřeviny úvazky ke kůlu</t>
  </si>
  <si>
    <t>-801532730</t>
  </si>
  <si>
    <t>20</t>
  </si>
  <si>
    <t>R-1004-3</t>
  </si>
  <si>
    <t>Kůl dřevěný frézovaný s fazetou a špicí, s tlakovou impregmnací, délka 250 cm, průměr 6 cm</t>
  </si>
  <si>
    <t>-1372340833</t>
  </si>
  <si>
    <t>"počet listnatých stromů*3ks kůlů ke každému"3*(stromy-1)</t>
  </si>
  <si>
    <t>"počet jehličnatých stromů*1ks kůlů ke každému"1*1</t>
  </si>
  <si>
    <t>R-1005</t>
  </si>
  <si>
    <t>Příčka z půlené frézované kulatiny prům. 8 cm, délka 100 cm</t>
  </si>
  <si>
    <t>282684381</t>
  </si>
  <si>
    <t>"počet listnatých stromů*3ks příčky ke každému"3*(stromy-1)</t>
  </si>
  <si>
    <t>22</t>
  </si>
  <si>
    <t>R-1008</t>
  </si>
  <si>
    <t>Úvazek bavlněný, šířka 30 mm, balení po 50bm</t>
  </si>
  <si>
    <t>m</t>
  </si>
  <si>
    <t>649778229</t>
  </si>
  <si>
    <t>"1,5m úvazku/1ks stromu"1,5*stromy</t>
  </si>
  <si>
    <t>23</t>
  </si>
  <si>
    <t>184215411</t>
  </si>
  <si>
    <t>Zhotovení závlahové mísy u solitérních dřevin v rovině nebo na svahu do 1:5, o průměru mísy do 0,5 m</t>
  </si>
  <si>
    <t>-801831593</t>
  </si>
  <si>
    <t>24</t>
  </si>
  <si>
    <t>184911421</t>
  </si>
  <si>
    <t>Mulčování vysazených rostlin kůrou, tl. do 100 mm v rovině nebo na svahu do 1:5</t>
  </si>
  <si>
    <t>89698499</t>
  </si>
  <si>
    <t>stromy+pl_keře_skup+100"domulčování ke stávajícím výsadbám"</t>
  </si>
  <si>
    <t>25</t>
  </si>
  <si>
    <t>1039110001</t>
  </si>
  <si>
    <t>Výrobky ostatní kůra mulčovací VL (kůrodřevní hmota)</t>
  </si>
  <si>
    <t>-40003645</t>
  </si>
  <si>
    <t>489*0,1 'Přepočtené koeficientem množství</t>
  </si>
  <si>
    <t>26</t>
  </si>
  <si>
    <t>R-914911511.1</t>
  </si>
  <si>
    <t>Natření kmene průměru kmene do 200 mm proti korní spále speciálním nátěrem, včetně očištění kmene</t>
  </si>
  <si>
    <t>-1277925220</t>
  </si>
  <si>
    <t>"všechny listnaté stromy"41</t>
  </si>
  <si>
    <t>27</t>
  </si>
  <si>
    <t>100</t>
  </si>
  <si>
    <t>Ochranný nátěr na kmeny proti korní spále způsobené teplotními vlivy - základový + ochranný nátěr</t>
  </si>
  <si>
    <t>-1474679525</t>
  </si>
  <si>
    <t>28</t>
  </si>
  <si>
    <t>R-184813121.1</t>
  </si>
  <si>
    <t>Ochrana krčku dřevin před ožínáním mechanicky v rovině nebo ve svahu, chráničkou z plastu</t>
  </si>
  <si>
    <t>-188590726</t>
  </si>
  <si>
    <t>"stromy v trávníku"32</t>
  </si>
  <si>
    <t>29</t>
  </si>
  <si>
    <t>2861022-R</t>
  </si>
  <si>
    <t>Chránička kmene proti poškození krčku, plastová - polyetylen, se vzduchovými kapsami, zelená, vel. 21x36x0,2 cm</t>
  </si>
  <si>
    <t>-1830185636</t>
  </si>
  <si>
    <t>30</t>
  </si>
  <si>
    <t>185804312</t>
  </si>
  <si>
    <t>Zalití rostlin vodou plochy záhonů jednotlivě přes 20 m2</t>
  </si>
  <si>
    <t>424637872</t>
  </si>
  <si>
    <t>"stromy - převod na m3*ks"(80/1000)*stromy</t>
  </si>
  <si>
    <t>"keře - převod na m3*m2"(100/1000)*pl_keře_skup</t>
  </si>
  <si>
    <t>31</t>
  </si>
  <si>
    <t>185851121</t>
  </si>
  <si>
    <t>Dovoz vody pro zálivku rostlin na vzdálenost do 1000 m</t>
  </si>
  <si>
    <t>-2125072955</t>
  </si>
  <si>
    <t>32</t>
  </si>
  <si>
    <t>185851129</t>
  </si>
  <si>
    <t>Dovoz vody pro zálivku rostlin Příplatek k ceně za každých dalších i započatých 1000 m</t>
  </si>
  <si>
    <t>192262801</t>
  </si>
  <si>
    <t>33</t>
  </si>
  <si>
    <t>082113210</t>
  </si>
  <si>
    <t>voda pitná voda pro ostatní odběratele</t>
  </si>
  <si>
    <t>-256123366</t>
  </si>
  <si>
    <t>N10</t>
  </si>
  <si>
    <t>Materiál pro výsadbu</t>
  </si>
  <si>
    <t>N07</t>
  </si>
  <si>
    <t>Stromy</t>
  </si>
  <si>
    <t>34</t>
  </si>
  <si>
    <t>R_200167</t>
  </si>
  <si>
    <t>Acer ginnala, ok 12-14, s balem, ztratné 3% v ceně</t>
  </si>
  <si>
    <t>-1411713501</t>
  </si>
  <si>
    <t>35</t>
  </si>
  <si>
    <t>R_200027</t>
  </si>
  <si>
    <t>Carpinus betulus ´Frans Fontaine´ obvod kmene 12-14 s balem (ztratné 3% v ceně)</t>
  </si>
  <si>
    <t>1861677169</t>
  </si>
  <si>
    <t>36</t>
  </si>
  <si>
    <t>R_200276</t>
  </si>
  <si>
    <t>Fagus sylvatica, ok 12-14, s balem, ztratné 3% v ceně</t>
  </si>
  <si>
    <t>-527572752</t>
  </si>
  <si>
    <t>37</t>
  </si>
  <si>
    <t>R_200043</t>
  </si>
  <si>
    <t>Gingko biloba obvod kmene 12-14 s balem, ztratné 3%v ceně</t>
  </si>
  <si>
    <t>1080962983</t>
  </si>
  <si>
    <t>R_2003430</t>
  </si>
  <si>
    <t>Malus floribunda obvod kmene 12-14 cm, s balem (ztratné 3% v ceně)</t>
  </si>
  <si>
    <t>1541462278</t>
  </si>
  <si>
    <t>39</t>
  </si>
  <si>
    <t>R_200350</t>
  </si>
  <si>
    <t>Pinus sylvestris, výška 175-200 cm, s balem, ztratné 3%v ceně</t>
  </si>
  <si>
    <t>1517528784</t>
  </si>
  <si>
    <t>40</t>
  </si>
  <si>
    <t>R_200082</t>
  </si>
  <si>
    <t>Quercus robur obvod kmene 12-14 s balem, ztratné 3% v ceně</t>
  </si>
  <si>
    <t>1541981325</t>
  </si>
  <si>
    <t>41</t>
  </si>
  <si>
    <t>R_200085</t>
  </si>
  <si>
    <t>Quercus rubra obvod kmene 12-14 s balem, ztratné 3% v ceně</t>
  </si>
  <si>
    <t>423264328</t>
  </si>
  <si>
    <t>N08</t>
  </si>
  <si>
    <t>Keře</t>
  </si>
  <si>
    <t>42</t>
  </si>
  <si>
    <t>R_300005</t>
  </si>
  <si>
    <t>Buxus sempervirens, výška 30-40 cm, ko3l, ztratné 3% v ceně</t>
  </si>
  <si>
    <t>2063134823</t>
  </si>
  <si>
    <t>43</t>
  </si>
  <si>
    <t>010SLL0388</t>
  </si>
  <si>
    <t>Caryopteris x clandonensis ´Heavenly Blue´,v 20-30, ko1l, ztratné 3% v ceně</t>
  </si>
  <si>
    <t>1993563723</t>
  </si>
  <si>
    <t>44</t>
  </si>
  <si>
    <t>010SLL0624</t>
  </si>
  <si>
    <t>Euonymus fortunei ´Coloratus´,v 20-30, ko 1l, ztratné 3% v ceně</t>
  </si>
  <si>
    <t>-771415510</t>
  </si>
  <si>
    <t>45</t>
  </si>
  <si>
    <t>R_300256</t>
  </si>
  <si>
    <t>Forsythia x intermedia ´Maluch´, v 30-40, ko 2,5l, ztratné 3% v ceně</t>
  </si>
  <si>
    <t>216551383</t>
  </si>
  <si>
    <t>46</t>
  </si>
  <si>
    <t>R_300257</t>
  </si>
  <si>
    <t>Forsythia x intermedia ´Spring Glory´, v 40-60, ko 1,5l, ztratné 3% v ceně</t>
  </si>
  <si>
    <t>987323269</t>
  </si>
  <si>
    <t>47</t>
  </si>
  <si>
    <t>010SLL08901</t>
  </si>
  <si>
    <t>Ligustrum vulgare 'Lodense', v 15-20, ko 2l, ztratné 3% v ceně</t>
  </si>
  <si>
    <t>1414946463</t>
  </si>
  <si>
    <t>48</t>
  </si>
  <si>
    <t>R_300114</t>
  </si>
  <si>
    <t>Pachysandra terminalis, vel. 10-15 cm, h8x8x9, ztratné 3% v ceně</t>
  </si>
  <si>
    <t>1597954423</t>
  </si>
  <si>
    <t>49</t>
  </si>
  <si>
    <t>R_300049</t>
  </si>
  <si>
    <t>Potentilla fruticosa ´Klondike´, vel. 20-30 cm, ko 1l, ztratné 3% v ceně</t>
  </si>
  <si>
    <t>1508110576</t>
  </si>
  <si>
    <t>50</t>
  </si>
  <si>
    <t>R_300050</t>
  </si>
  <si>
    <t>Prunus laurocerasus ´Otto Luyken´, v 30-40, ko1l, ztratné 3% v ceně</t>
  </si>
  <si>
    <t>1820462924</t>
  </si>
  <si>
    <t>51</t>
  </si>
  <si>
    <t>R_300058</t>
  </si>
  <si>
    <t>Ribes alpinum ´Schmidt´, v 40-60, ko 1,5l, ztratné 3% v ceně</t>
  </si>
  <si>
    <t>-1584375322</t>
  </si>
  <si>
    <t>52</t>
  </si>
  <si>
    <t>010SLL1396</t>
  </si>
  <si>
    <t>Spiraea x bumalda ´Dart´s Red´,v 30-40, ko1,5l, ztratné 3% v ceně</t>
  </si>
  <si>
    <t>-100182636</t>
  </si>
  <si>
    <t>53</t>
  </si>
  <si>
    <t>R_3002460</t>
  </si>
  <si>
    <t>Syringa vulgaris 'Charles Joly', v. 40-60 cm, ko3l, ztratné 3% v ceně</t>
  </si>
  <si>
    <t>-441262702</t>
  </si>
  <si>
    <t>54</t>
  </si>
  <si>
    <t>R_300081</t>
  </si>
  <si>
    <t>Taxus baccata, vel. 30-40 cm, ko 2l, ztratné 3% v ceně</t>
  </si>
  <si>
    <t>-70288457</t>
  </si>
  <si>
    <t>55</t>
  </si>
  <si>
    <t>R_300085</t>
  </si>
  <si>
    <t>Viburnum farreri, vel. 30-40 cm, ko 2l, ztratné 3% v ceně</t>
  </si>
  <si>
    <t>1198749433</t>
  </si>
  <si>
    <t>998</t>
  </si>
  <si>
    <t>Přesun hmot</t>
  </si>
  <si>
    <t>56</t>
  </si>
  <si>
    <t>998231311</t>
  </si>
  <si>
    <t>Přesun hmot pro sadovnické a krajinářské úpravy dopravní vzdálenost do 5000 m</t>
  </si>
  <si>
    <t>87873069</t>
  </si>
  <si>
    <t>57</t>
  </si>
  <si>
    <t>998231411</t>
  </si>
  <si>
    <t>Ruční přesun hmot pro sadovnické a krajinářské úpravy bez užití mechanizace vodorovná dopravní vzdálenost do 100 m</t>
  </si>
  <si>
    <t>-1644078141</t>
  </si>
  <si>
    <t>SEZNAM FIGUR</t>
  </si>
  <si>
    <t>Výměra</t>
  </si>
  <si>
    <t>Použití figury:</t>
  </si>
  <si>
    <t xml:space="preserve"> 773</t>
  </si>
  <si>
    <t>Hloubení jamek bez výměny půdy zeminy tř 1 až 4 objem do 0,01 m3 v rovině a svahu do 1:5</t>
  </si>
  <si>
    <t>Výsadba dřeviny s balem D do 0,2 m do jamky se zalitím v rovině a svahu do 1:5, vč.komparativního řezu</t>
  </si>
  <si>
    <t>Sejmutí drnu tl do 100 mm s přemístěním do 50 m nebo naložením na dopravní prostředek</t>
  </si>
  <si>
    <t>Vodorovné přemístění drnu bez naložení se složením do 6000 m</t>
  </si>
  <si>
    <t>Obdělání půdy rytím zemina tř 3 v rovině a svahu do 1:5</t>
  </si>
  <si>
    <t>Obdělání půdy hrabáním v rovině a svahu do 1:5</t>
  </si>
  <si>
    <t>Chemické odplevelení před založením kultury nad 20 m2 postřikem na široko v rovině a svahu do 1:5</t>
  </si>
  <si>
    <t>Mulčování rostlin kůrou tl. do 0,1 m v rovině a svahu do 1:5</t>
  </si>
  <si>
    <t>Zalití rostlin vodou plocha přes 20 m2</t>
  </si>
  <si>
    <t>Půdní kondicionér vícesložkový, vč. dovozu, ztratné 3% v ceně</t>
  </si>
  <si>
    <t>Jamky pro výsadbu bez výměny půdy zeminy tř 1 až 4 objem do 1 m3 v rovině a svahu do 1:5</t>
  </si>
  <si>
    <t>Výsadba dřeviny s balem D do 0,5 m do jamky se zalitím v rovině a svahu do 1:5, včetně komparativního řezu koruny</t>
  </si>
  <si>
    <t>Ukotvení kmene dřevin třemi kůly D do 0,1 m délky do 3 m</t>
  </si>
  <si>
    <t>Zhotovení závlahové mísy dřevin D do 0,5 m v rovině nebo na svahu do 1:5</t>
  </si>
  <si>
    <t>Uvázání dřeviny ke kůlům</t>
  </si>
  <si>
    <t>Kůl dřevěný vyvazovací, rozměry 250/6 cm, s tlak.impregnací, ztratné 1% v ceně</t>
  </si>
  <si>
    <t>Příčka z půlené frézované kulatiny, rozměr 8/100 cm, ztratné 1% v ceně</t>
  </si>
  <si>
    <t>Úvazek pro kotvení, bavlněný, šířka 30 mm, ztratné 1% v ceně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</si>
</sst>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i/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2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19" xfId="0" applyNumberFormat="1" applyFont="1" applyBorder="1" applyAlignment="1" applyProtection="1">
      <alignment vertical="center"/>
      <protection/>
    </xf>
    <xf numFmtId="166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3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/>
      <protection locked="0"/>
    </xf>
    <xf numFmtId="4" fontId="12" fillId="0" borderId="0" xfId="0" applyNumberFormat="1" applyFont="1" applyAlignment="1" applyProtection="1">
      <alignment/>
      <protection/>
    </xf>
    <xf numFmtId="0" fontId="12" fillId="0" borderId="3" xfId="0" applyFont="1" applyBorder="1" applyAlignment="1">
      <alignment/>
    </xf>
    <xf numFmtId="0" fontId="12" fillId="0" borderId="17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166" fontId="12" fillId="0" borderId="0" xfId="0" applyNumberFormat="1" applyFont="1" applyBorder="1" applyAlignment="1" applyProtection="1">
      <alignment/>
      <protection/>
    </xf>
    <xf numFmtId="166" fontId="12" fillId="0" borderId="12" xfId="0" applyNumberFormat="1" applyFont="1" applyBorder="1" applyAlignment="1" applyProtection="1">
      <alignment/>
      <protection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4" fontId="12" fillId="0" borderId="0" xfId="0" applyNumberFormat="1" applyFont="1" applyAlignment="1">
      <alignment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4" fillId="0" borderId="19" xfId="0" applyNumberFormat="1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8" fillId="0" borderId="13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/>
    </xf>
    <xf numFmtId="167" fontId="38" fillId="0" borderId="15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21" xfId="0" applyFont="1" applyFill="1" applyBorder="1" applyAlignment="1" applyProtection="1">
      <alignment horizontal="lef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0" fillId="0" borderId="0" xfId="0"/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/>
    </xf>
    <xf numFmtId="0" fontId="4" fillId="0" borderId="0" xfId="0" applyFont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97"/>
  <sheetViews>
    <sheetView showGridLines="0" tabSelected="1" workbookViewId="0" topLeftCell="A40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317"/>
      <c r="AS2" s="317"/>
      <c r="AT2" s="317"/>
      <c r="AU2" s="317"/>
      <c r="AV2" s="317"/>
      <c r="AW2" s="317"/>
      <c r="AX2" s="317"/>
      <c r="AY2" s="317"/>
      <c r="AZ2" s="317"/>
      <c r="BA2" s="317"/>
      <c r="BB2" s="317"/>
      <c r="BC2" s="317"/>
      <c r="BD2" s="317"/>
      <c r="BE2" s="317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80" t="s">
        <v>14</v>
      </c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81"/>
      <c r="AC5" s="281"/>
      <c r="AD5" s="281"/>
      <c r="AE5" s="281"/>
      <c r="AF5" s="281"/>
      <c r="AG5" s="281"/>
      <c r="AH5" s="281"/>
      <c r="AI5" s="281"/>
      <c r="AJ5" s="281"/>
      <c r="AK5" s="281"/>
      <c r="AL5" s="281"/>
      <c r="AM5" s="281"/>
      <c r="AN5" s="281"/>
      <c r="AO5" s="281"/>
      <c r="AP5" s="22"/>
      <c r="AQ5" s="22"/>
      <c r="AR5" s="20"/>
      <c r="BE5" s="277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82" t="s">
        <v>17</v>
      </c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1"/>
      <c r="AA6" s="281"/>
      <c r="AB6" s="281"/>
      <c r="AC6" s="281"/>
      <c r="AD6" s="281"/>
      <c r="AE6" s="281"/>
      <c r="AF6" s="281"/>
      <c r="AG6" s="281"/>
      <c r="AH6" s="281"/>
      <c r="AI6" s="281"/>
      <c r="AJ6" s="281"/>
      <c r="AK6" s="281"/>
      <c r="AL6" s="281"/>
      <c r="AM6" s="281"/>
      <c r="AN6" s="281"/>
      <c r="AO6" s="281"/>
      <c r="AP6" s="22"/>
      <c r="AQ6" s="22"/>
      <c r="AR6" s="20"/>
      <c r="BE6" s="278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278"/>
      <c r="BS7" s="17" t="s">
        <v>6</v>
      </c>
    </row>
    <row r="8" spans="2:71" s="1" customFormat="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" t="s">
        <v>23</v>
      </c>
      <c r="AO8" s="22"/>
      <c r="AP8" s="22"/>
      <c r="AQ8" s="22"/>
      <c r="AR8" s="20"/>
      <c r="BE8" s="278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78"/>
      <c r="BS9" s="17" t="s">
        <v>6</v>
      </c>
    </row>
    <row r="10" spans="2:71" s="1" customFormat="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278"/>
      <c r="BS10" s="17" t="s">
        <v>6</v>
      </c>
    </row>
    <row r="11" spans="2:71" s="1" customFormat="1" ht="18.4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278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78"/>
      <c r="BS12" s="17" t="s">
        <v>6</v>
      </c>
    </row>
    <row r="13" spans="2:71" s="1" customFormat="1" ht="12" customHeight="1">
      <c r="B13" s="21"/>
      <c r="C13" s="22"/>
      <c r="D13" s="29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29</v>
      </c>
      <c r="AO13" s="22"/>
      <c r="AP13" s="22"/>
      <c r="AQ13" s="22"/>
      <c r="AR13" s="20"/>
      <c r="BE13" s="278"/>
      <c r="BS13" s="17" t="s">
        <v>6</v>
      </c>
    </row>
    <row r="14" spans="2:71" ht="12.75">
      <c r="B14" s="21"/>
      <c r="C14" s="22"/>
      <c r="D14" s="22"/>
      <c r="E14" s="283" t="s">
        <v>29</v>
      </c>
      <c r="F14" s="284"/>
      <c r="G14" s="284"/>
      <c r="H14" s="284"/>
      <c r="I14" s="284"/>
      <c r="J14" s="284"/>
      <c r="K14" s="284"/>
      <c r="L14" s="284"/>
      <c r="M14" s="284"/>
      <c r="N14" s="284"/>
      <c r="O14" s="284"/>
      <c r="P14" s="284"/>
      <c r="Q14" s="284"/>
      <c r="R14" s="284"/>
      <c r="S14" s="284"/>
      <c r="T14" s="284"/>
      <c r="U14" s="284"/>
      <c r="V14" s="284"/>
      <c r="W14" s="284"/>
      <c r="X14" s="284"/>
      <c r="Y14" s="284"/>
      <c r="Z14" s="284"/>
      <c r="AA14" s="284"/>
      <c r="AB14" s="284"/>
      <c r="AC14" s="284"/>
      <c r="AD14" s="284"/>
      <c r="AE14" s="284"/>
      <c r="AF14" s="284"/>
      <c r="AG14" s="284"/>
      <c r="AH14" s="284"/>
      <c r="AI14" s="284"/>
      <c r="AJ14" s="284"/>
      <c r="AK14" s="29" t="s">
        <v>27</v>
      </c>
      <c r="AL14" s="22"/>
      <c r="AM14" s="22"/>
      <c r="AN14" s="31" t="s">
        <v>29</v>
      </c>
      <c r="AO14" s="22"/>
      <c r="AP14" s="22"/>
      <c r="AQ14" s="22"/>
      <c r="AR14" s="20"/>
      <c r="BE14" s="278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78"/>
      <c r="BS15" s="17" t="s">
        <v>4</v>
      </c>
    </row>
    <row r="16" spans="2:71" s="1" customFormat="1" ht="12" customHeight="1">
      <c r="B16" s="21"/>
      <c r="C16" s="22"/>
      <c r="D16" s="29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278"/>
      <c r="BS16" s="17" t="s">
        <v>4</v>
      </c>
    </row>
    <row r="17" spans="2:71" s="1" customFormat="1" ht="18.4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278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78"/>
      <c r="BS18" s="17" t="s">
        <v>6</v>
      </c>
    </row>
    <row r="19" spans="2:71" s="1" customFormat="1" ht="12" customHeight="1">
      <c r="B19" s="21"/>
      <c r="C19" s="22"/>
      <c r="D19" s="29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278"/>
      <c r="BS19" s="17" t="s">
        <v>6</v>
      </c>
    </row>
    <row r="20" spans="2:71" s="1" customFormat="1" ht="18.4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278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78"/>
    </row>
    <row r="22" spans="2:57" s="1" customFormat="1" ht="12" customHeight="1">
      <c r="B22" s="21"/>
      <c r="C22" s="22"/>
      <c r="D22" s="29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78"/>
    </row>
    <row r="23" spans="2:57" s="1" customFormat="1" ht="16.5" customHeight="1">
      <c r="B23" s="21"/>
      <c r="C23" s="22"/>
      <c r="D23" s="22"/>
      <c r="E23" s="285" t="s">
        <v>1</v>
      </c>
      <c r="F23" s="285"/>
      <c r="G23" s="285"/>
      <c r="H23" s="285"/>
      <c r="I23" s="285"/>
      <c r="J23" s="285"/>
      <c r="K23" s="285"/>
      <c r="L23" s="285"/>
      <c r="M23" s="285"/>
      <c r="N23" s="285"/>
      <c r="O23" s="285"/>
      <c r="P23" s="285"/>
      <c r="Q23" s="285"/>
      <c r="R23" s="285"/>
      <c r="S23" s="285"/>
      <c r="T23" s="285"/>
      <c r="U23" s="285"/>
      <c r="V23" s="285"/>
      <c r="W23" s="285"/>
      <c r="X23" s="285"/>
      <c r="Y23" s="285"/>
      <c r="Z23" s="285"/>
      <c r="AA23" s="285"/>
      <c r="AB23" s="285"/>
      <c r="AC23" s="285"/>
      <c r="AD23" s="285"/>
      <c r="AE23" s="285"/>
      <c r="AF23" s="285"/>
      <c r="AG23" s="285"/>
      <c r="AH23" s="285"/>
      <c r="AI23" s="285"/>
      <c r="AJ23" s="285"/>
      <c r="AK23" s="285"/>
      <c r="AL23" s="285"/>
      <c r="AM23" s="285"/>
      <c r="AN23" s="285"/>
      <c r="AO23" s="22"/>
      <c r="AP23" s="22"/>
      <c r="AQ23" s="22"/>
      <c r="AR23" s="20"/>
      <c r="BE23" s="278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78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78"/>
    </row>
    <row r="26" spans="1:57" s="2" customFormat="1" ht="25.9" customHeight="1">
      <c r="A26" s="34"/>
      <c r="B26" s="35"/>
      <c r="C26" s="36"/>
      <c r="D26" s="37" t="s">
        <v>36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86">
        <f>ROUND(AG94,2)</f>
        <v>0</v>
      </c>
      <c r="AL26" s="287"/>
      <c r="AM26" s="287"/>
      <c r="AN26" s="287"/>
      <c r="AO26" s="287"/>
      <c r="AP26" s="36"/>
      <c r="AQ26" s="36"/>
      <c r="AR26" s="39"/>
      <c r="BE26" s="278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78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88" t="s">
        <v>37</v>
      </c>
      <c r="M28" s="288"/>
      <c r="N28" s="288"/>
      <c r="O28" s="288"/>
      <c r="P28" s="288"/>
      <c r="Q28" s="36"/>
      <c r="R28" s="36"/>
      <c r="S28" s="36"/>
      <c r="T28" s="36"/>
      <c r="U28" s="36"/>
      <c r="V28" s="36"/>
      <c r="W28" s="288" t="s">
        <v>38</v>
      </c>
      <c r="X28" s="288"/>
      <c r="Y28" s="288"/>
      <c r="Z28" s="288"/>
      <c r="AA28" s="288"/>
      <c r="AB28" s="288"/>
      <c r="AC28" s="288"/>
      <c r="AD28" s="288"/>
      <c r="AE28" s="288"/>
      <c r="AF28" s="36"/>
      <c r="AG28" s="36"/>
      <c r="AH28" s="36"/>
      <c r="AI28" s="36"/>
      <c r="AJ28" s="36"/>
      <c r="AK28" s="288" t="s">
        <v>39</v>
      </c>
      <c r="AL28" s="288"/>
      <c r="AM28" s="288"/>
      <c r="AN28" s="288"/>
      <c r="AO28" s="288"/>
      <c r="AP28" s="36"/>
      <c r="AQ28" s="36"/>
      <c r="AR28" s="39"/>
      <c r="BE28" s="278"/>
    </row>
    <row r="29" spans="2:57" s="3" customFormat="1" ht="14.45" customHeight="1">
      <c r="B29" s="40"/>
      <c r="C29" s="41"/>
      <c r="D29" s="29" t="s">
        <v>40</v>
      </c>
      <c r="E29" s="41"/>
      <c r="F29" s="29" t="s">
        <v>41</v>
      </c>
      <c r="G29" s="41"/>
      <c r="H29" s="41"/>
      <c r="I29" s="41"/>
      <c r="J29" s="41"/>
      <c r="K29" s="41"/>
      <c r="L29" s="291">
        <v>0.21</v>
      </c>
      <c r="M29" s="290"/>
      <c r="N29" s="290"/>
      <c r="O29" s="290"/>
      <c r="P29" s="290"/>
      <c r="Q29" s="41"/>
      <c r="R29" s="41"/>
      <c r="S29" s="41"/>
      <c r="T29" s="41"/>
      <c r="U29" s="41"/>
      <c r="V29" s="41"/>
      <c r="W29" s="289">
        <f>ROUND(AZ94,2)</f>
        <v>0</v>
      </c>
      <c r="X29" s="290"/>
      <c r="Y29" s="290"/>
      <c r="Z29" s="290"/>
      <c r="AA29" s="290"/>
      <c r="AB29" s="290"/>
      <c r="AC29" s="290"/>
      <c r="AD29" s="290"/>
      <c r="AE29" s="290"/>
      <c r="AF29" s="41"/>
      <c r="AG29" s="41"/>
      <c r="AH29" s="41"/>
      <c r="AI29" s="41"/>
      <c r="AJ29" s="41"/>
      <c r="AK29" s="289">
        <f>ROUND(AV94,2)</f>
        <v>0</v>
      </c>
      <c r="AL29" s="290"/>
      <c r="AM29" s="290"/>
      <c r="AN29" s="290"/>
      <c r="AO29" s="290"/>
      <c r="AP29" s="41"/>
      <c r="AQ29" s="41"/>
      <c r="AR29" s="42"/>
      <c r="BE29" s="279"/>
    </row>
    <row r="30" spans="2:57" s="3" customFormat="1" ht="14.45" customHeight="1">
      <c r="B30" s="40"/>
      <c r="C30" s="41"/>
      <c r="D30" s="41"/>
      <c r="E30" s="41"/>
      <c r="F30" s="29" t="s">
        <v>42</v>
      </c>
      <c r="G30" s="41"/>
      <c r="H30" s="41"/>
      <c r="I30" s="41"/>
      <c r="J30" s="41"/>
      <c r="K30" s="41"/>
      <c r="L30" s="291">
        <v>0.15</v>
      </c>
      <c r="M30" s="290"/>
      <c r="N30" s="290"/>
      <c r="O30" s="290"/>
      <c r="P30" s="290"/>
      <c r="Q30" s="41"/>
      <c r="R30" s="41"/>
      <c r="S30" s="41"/>
      <c r="T30" s="41"/>
      <c r="U30" s="41"/>
      <c r="V30" s="41"/>
      <c r="W30" s="289">
        <f>ROUND(BA94,2)</f>
        <v>0</v>
      </c>
      <c r="X30" s="290"/>
      <c r="Y30" s="290"/>
      <c r="Z30" s="290"/>
      <c r="AA30" s="290"/>
      <c r="AB30" s="290"/>
      <c r="AC30" s="290"/>
      <c r="AD30" s="290"/>
      <c r="AE30" s="290"/>
      <c r="AF30" s="41"/>
      <c r="AG30" s="41"/>
      <c r="AH30" s="41"/>
      <c r="AI30" s="41"/>
      <c r="AJ30" s="41"/>
      <c r="AK30" s="289">
        <f>ROUND(AW94,2)</f>
        <v>0</v>
      </c>
      <c r="AL30" s="290"/>
      <c r="AM30" s="290"/>
      <c r="AN30" s="290"/>
      <c r="AO30" s="290"/>
      <c r="AP30" s="41"/>
      <c r="AQ30" s="41"/>
      <c r="AR30" s="42"/>
      <c r="BE30" s="279"/>
    </row>
    <row r="31" spans="2:57" s="3" customFormat="1" ht="14.45" customHeight="1" hidden="1">
      <c r="B31" s="40"/>
      <c r="C31" s="41"/>
      <c r="D31" s="41"/>
      <c r="E31" s="41"/>
      <c r="F31" s="29" t="s">
        <v>43</v>
      </c>
      <c r="G31" s="41"/>
      <c r="H31" s="41"/>
      <c r="I31" s="41"/>
      <c r="J31" s="41"/>
      <c r="K31" s="41"/>
      <c r="L31" s="291">
        <v>0.21</v>
      </c>
      <c r="M31" s="290"/>
      <c r="N31" s="290"/>
      <c r="O31" s="290"/>
      <c r="P31" s="290"/>
      <c r="Q31" s="41"/>
      <c r="R31" s="41"/>
      <c r="S31" s="41"/>
      <c r="T31" s="41"/>
      <c r="U31" s="41"/>
      <c r="V31" s="41"/>
      <c r="W31" s="289">
        <f>ROUND(BB94,2)</f>
        <v>0</v>
      </c>
      <c r="X31" s="290"/>
      <c r="Y31" s="290"/>
      <c r="Z31" s="290"/>
      <c r="AA31" s="290"/>
      <c r="AB31" s="290"/>
      <c r="AC31" s="290"/>
      <c r="AD31" s="290"/>
      <c r="AE31" s="290"/>
      <c r="AF31" s="41"/>
      <c r="AG31" s="41"/>
      <c r="AH31" s="41"/>
      <c r="AI31" s="41"/>
      <c r="AJ31" s="41"/>
      <c r="AK31" s="289">
        <v>0</v>
      </c>
      <c r="AL31" s="290"/>
      <c r="AM31" s="290"/>
      <c r="AN31" s="290"/>
      <c r="AO31" s="290"/>
      <c r="AP31" s="41"/>
      <c r="AQ31" s="41"/>
      <c r="AR31" s="42"/>
      <c r="BE31" s="279"/>
    </row>
    <row r="32" spans="2:57" s="3" customFormat="1" ht="14.45" customHeight="1" hidden="1">
      <c r="B32" s="40"/>
      <c r="C32" s="41"/>
      <c r="D32" s="41"/>
      <c r="E32" s="41"/>
      <c r="F32" s="29" t="s">
        <v>44</v>
      </c>
      <c r="G32" s="41"/>
      <c r="H32" s="41"/>
      <c r="I32" s="41"/>
      <c r="J32" s="41"/>
      <c r="K32" s="41"/>
      <c r="L32" s="291">
        <v>0.15</v>
      </c>
      <c r="M32" s="290"/>
      <c r="N32" s="290"/>
      <c r="O32" s="290"/>
      <c r="P32" s="290"/>
      <c r="Q32" s="41"/>
      <c r="R32" s="41"/>
      <c r="S32" s="41"/>
      <c r="T32" s="41"/>
      <c r="U32" s="41"/>
      <c r="V32" s="41"/>
      <c r="W32" s="289">
        <f>ROUND(BC94,2)</f>
        <v>0</v>
      </c>
      <c r="X32" s="290"/>
      <c r="Y32" s="290"/>
      <c r="Z32" s="290"/>
      <c r="AA32" s="290"/>
      <c r="AB32" s="290"/>
      <c r="AC32" s="290"/>
      <c r="AD32" s="290"/>
      <c r="AE32" s="290"/>
      <c r="AF32" s="41"/>
      <c r="AG32" s="41"/>
      <c r="AH32" s="41"/>
      <c r="AI32" s="41"/>
      <c r="AJ32" s="41"/>
      <c r="AK32" s="289">
        <v>0</v>
      </c>
      <c r="AL32" s="290"/>
      <c r="AM32" s="290"/>
      <c r="AN32" s="290"/>
      <c r="AO32" s="290"/>
      <c r="AP32" s="41"/>
      <c r="AQ32" s="41"/>
      <c r="AR32" s="42"/>
      <c r="BE32" s="279"/>
    </row>
    <row r="33" spans="2:57" s="3" customFormat="1" ht="14.45" customHeight="1" hidden="1">
      <c r="B33" s="40"/>
      <c r="C33" s="41"/>
      <c r="D33" s="41"/>
      <c r="E33" s="41"/>
      <c r="F33" s="29" t="s">
        <v>45</v>
      </c>
      <c r="G33" s="41"/>
      <c r="H33" s="41"/>
      <c r="I33" s="41"/>
      <c r="J33" s="41"/>
      <c r="K33" s="41"/>
      <c r="L33" s="291">
        <v>0</v>
      </c>
      <c r="M33" s="290"/>
      <c r="N33" s="290"/>
      <c r="O33" s="290"/>
      <c r="P33" s="290"/>
      <c r="Q33" s="41"/>
      <c r="R33" s="41"/>
      <c r="S33" s="41"/>
      <c r="T33" s="41"/>
      <c r="U33" s="41"/>
      <c r="V33" s="41"/>
      <c r="W33" s="289">
        <f>ROUND(BD94,2)</f>
        <v>0</v>
      </c>
      <c r="X33" s="290"/>
      <c r="Y33" s="290"/>
      <c r="Z33" s="290"/>
      <c r="AA33" s="290"/>
      <c r="AB33" s="290"/>
      <c r="AC33" s="290"/>
      <c r="AD33" s="290"/>
      <c r="AE33" s="290"/>
      <c r="AF33" s="41"/>
      <c r="AG33" s="41"/>
      <c r="AH33" s="41"/>
      <c r="AI33" s="41"/>
      <c r="AJ33" s="41"/>
      <c r="AK33" s="289">
        <v>0</v>
      </c>
      <c r="AL33" s="290"/>
      <c r="AM33" s="290"/>
      <c r="AN33" s="290"/>
      <c r="AO33" s="290"/>
      <c r="AP33" s="41"/>
      <c r="AQ33" s="41"/>
      <c r="AR33" s="42"/>
      <c r="BE33" s="279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78"/>
    </row>
    <row r="35" spans="1:57" s="2" customFormat="1" ht="25.9" customHeight="1">
      <c r="A35" s="34"/>
      <c r="B35" s="35"/>
      <c r="C35" s="43"/>
      <c r="D35" s="44" t="s">
        <v>46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47</v>
      </c>
      <c r="U35" s="45"/>
      <c r="V35" s="45"/>
      <c r="W35" s="45"/>
      <c r="X35" s="292" t="s">
        <v>48</v>
      </c>
      <c r="Y35" s="293"/>
      <c r="Z35" s="293"/>
      <c r="AA35" s="293"/>
      <c r="AB35" s="293"/>
      <c r="AC35" s="45"/>
      <c r="AD35" s="45"/>
      <c r="AE35" s="45"/>
      <c r="AF35" s="45"/>
      <c r="AG35" s="45"/>
      <c r="AH35" s="45"/>
      <c r="AI35" s="45"/>
      <c r="AJ35" s="45"/>
      <c r="AK35" s="294">
        <f>SUM(AK26:AK33)</f>
        <v>0</v>
      </c>
      <c r="AL35" s="293"/>
      <c r="AM35" s="293"/>
      <c r="AN35" s="293"/>
      <c r="AO35" s="295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5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2:44" s="1" customFormat="1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5" customHeight="1">
      <c r="B49" s="47"/>
      <c r="C49" s="48"/>
      <c r="D49" s="49" t="s">
        <v>49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50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2:44" ht="11.25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1.25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1.25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1.25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1.25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1.2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1.25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1.25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1.25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1.25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.75">
      <c r="A60" s="34"/>
      <c r="B60" s="35"/>
      <c r="C60" s="36"/>
      <c r="D60" s="52" t="s">
        <v>51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52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51</v>
      </c>
      <c r="AI60" s="38"/>
      <c r="AJ60" s="38"/>
      <c r="AK60" s="38"/>
      <c r="AL60" s="38"/>
      <c r="AM60" s="52" t="s">
        <v>52</v>
      </c>
      <c r="AN60" s="38"/>
      <c r="AO60" s="38"/>
      <c r="AP60" s="36"/>
      <c r="AQ60" s="36"/>
      <c r="AR60" s="39"/>
      <c r="BE60" s="34"/>
    </row>
    <row r="61" spans="2:44" ht="11.25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1.25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1.25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.75">
      <c r="A64" s="34"/>
      <c r="B64" s="35"/>
      <c r="C64" s="36"/>
      <c r="D64" s="49" t="s">
        <v>53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54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2:44" ht="11.2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1.25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1.25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1.25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1.25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1.25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1.25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1.25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1.25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1.25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.75">
      <c r="A75" s="34"/>
      <c r="B75" s="35"/>
      <c r="C75" s="36"/>
      <c r="D75" s="52" t="s">
        <v>51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52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51</v>
      </c>
      <c r="AI75" s="38"/>
      <c r="AJ75" s="38"/>
      <c r="AK75" s="38"/>
      <c r="AL75" s="38"/>
      <c r="AM75" s="52" t="s">
        <v>52</v>
      </c>
      <c r="AN75" s="38"/>
      <c r="AO75" s="38"/>
      <c r="AP75" s="36"/>
      <c r="AQ75" s="36"/>
      <c r="AR75" s="39"/>
      <c r="BE75" s="34"/>
    </row>
    <row r="76" spans="1:57" s="2" customFormat="1" ht="11.25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5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57" s="2" customFormat="1" ht="6.95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57" s="2" customFormat="1" ht="24.95" customHeight="1">
      <c r="A82" s="34"/>
      <c r="B82" s="35"/>
      <c r="C82" s="23" t="s">
        <v>55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5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2:44" s="4" customFormat="1" ht="12" customHeight="1">
      <c r="B84" s="58"/>
      <c r="C84" s="29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2020/322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2:44" s="5" customFormat="1" ht="36.95" customHeight="1">
      <c r="B85" s="61"/>
      <c r="C85" s="62" t="s">
        <v>16</v>
      </c>
      <c r="D85" s="63"/>
      <c r="E85" s="63"/>
      <c r="F85" s="63"/>
      <c r="G85" s="63"/>
      <c r="H85" s="63"/>
      <c r="I85" s="63"/>
      <c r="J85" s="63"/>
      <c r="K85" s="63"/>
      <c r="L85" s="296" t="str">
        <f>K6</f>
        <v>Revitalizace zeleně v areálu nemocnice a LDN Albrechtice</v>
      </c>
      <c r="M85" s="297"/>
      <c r="N85" s="297"/>
      <c r="O85" s="297"/>
      <c r="P85" s="297"/>
      <c r="Q85" s="297"/>
      <c r="R85" s="297"/>
      <c r="S85" s="297"/>
      <c r="T85" s="297"/>
      <c r="U85" s="297"/>
      <c r="V85" s="297"/>
      <c r="W85" s="297"/>
      <c r="X85" s="297"/>
      <c r="Y85" s="297"/>
      <c r="Z85" s="297"/>
      <c r="AA85" s="297"/>
      <c r="AB85" s="297"/>
      <c r="AC85" s="297"/>
      <c r="AD85" s="297"/>
      <c r="AE85" s="297"/>
      <c r="AF85" s="297"/>
      <c r="AG85" s="297"/>
      <c r="AH85" s="297"/>
      <c r="AI85" s="297"/>
      <c r="AJ85" s="297"/>
      <c r="AK85" s="297"/>
      <c r="AL85" s="297"/>
      <c r="AM85" s="297"/>
      <c r="AN85" s="297"/>
      <c r="AO85" s="297"/>
      <c r="AP85" s="63"/>
      <c r="AQ85" s="63"/>
      <c r="AR85" s="64"/>
    </row>
    <row r="86" spans="1:57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57" s="2" customFormat="1" ht="12" customHeight="1">
      <c r="A87" s="34"/>
      <c r="B87" s="35"/>
      <c r="C87" s="29" t="s">
        <v>20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 xml:space="preserve"> 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22</v>
      </c>
      <c r="AJ87" s="36"/>
      <c r="AK87" s="36"/>
      <c r="AL87" s="36"/>
      <c r="AM87" s="298" t="str">
        <f>IF(AN8="","",AN8)</f>
        <v>7. 8. 2020</v>
      </c>
      <c r="AN87" s="298"/>
      <c r="AO87" s="36"/>
      <c r="AP87" s="36"/>
      <c r="AQ87" s="36"/>
      <c r="AR87" s="39"/>
      <c r="BE87" s="34"/>
    </row>
    <row r="88" spans="1:5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57" s="2" customFormat="1" ht="25.7" customHeight="1">
      <c r="A89" s="34"/>
      <c r="B89" s="35"/>
      <c r="C89" s="29" t="s">
        <v>24</v>
      </c>
      <c r="D89" s="36"/>
      <c r="E89" s="36"/>
      <c r="F89" s="36"/>
      <c r="G89" s="36"/>
      <c r="H89" s="36"/>
      <c r="I89" s="36"/>
      <c r="J89" s="36"/>
      <c r="K89" s="36"/>
      <c r="L89" s="59" t="str">
        <f>IF(E11="","",E11)</f>
        <v>SZZ Krnov, p.o., I.P.Pavlova 9,794 01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30</v>
      </c>
      <c r="AJ89" s="36"/>
      <c r="AK89" s="36"/>
      <c r="AL89" s="36"/>
      <c r="AM89" s="299" t="str">
        <f>IF(E17="","",E17)</f>
        <v>Atregia, s.r.o., Šebrov 215, 679 22</v>
      </c>
      <c r="AN89" s="300"/>
      <c r="AO89" s="300"/>
      <c r="AP89" s="300"/>
      <c r="AQ89" s="36"/>
      <c r="AR89" s="39"/>
      <c r="AS89" s="301" t="s">
        <v>56</v>
      </c>
      <c r="AT89" s="302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57" s="2" customFormat="1" ht="15.2" customHeight="1">
      <c r="A90" s="34"/>
      <c r="B90" s="35"/>
      <c r="C90" s="29" t="s">
        <v>28</v>
      </c>
      <c r="D90" s="36"/>
      <c r="E90" s="36"/>
      <c r="F90" s="36"/>
      <c r="G90" s="36"/>
      <c r="H90" s="36"/>
      <c r="I90" s="36"/>
      <c r="J90" s="36"/>
      <c r="K90" s="36"/>
      <c r="L90" s="59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33</v>
      </c>
      <c r="AJ90" s="36"/>
      <c r="AK90" s="36"/>
      <c r="AL90" s="36"/>
      <c r="AM90" s="299" t="str">
        <f>IF(E20="","",E20)</f>
        <v>Ing. Lenka Požárová</v>
      </c>
      <c r="AN90" s="300"/>
      <c r="AO90" s="300"/>
      <c r="AP90" s="300"/>
      <c r="AQ90" s="36"/>
      <c r="AR90" s="39"/>
      <c r="AS90" s="303"/>
      <c r="AT90" s="304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57" s="2" customFormat="1" ht="10.9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305"/>
      <c r="AT91" s="306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57" s="2" customFormat="1" ht="29.25" customHeight="1">
      <c r="A92" s="34"/>
      <c r="B92" s="35"/>
      <c r="C92" s="307" t="s">
        <v>57</v>
      </c>
      <c r="D92" s="308"/>
      <c r="E92" s="308"/>
      <c r="F92" s="308"/>
      <c r="G92" s="308"/>
      <c r="H92" s="73"/>
      <c r="I92" s="309" t="s">
        <v>58</v>
      </c>
      <c r="J92" s="308"/>
      <c r="K92" s="308"/>
      <c r="L92" s="308"/>
      <c r="M92" s="308"/>
      <c r="N92" s="308"/>
      <c r="O92" s="308"/>
      <c r="P92" s="308"/>
      <c r="Q92" s="308"/>
      <c r="R92" s="308"/>
      <c r="S92" s="308"/>
      <c r="T92" s="308"/>
      <c r="U92" s="308"/>
      <c r="V92" s="308"/>
      <c r="W92" s="308"/>
      <c r="X92" s="308"/>
      <c r="Y92" s="308"/>
      <c r="Z92" s="308"/>
      <c r="AA92" s="308"/>
      <c r="AB92" s="308"/>
      <c r="AC92" s="308"/>
      <c r="AD92" s="308"/>
      <c r="AE92" s="308"/>
      <c r="AF92" s="308"/>
      <c r="AG92" s="310" t="s">
        <v>59</v>
      </c>
      <c r="AH92" s="308"/>
      <c r="AI92" s="308"/>
      <c r="AJ92" s="308"/>
      <c r="AK92" s="308"/>
      <c r="AL92" s="308"/>
      <c r="AM92" s="308"/>
      <c r="AN92" s="309" t="s">
        <v>60</v>
      </c>
      <c r="AO92" s="308"/>
      <c r="AP92" s="311"/>
      <c r="AQ92" s="74" t="s">
        <v>61</v>
      </c>
      <c r="AR92" s="39"/>
      <c r="AS92" s="75" t="s">
        <v>62</v>
      </c>
      <c r="AT92" s="76" t="s">
        <v>63</v>
      </c>
      <c r="AU92" s="76" t="s">
        <v>64</v>
      </c>
      <c r="AV92" s="76" t="s">
        <v>65</v>
      </c>
      <c r="AW92" s="76" t="s">
        <v>66</v>
      </c>
      <c r="AX92" s="76" t="s">
        <v>67</v>
      </c>
      <c r="AY92" s="76" t="s">
        <v>68</v>
      </c>
      <c r="AZ92" s="76" t="s">
        <v>69</v>
      </c>
      <c r="BA92" s="76" t="s">
        <v>70</v>
      </c>
      <c r="BB92" s="76" t="s">
        <v>71</v>
      </c>
      <c r="BC92" s="76" t="s">
        <v>72</v>
      </c>
      <c r="BD92" s="77" t="s">
        <v>73</v>
      </c>
      <c r="BE92" s="34"/>
    </row>
    <row r="93" spans="1:57" s="2" customFormat="1" ht="10.9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2:90" s="6" customFormat="1" ht="32.45" customHeight="1">
      <c r="B94" s="81"/>
      <c r="C94" s="82" t="s">
        <v>74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315">
        <f>ROUND(AG95,2)</f>
        <v>0</v>
      </c>
      <c r="AH94" s="315"/>
      <c r="AI94" s="315"/>
      <c r="AJ94" s="315"/>
      <c r="AK94" s="315"/>
      <c r="AL94" s="315"/>
      <c r="AM94" s="315"/>
      <c r="AN94" s="316">
        <f>SUM(AG94,AT94)</f>
        <v>0</v>
      </c>
      <c r="AO94" s="316"/>
      <c r="AP94" s="316"/>
      <c r="AQ94" s="85" t="s">
        <v>1</v>
      </c>
      <c r="AR94" s="86"/>
      <c r="AS94" s="87">
        <f>ROUND(AS95,2)</f>
        <v>0</v>
      </c>
      <c r="AT94" s="88">
        <f>ROUND(SUM(AV94:AW94),2)</f>
        <v>0</v>
      </c>
      <c r="AU94" s="89">
        <f>ROUND(AU95,5)</f>
        <v>0</v>
      </c>
      <c r="AV94" s="88">
        <f>ROUND(AZ94*L29,2)</f>
        <v>0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ROUND(AZ95,2)</f>
        <v>0</v>
      </c>
      <c r="BA94" s="88">
        <f>ROUND(BA95,2)</f>
        <v>0</v>
      </c>
      <c r="BB94" s="88">
        <f>ROUND(BB95,2)</f>
        <v>0</v>
      </c>
      <c r="BC94" s="88">
        <f>ROUND(BC95,2)</f>
        <v>0</v>
      </c>
      <c r="BD94" s="90">
        <f>ROUND(BD95,2)</f>
        <v>0</v>
      </c>
      <c r="BS94" s="91" t="s">
        <v>75</v>
      </c>
      <c r="BT94" s="91" t="s">
        <v>76</v>
      </c>
      <c r="BV94" s="91" t="s">
        <v>77</v>
      </c>
      <c r="BW94" s="91" t="s">
        <v>5</v>
      </c>
      <c r="BX94" s="91" t="s">
        <v>78</v>
      </c>
      <c r="CL94" s="91" t="s">
        <v>1</v>
      </c>
    </row>
    <row r="95" spans="1:90" s="7" customFormat="1" ht="24.75" customHeight="1">
      <c r="A95" s="92" t="s">
        <v>79</v>
      </c>
      <c r="B95" s="93"/>
      <c r="C95" s="94"/>
      <c r="D95" s="314" t="s">
        <v>14</v>
      </c>
      <c r="E95" s="314"/>
      <c r="F95" s="314"/>
      <c r="G95" s="314"/>
      <c r="H95" s="314"/>
      <c r="I95" s="95"/>
      <c r="J95" s="314" t="s">
        <v>17</v>
      </c>
      <c r="K95" s="314"/>
      <c r="L95" s="314"/>
      <c r="M95" s="314"/>
      <c r="N95" s="314"/>
      <c r="O95" s="314"/>
      <c r="P95" s="314"/>
      <c r="Q95" s="314"/>
      <c r="R95" s="314"/>
      <c r="S95" s="314"/>
      <c r="T95" s="314"/>
      <c r="U95" s="314"/>
      <c r="V95" s="314"/>
      <c r="W95" s="314"/>
      <c r="X95" s="314"/>
      <c r="Y95" s="314"/>
      <c r="Z95" s="314"/>
      <c r="AA95" s="314"/>
      <c r="AB95" s="314"/>
      <c r="AC95" s="314"/>
      <c r="AD95" s="314"/>
      <c r="AE95" s="314"/>
      <c r="AF95" s="314"/>
      <c r="AG95" s="312">
        <f>'2020-322 - Revitalizace z...'!J28</f>
        <v>0</v>
      </c>
      <c r="AH95" s="313"/>
      <c r="AI95" s="313"/>
      <c r="AJ95" s="313"/>
      <c r="AK95" s="313"/>
      <c r="AL95" s="313"/>
      <c r="AM95" s="313"/>
      <c r="AN95" s="312">
        <f>SUM(AG95,AT95)</f>
        <v>0</v>
      </c>
      <c r="AO95" s="313"/>
      <c r="AP95" s="313"/>
      <c r="AQ95" s="96" t="s">
        <v>80</v>
      </c>
      <c r="AR95" s="97"/>
      <c r="AS95" s="98">
        <v>0</v>
      </c>
      <c r="AT95" s="99">
        <f>ROUND(SUM(AV95:AW95),2)</f>
        <v>0</v>
      </c>
      <c r="AU95" s="100">
        <f>'2020-322 - Revitalizace z...'!P121</f>
        <v>0</v>
      </c>
      <c r="AV95" s="99">
        <f>'2020-322 - Revitalizace z...'!J31</f>
        <v>0</v>
      </c>
      <c r="AW95" s="99">
        <f>'2020-322 - Revitalizace z...'!J32</f>
        <v>0</v>
      </c>
      <c r="AX95" s="99">
        <f>'2020-322 - Revitalizace z...'!J33</f>
        <v>0</v>
      </c>
      <c r="AY95" s="99">
        <f>'2020-322 - Revitalizace z...'!J34</f>
        <v>0</v>
      </c>
      <c r="AZ95" s="99">
        <f>'2020-322 - Revitalizace z...'!F31</f>
        <v>0</v>
      </c>
      <c r="BA95" s="99">
        <f>'2020-322 - Revitalizace z...'!F32</f>
        <v>0</v>
      </c>
      <c r="BB95" s="99">
        <f>'2020-322 - Revitalizace z...'!F33</f>
        <v>0</v>
      </c>
      <c r="BC95" s="99">
        <f>'2020-322 - Revitalizace z...'!F34</f>
        <v>0</v>
      </c>
      <c r="BD95" s="101">
        <f>'2020-322 - Revitalizace z...'!F35</f>
        <v>0</v>
      </c>
      <c r="BT95" s="102" t="s">
        <v>81</v>
      </c>
      <c r="BU95" s="102" t="s">
        <v>82</v>
      </c>
      <c r="BV95" s="102" t="s">
        <v>77</v>
      </c>
      <c r="BW95" s="102" t="s">
        <v>5</v>
      </c>
      <c r="BX95" s="102" t="s">
        <v>78</v>
      </c>
      <c r="CL95" s="102" t="s">
        <v>1</v>
      </c>
    </row>
    <row r="96" spans="1:57" s="2" customFormat="1" ht="30" customHeight="1">
      <c r="A96" s="34"/>
      <c r="B96" s="35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9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</row>
    <row r="97" spans="1:57" s="2" customFormat="1" ht="6.95" customHeight="1">
      <c r="A97" s="34"/>
      <c r="B97" s="54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39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</row>
  </sheetData>
  <sheetProtection algorithmName="SHA-512" hashValue="ngMzC9kviq7xaTymr8v4t8OraIO+FkxAsqLKHw8YulCrwrSh4n7GPEHRhZlPnY8FykiznV6ahlxh0y59/ouv3g==" saltValue="1ZTL+qb5b+xFgQrFrHzCrZNwX5sscsHAdDFt9baN9GC//cHnfgRYE6+QfXDIkhkxWWp5Olqh8c4and2ca/fjYw==" spinCount="100000" sheet="1" objects="1" scenarios="1" formatColumns="0" formatRows="0"/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2020-322 - Revitalizace z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224"/>
  <sheetViews>
    <sheetView showGridLines="0" workbookViewId="0" topLeftCell="A29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03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103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AT2" s="17" t="s">
        <v>5</v>
      </c>
      <c r="AZ2" s="104" t="s">
        <v>83</v>
      </c>
      <c r="BA2" s="104" t="s">
        <v>84</v>
      </c>
      <c r="BB2" s="104" t="s">
        <v>85</v>
      </c>
      <c r="BC2" s="104" t="s">
        <v>86</v>
      </c>
      <c r="BD2" s="104" t="s">
        <v>87</v>
      </c>
    </row>
    <row r="3" spans="2:56" s="1" customFormat="1" ht="6.95" customHeight="1">
      <c r="B3" s="105"/>
      <c r="C3" s="106"/>
      <c r="D3" s="106"/>
      <c r="E3" s="106"/>
      <c r="F3" s="106"/>
      <c r="G3" s="106"/>
      <c r="H3" s="106"/>
      <c r="I3" s="107"/>
      <c r="J3" s="106"/>
      <c r="K3" s="106"/>
      <c r="L3" s="20"/>
      <c r="AT3" s="17" t="s">
        <v>87</v>
      </c>
      <c r="AZ3" s="104" t="s">
        <v>88</v>
      </c>
      <c r="BA3" s="104" t="s">
        <v>89</v>
      </c>
      <c r="BB3" s="104" t="s">
        <v>90</v>
      </c>
      <c r="BC3" s="104" t="s">
        <v>91</v>
      </c>
      <c r="BD3" s="104" t="s">
        <v>92</v>
      </c>
    </row>
    <row r="4" spans="2:56" s="1" customFormat="1" ht="24.95" customHeight="1">
      <c r="B4" s="20"/>
      <c r="D4" s="108" t="s">
        <v>93</v>
      </c>
      <c r="I4" s="103"/>
      <c r="L4" s="20"/>
      <c r="M4" s="109" t="s">
        <v>10</v>
      </c>
      <c r="AT4" s="17" t="s">
        <v>4</v>
      </c>
      <c r="AZ4" s="104" t="s">
        <v>94</v>
      </c>
      <c r="BA4" s="104" t="s">
        <v>95</v>
      </c>
      <c r="BB4" s="104" t="s">
        <v>96</v>
      </c>
      <c r="BC4" s="104" t="s">
        <v>97</v>
      </c>
      <c r="BD4" s="104" t="s">
        <v>92</v>
      </c>
    </row>
    <row r="5" spans="2:56" s="1" customFormat="1" ht="6.95" customHeight="1">
      <c r="B5" s="20"/>
      <c r="I5" s="103"/>
      <c r="L5" s="20"/>
      <c r="AZ5" s="104" t="s">
        <v>98</v>
      </c>
      <c r="BA5" s="104" t="s">
        <v>99</v>
      </c>
      <c r="BB5" s="104" t="s">
        <v>96</v>
      </c>
      <c r="BC5" s="104" t="s">
        <v>100</v>
      </c>
      <c r="BD5" s="104" t="s">
        <v>92</v>
      </c>
    </row>
    <row r="6" spans="1:31" s="2" customFormat="1" ht="12" customHeight="1">
      <c r="A6" s="34"/>
      <c r="B6" s="39"/>
      <c r="C6" s="34"/>
      <c r="D6" s="110" t="s">
        <v>16</v>
      </c>
      <c r="E6" s="34"/>
      <c r="F6" s="34"/>
      <c r="G6" s="34"/>
      <c r="H6" s="34"/>
      <c r="I6" s="111"/>
      <c r="J6" s="34"/>
      <c r="K6" s="34"/>
      <c r="L6" s="51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pans="1:31" s="2" customFormat="1" ht="16.5" customHeight="1">
      <c r="A7" s="34"/>
      <c r="B7" s="39"/>
      <c r="C7" s="34"/>
      <c r="D7" s="34"/>
      <c r="E7" s="318" t="s">
        <v>17</v>
      </c>
      <c r="F7" s="319"/>
      <c r="G7" s="319"/>
      <c r="H7" s="319"/>
      <c r="I7" s="111"/>
      <c r="J7" s="34"/>
      <c r="K7" s="34"/>
      <c r="L7" s="51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</row>
    <row r="8" spans="1:31" s="2" customFormat="1" ht="11.25">
      <c r="A8" s="34"/>
      <c r="B8" s="39"/>
      <c r="C8" s="34"/>
      <c r="D8" s="34"/>
      <c r="E8" s="34"/>
      <c r="F8" s="34"/>
      <c r="G8" s="34"/>
      <c r="H8" s="34"/>
      <c r="I8" s="111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2" customHeight="1">
      <c r="A9" s="34"/>
      <c r="B9" s="39"/>
      <c r="C9" s="34"/>
      <c r="D9" s="110" t="s">
        <v>18</v>
      </c>
      <c r="E9" s="34"/>
      <c r="F9" s="112" t="s">
        <v>1</v>
      </c>
      <c r="G9" s="34"/>
      <c r="H9" s="34"/>
      <c r="I9" s="113" t="s">
        <v>19</v>
      </c>
      <c r="J9" s="112" t="s">
        <v>1</v>
      </c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10" t="s">
        <v>20</v>
      </c>
      <c r="E10" s="34"/>
      <c r="F10" s="112" t="s">
        <v>21</v>
      </c>
      <c r="G10" s="34"/>
      <c r="H10" s="34"/>
      <c r="I10" s="113" t="s">
        <v>22</v>
      </c>
      <c r="J10" s="114" t="str">
        <f>'Rekapitulace stavby'!AN8</f>
        <v>7. 8. 2020</v>
      </c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0.9" customHeight="1">
      <c r="A11" s="34"/>
      <c r="B11" s="39"/>
      <c r="C11" s="34"/>
      <c r="D11" s="34"/>
      <c r="E11" s="34"/>
      <c r="F11" s="34"/>
      <c r="G11" s="34"/>
      <c r="H11" s="34"/>
      <c r="I11" s="111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0" t="s">
        <v>24</v>
      </c>
      <c r="E12" s="34"/>
      <c r="F12" s="34"/>
      <c r="G12" s="34"/>
      <c r="H12" s="34"/>
      <c r="I12" s="113" t="s">
        <v>25</v>
      </c>
      <c r="J12" s="112" t="s">
        <v>1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8" customHeight="1">
      <c r="A13" s="34"/>
      <c r="B13" s="39"/>
      <c r="C13" s="34"/>
      <c r="D13" s="34"/>
      <c r="E13" s="112" t="s">
        <v>26</v>
      </c>
      <c r="F13" s="34"/>
      <c r="G13" s="34"/>
      <c r="H13" s="34"/>
      <c r="I13" s="113" t="s">
        <v>27</v>
      </c>
      <c r="J13" s="112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6.95" customHeight="1">
      <c r="A14" s="34"/>
      <c r="B14" s="39"/>
      <c r="C14" s="34"/>
      <c r="D14" s="34"/>
      <c r="E14" s="34"/>
      <c r="F14" s="34"/>
      <c r="G14" s="34"/>
      <c r="H14" s="34"/>
      <c r="I14" s="111"/>
      <c r="J14" s="34"/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2" customHeight="1">
      <c r="A15" s="34"/>
      <c r="B15" s="39"/>
      <c r="C15" s="34"/>
      <c r="D15" s="110" t="s">
        <v>28</v>
      </c>
      <c r="E15" s="34"/>
      <c r="F15" s="34"/>
      <c r="G15" s="34"/>
      <c r="H15" s="34"/>
      <c r="I15" s="113" t="s">
        <v>25</v>
      </c>
      <c r="J15" s="30" t="str">
        <f>'Rekapitulace stavby'!AN13</f>
        <v>Vyplň údaj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8" customHeight="1">
      <c r="A16" s="34"/>
      <c r="B16" s="39"/>
      <c r="C16" s="34"/>
      <c r="D16" s="34"/>
      <c r="E16" s="320" t="str">
        <f>'Rekapitulace stavby'!E14</f>
        <v>Vyplň údaj</v>
      </c>
      <c r="F16" s="321"/>
      <c r="G16" s="321"/>
      <c r="H16" s="321"/>
      <c r="I16" s="113" t="s">
        <v>27</v>
      </c>
      <c r="J16" s="30" t="str">
        <f>'Rekapitulace stavby'!AN14</f>
        <v>Vyplň údaj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6.95" customHeight="1">
      <c r="A17" s="34"/>
      <c r="B17" s="39"/>
      <c r="C17" s="34"/>
      <c r="D17" s="34"/>
      <c r="E17" s="34"/>
      <c r="F17" s="34"/>
      <c r="G17" s="34"/>
      <c r="H17" s="34"/>
      <c r="I17" s="111"/>
      <c r="J17" s="34"/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2" customHeight="1">
      <c r="A18" s="34"/>
      <c r="B18" s="39"/>
      <c r="C18" s="34"/>
      <c r="D18" s="110" t="s">
        <v>30</v>
      </c>
      <c r="E18" s="34"/>
      <c r="F18" s="34"/>
      <c r="G18" s="34"/>
      <c r="H18" s="34"/>
      <c r="I18" s="113" t="s">
        <v>25</v>
      </c>
      <c r="J18" s="112" t="s">
        <v>1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8" customHeight="1">
      <c r="A19" s="34"/>
      <c r="B19" s="39"/>
      <c r="C19" s="34"/>
      <c r="D19" s="34"/>
      <c r="E19" s="112" t="s">
        <v>31</v>
      </c>
      <c r="F19" s="34"/>
      <c r="G19" s="34"/>
      <c r="H19" s="34"/>
      <c r="I19" s="113" t="s">
        <v>27</v>
      </c>
      <c r="J19" s="112" t="s">
        <v>1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6.95" customHeight="1">
      <c r="A20" s="34"/>
      <c r="B20" s="39"/>
      <c r="C20" s="34"/>
      <c r="D20" s="34"/>
      <c r="E20" s="34"/>
      <c r="F20" s="34"/>
      <c r="G20" s="34"/>
      <c r="H20" s="34"/>
      <c r="I20" s="111"/>
      <c r="J20" s="34"/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2" customHeight="1">
      <c r="A21" s="34"/>
      <c r="B21" s="39"/>
      <c r="C21" s="34"/>
      <c r="D21" s="110" t="s">
        <v>33</v>
      </c>
      <c r="E21" s="34"/>
      <c r="F21" s="34"/>
      <c r="G21" s="34"/>
      <c r="H21" s="34"/>
      <c r="I21" s="113" t="s">
        <v>25</v>
      </c>
      <c r="J21" s="112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8" customHeight="1">
      <c r="A22" s="34"/>
      <c r="B22" s="39"/>
      <c r="C22" s="34"/>
      <c r="D22" s="34"/>
      <c r="E22" s="112" t="s">
        <v>34</v>
      </c>
      <c r="F22" s="34"/>
      <c r="G22" s="34"/>
      <c r="H22" s="34"/>
      <c r="I22" s="113" t="s">
        <v>27</v>
      </c>
      <c r="J22" s="112" t="s">
        <v>1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6.95" customHeight="1">
      <c r="A23" s="34"/>
      <c r="B23" s="39"/>
      <c r="C23" s="34"/>
      <c r="D23" s="34"/>
      <c r="E23" s="34"/>
      <c r="F23" s="34"/>
      <c r="G23" s="34"/>
      <c r="H23" s="34"/>
      <c r="I23" s="111"/>
      <c r="J23" s="34"/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2" customHeight="1">
      <c r="A24" s="34"/>
      <c r="B24" s="39"/>
      <c r="C24" s="34"/>
      <c r="D24" s="110" t="s">
        <v>35</v>
      </c>
      <c r="E24" s="34"/>
      <c r="F24" s="34"/>
      <c r="G24" s="34"/>
      <c r="H24" s="34"/>
      <c r="I24" s="111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8" customFormat="1" ht="16.5" customHeight="1">
      <c r="A25" s="115"/>
      <c r="B25" s="116"/>
      <c r="C25" s="115"/>
      <c r="D25" s="115"/>
      <c r="E25" s="322" t="s">
        <v>1</v>
      </c>
      <c r="F25" s="322"/>
      <c r="G25" s="322"/>
      <c r="H25" s="322"/>
      <c r="I25" s="117"/>
      <c r="J25" s="115"/>
      <c r="K25" s="115"/>
      <c r="L25" s="118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</row>
    <row r="26" spans="1:31" s="2" customFormat="1" ht="6.95" customHeight="1">
      <c r="A26" s="34"/>
      <c r="B26" s="39"/>
      <c r="C26" s="34"/>
      <c r="D26" s="34"/>
      <c r="E26" s="34"/>
      <c r="F26" s="34"/>
      <c r="G26" s="34"/>
      <c r="H26" s="34"/>
      <c r="I26" s="111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119"/>
      <c r="E27" s="119"/>
      <c r="F27" s="119"/>
      <c r="G27" s="119"/>
      <c r="H27" s="119"/>
      <c r="I27" s="120"/>
      <c r="J27" s="119"/>
      <c r="K27" s="119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25.35" customHeight="1">
      <c r="A28" s="34"/>
      <c r="B28" s="39"/>
      <c r="C28" s="34"/>
      <c r="D28" s="121" t="s">
        <v>36</v>
      </c>
      <c r="E28" s="34"/>
      <c r="F28" s="34"/>
      <c r="G28" s="34"/>
      <c r="H28" s="34"/>
      <c r="I28" s="111"/>
      <c r="J28" s="122">
        <f>ROUND(J121,2)</f>
        <v>0</v>
      </c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9"/>
      <c r="E29" s="119"/>
      <c r="F29" s="119"/>
      <c r="G29" s="119"/>
      <c r="H29" s="119"/>
      <c r="I29" s="120"/>
      <c r="J29" s="119"/>
      <c r="K29" s="119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14.45" customHeight="1">
      <c r="A30" s="34"/>
      <c r="B30" s="39"/>
      <c r="C30" s="34"/>
      <c r="D30" s="34"/>
      <c r="E30" s="34"/>
      <c r="F30" s="123" t="s">
        <v>38</v>
      </c>
      <c r="G30" s="34"/>
      <c r="H30" s="34"/>
      <c r="I30" s="124" t="s">
        <v>37</v>
      </c>
      <c r="J30" s="123" t="s">
        <v>39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14.45" customHeight="1">
      <c r="A31" s="34"/>
      <c r="B31" s="39"/>
      <c r="C31" s="34"/>
      <c r="D31" s="125" t="s">
        <v>40</v>
      </c>
      <c r="E31" s="110" t="s">
        <v>41</v>
      </c>
      <c r="F31" s="126">
        <f>ROUND((SUM(BE121:BE223)),2)</f>
        <v>0</v>
      </c>
      <c r="G31" s="34"/>
      <c r="H31" s="34"/>
      <c r="I31" s="127">
        <v>0.21</v>
      </c>
      <c r="J31" s="126">
        <f>ROUND(((SUM(BE121:BE223))*I31),2)</f>
        <v>0</v>
      </c>
      <c r="K31" s="3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110" t="s">
        <v>42</v>
      </c>
      <c r="F32" s="126">
        <f>ROUND((SUM(BF121:BF223)),2)</f>
        <v>0</v>
      </c>
      <c r="G32" s="34"/>
      <c r="H32" s="34"/>
      <c r="I32" s="127">
        <v>0.15</v>
      </c>
      <c r="J32" s="126">
        <f>ROUND(((SUM(BF121:BF223))*I32),2)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 hidden="1">
      <c r="A33" s="34"/>
      <c r="B33" s="39"/>
      <c r="C33" s="34"/>
      <c r="D33" s="34"/>
      <c r="E33" s="110" t="s">
        <v>43</v>
      </c>
      <c r="F33" s="126">
        <f>ROUND((SUM(BG121:BG223)),2)</f>
        <v>0</v>
      </c>
      <c r="G33" s="34"/>
      <c r="H33" s="34"/>
      <c r="I33" s="127">
        <v>0.21</v>
      </c>
      <c r="J33" s="126">
        <f>0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 hidden="1">
      <c r="A34" s="34"/>
      <c r="B34" s="39"/>
      <c r="C34" s="34"/>
      <c r="D34" s="34"/>
      <c r="E34" s="110" t="s">
        <v>44</v>
      </c>
      <c r="F34" s="126">
        <f>ROUND((SUM(BH121:BH223)),2)</f>
        <v>0</v>
      </c>
      <c r="G34" s="34"/>
      <c r="H34" s="34"/>
      <c r="I34" s="127">
        <v>0.15</v>
      </c>
      <c r="J34" s="126">
        <f>0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0" t="s">
        <v>45</v>
      </c>
      <c r="F35" s="126">
        <f>ROUND((SUM(BI121:BI223)),2)</f>
        <v>0</v>
      </c>
      <c r="G35" s="34"/>
      <c r="H35" s="34"/>
      <c r="I35" s="127">
        <v>0</v>
      </c>
      <c r="J35" s="126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6.95" customHeight="1">
      <c r="A36" s="34"/>
      <c r="B36" s="39"/>
      <c r="C36" s="34"/>
      <c r="D36" s="34"/>
      <c r="E36" s="34"/>
      <c r="F36" s="34"/>
      <c r="G36" s="34"/>
      <c r="H36" s="34"/>
      <c r="I36" s="111"/>
      <c r="J36" s="34"/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25.35" customHeight="1">
      <c r="A37" s="34"/>
      <c r="B37" s="39"/>
      <c r="C37" s="128"/>
      <c r="D37" s="129" t="s">
        <v>46</v>
      </c>
      <c r="E37" s="130"/>
      <c r="F37" s="130"/>
      <c r="G37" s="131" t="s">
        <v>47</v>
      </c>
      <c r="H37" s="132" t="s">
        <v>48</v>
      </c>
      <c r="I37" s="133"/>
      <c r="J37" s="134">
        <f>SUM(J28:J35)</f>
        <v>0</v>
      </c>
      <c r="K37" s="135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>
      <c r="A38" s="34"/>
      <c r="B38" s="39"/>
      <c r="C38" s="34"/>
      <c r="D38" s="34"/>
      <c r="E38" s="34"/>
      <c r="F38" s="34"/>
      <c r="G38" s="34"/>
      <c r="H38" s="34"/>
      <c r="I38" s="111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2:12" s="1" customFormat="1" ht="14.45" customHeight="1">
      <c r="B39" s="20"/>
      <c r="I39" s="103"/>
      <c r="L39" s="20"/>
    </row>
    <row r="40" spans="2:12" s="1" customFormat="1" ht="14.45" customHeight="1">
      <c r="B40" s="20"/>
      <c r="I40" s="103"/>
      <c r="L40" s="20"/>
    </row>
    <row r="41" spans="2:12" s="1" customFormat="1" ht="14.45" customHeight="1">
      <c r="B41" s="20"/>
      <c r="I41" s="103"/>
      <c r="L41" s="20"/>
    </row>
    <row r="42" spans="2:12" s="1" customFormat="1" ht="14.45" customHeight="1">
      <c r="B42" s="20"/>
      <c r="I42" s="103"/>
      <c r="L42" s="20"/>
    </row>
    <row r="43" spans="2:12" s="1" customFormat="1" ht="14.45" customHeight="1">
      <c r="B43" s="20"/>
      <c r="I43" s="103"/>
      <c r="L43" s="20"/>
    </row>
    <row r="44" spans="2:12" s="1" customFormat="1" ht="14.45" customHeight="1">
      <c r="B44" s="20"/>
      <c r="I44" s="103"/>
      <c r="L44" s="20"/>
    </row>
    <row r="45" spans="2:12" s="1" customFormat="1" ht="14.45" customHeight="1">
      <c r="B45" s="20"/>
      <c r="I45" s="103"/>
      <c r="L45" s="20"/>
    </row>
    <row r="46" spans="2:12" s="1" customFormat="1" ht="14.45" customHeight="1">
      <c r="B46" s="20"/>
      <c r="I46" s="103"/>
      <c r="L46" s="20"/>
    </row>
    <row r="47" spans="2:12" s="1" customFormat="1" ht="14.45" customHeight="1">
      <c r="B47" s="20"/>
      <c r="I47" s="103"/>
      <c r="L47" s="20"/>
    </row>
    <row r="48" spans="2:12" s="1" customFormat="1" ht="14.45" customHeight="1">
      <c r="B48" s="20"/>
      <c r="I48" s="103"/>
      <c r="L48" s="20"/>
    </row>
    <row r="49" spans="2:12" s="1" customFormat="1" ht="14.45" customHeight="1">
      <c r="B49" s="20"/>
      <c r="I49" s="103"/>
      <c r="L49" s="20"/>
    </row>
    <row r="50" spans="2:12" s="2" customFormat="1" ht="14.45" customHeight="1">
      <c r="B50" s="51"/>
      <c r="D50" s="136" t="s">
        <v>49</v>
      </c>
      <c r="E50" s="137"/>
      <c r="F50" s="137"/>
      <c r="G50" s="136" t="s">
        <v>50</v>
      </c>
      <c r="H50" s="137"/>
      <c r="I50" s="138"/>
      <c r="J50" s="137"/>
      <c r="K50" s="137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39" t="s">
        <v>51</v>
      </c>
      <c r="E61" s="140"/>
      <c r="F61" s="141" t="s">
        <v>52</v>
      </c>
      <c r="G61" s="139" t="s">
        <v>51</v>
      </c>
      <c r="H61" s="140"/>
      <c r="I61" s="142"/>
      <c r="J61" s="143" t="s">
        <v>52</v>
      </c>
      <c r="K61" s="140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6" t="s">
        <v>53</v>
      </c>
      <c r="E65" s="144"/>
      <c r="F65" s="144"/>
      <c r="G65" s="136" t="s">
        <v>54</v>
      </c>
      <c r="H65" s="144"/>
      <c r="I65" s="145"/>
      <c r="J65" s="144"/>
      <c r="K65" s="14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39" t="s">
        <v>51</v>
      </c>
      <c r="E76" s="140"/>
      <c r="F76" s="141" t="s">
        <v>52</v>
      </c>
      <c r="G76" s="139" t="s">
        <v>51</v>
      </c>
      <c r="H76" s="140"/>
      <c r="I76" s="142"/>
      <c r="J76" s="143" t="s">
        <v>52</v>
      </c>
      <c r="K76" s="140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6"/>
      <c r="C77" s="147"/>
      <c r="D77" s="147"/>
      <c r="E77" s="147"/>
      <c r="F77" s="147"/>
      <c r="G77" s="147"/>
      <c r="H77" s="147"/>
      <c r="I77" s="148"/>
      <c r="J77" s="147"/>
      <c r="K77" s="14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9"/>
      <c r="C81" s="150"/>
      <c r="D81" s="150"/>
      <c r="E81" s="150"/>
      <c r="F81" s="150"/>
      <c r="G81" s="150"/>
      <c r="H81" s="150"/>
      <c r="I81" s="151"/>
      <c r="J81" s="150"/>
      <c r="K81" s="150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101</v>
      </c>
      <c r="D82" s="36"/>
      <c r="E82" s="36"/>
      <c r="F82" s="36"/>
      <c r="G82" s="36"/>
      <c r="H82" s="36"/>
      <c r="I82" s="111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111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111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296" t="str">
        <f>E7</f>
        <v>Revitalizace zeleně v areálu nemocnice a LDN Albrechtice</v>
      </c>
      <c r="F85" s="323"/>
      <c r="G85" s="323"/>
      <c r="H85" s="323"/>
      <c r="I85" s="111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111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2" customHeight="1">
      <c r="A87" s="34"/>
      <c r="B87" s="35"/>
      <c r="C87" s="29" t="s">
        <v>20</v>
      </c>
      <c r="D87" s="36"/>
      <c r="E87" s="36"/>
      <c r="F87" s="27" t="str">
        <f>F10</f>
        <v xml:space="preserve"> </v>
      </c>
      <c r="G87" s="36"/>
      <c r="H87" s="36"/>
      <c r="I87" s="113" t="s">
        <v>22</v>
      </c>
      <c r="J87" s="66" t="str">
        <f>IF(J10="","",J10)</f>
        <v>7. 8. 2020</v>
      </c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111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25.7" customHeight="1">
      <c r="A89" s="34"/>
      <c r="B89" s="35"/>
      <c r="C89" s="29" t="s">
        <v>24</v>
      </c>
      <c r="D89" s="36"/>
      <c r="E89" s="36"/>
      <c r="F89" s="27" t="str">
        <f>E13</f>
        <v>SZZ Krnov, p.o., I.P.Pavlova 9,794 01</v>
      </c>
      <c r="G89" s="36"/>
      <c r="H89" s="36"/>
      <c r="I89" s="113" t="s">
        <v>30</v>
      </c>
      <c r="J89" s="32" t="str">
        <f>E19</f>
        <v>Atregia, s.r.o., Šebrov 215, 679 22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25.7" customHeight="1">
      <c r="A90" s="34"/>
      <c r="B90" s="35"/>
      <c r="C90" s="29" t="s">
        <v>28</v>
      </c>
      <c r="D90" s="36"/>
      <c r="E90" s="36"/>
      <c r="F90" s="27" t="str">
        <f>IF(E16="","",E16)</f>
        <v>Vyplň údaj</v>
      </c>
      <c r="G90" s="36"/>
      <c r="H90" s="36"/>
      <c r="I90" s="113" t="s">
        <v>33</v>
      </c>
      <c r="J90" s="32" t="str">
        <f>E22</f>
        <v>Ing. Lenka Požárová</v>
      </c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0.35" customHeight="1">
      <c r="A91" s="34"/>
      <c r="B91" s="35"/>
      <c r="C91" s="36"/>
      <c r="D91" s="36"/>
      <c r="E91" s="36"/>
      <c r="F91" s="36"/>
      <c r="G91" s="36"/>
      <c r="H91" s="36"/>
      <c r="I91" s="111"/>
      <c r="J91" s="36"/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29.25" customHeight="1">
      <c r="A92" s="34"/>
      <c r="B92" s="35"/>
      <c r="C92" s="152" t="s">
        <v>102</v>
      </c>
      <c r="D92" s="153"/>
      <c r="E92" s="153"/>
      <c r="F92" s="153"/>
      <c r="G92" s="153"/>
      <c r="H92" s="153"/>
      <c r="I92" s="154"/>
      <c r="J92" s="155" t="s">
        <v>103</v>
      </c>
      <c r="K92" s="153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111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47" s="2" customFormat="1" ht="22.9" customHeight="1">
      <c r="A94" s="34"/>
      <c r="B94" s="35"/>
      <c r="C94" s="156" t="s">
        <v>104</v>
      </c>
      <c r="D94" s="36"/>
      <c r="E94" s="36"/>
      <c r="F94" s="36"/>
      <c r="G94" s="36"/>
      <c r="H94" s="36"/>
      <c r="I94" s="111"/>
      <c r="J94" s="84">
        <f>J121</f>
        <v>0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U94" s="17" t="s">
        <v>105</v>
      </c>
    </row>
    <row r="95" spans="2:12" s="9" customFormat="1" ht="24.95" customHeight="1">
      <c r="B95" s="157"/>
      <c r="C95" s="158"/>
      <c r="D95" s="159" t="s">
        <v>106</v>
      </c>
      <c r="E95" s="160"/>
      <c r="F95" s="160"/>
      <c r="G95" s="160"/>
      <c r="H95" s="160"/>
      <c r="I95" s="161"/>
      <c r="J95" s="162">
        <f>J122</f>
        <v>0</v>
      </c>
      <c r="K95" s="158"/>
      <c r="L95" s="163"/>
    </row>
    <row r="96" spans="2:12" s="10" customFormat="1" ht="19.9" customHeight="1">
      <c r="B96" s="164"/>
      <c r="C96" s="165"/>
      <c r="D96" s="166" t="s">
        <v>107</v>
      </c>
      <c r="E96" s="167"/>
      <c r="F96" s="167"/>
      <c r="G96" s="167"/>
      <c r="H96" s="167"/>
      <c r="I96" s="168"/>
      <c r="J96" s="169">
        <f>J123</f>
        <v>0</v>
      </c>
      <c r="K96" s="165"/>
      <c r="L96" s="170"/>
    </row>
    <row r="97" spans="2:12" s="10" customFormat="1" ht="19.9" customHeight="1">
      <c r="B97" s="164"/>
      <c r="C97" s="165"/>
      <c r="D97" s="166" t="s">
        <v>108</v>
      </c>
      <c r="E97" s="167"/>
      <c r="F97" s="167"/>
      <c r="G97" s="167"/>
      <c r="H97" s="167"/>
      <c r="I97" s="168"/>
      <c r="J97" s="169">
        <f>J130</f>
        <v>0</v>
      </c>
      <c r="K97" s="165"/>
      <c r="L97" s="170"/>
    </row>
    <row r="98" spans="2:12" s="10" customFormat="1" ht="14.85" customHeight="1">
      <c r="B98" s="164"/>
      <c r="C98" s="165"/>
      <c r="D98" s="166" t="s">
        <v>109</v>
      </c>
      <c r="E98" s="167"/>
      <c r="F98" s="167"/>
      <c r="G98" s="167"/>
      <c r="H98" s="167"/>
      <c r="I98" s="168"/>
      <c r="J98" s="169">
        <f>J131</f>
        <v>0</v>
      </c>
      <c r="K98" s="165"/>
      <c r="L98" s="170"/>
    </row>
    <row r="99" spans="2:12" s="10" customFormat="1" ht="14.85" customHeight="1">
      <c r="B99" s="164"/>
      <c r="C99" s="165"/>
      <c r="D99" s="166" t="s">
        <v>110</v>
      </c>
      <c r="E99" s="167"/>
      <c r="F99" s="167"/>
      <c r="G99" s="167"/>
      <c r="H99" s="167"/>
      <c r="I99" s="168"/>
      <c r="J99" s="169">
        <f>J148</f>
        <v>0</v>
      </c>
      <c r="K99" s="165"/>
      <c r="L99" s="170"/>
    </row>
    <row r="100" spans="2:12" s="10" customFormat="1" ht="14.85" customHeight="1">
      <c r="B100" s="164"/>
      <c r="C100" s="165"/>
      <c r="D100" s="166" t="s">
        <v>111</v>
      </c>
      <c r="E100" s="167"/>
      <c r="F100" s="167"/>
      <c r="G100" s="167"/>
      <c r="H100" s="167"/>
      <c r="I100" s="168"/>
      <c r="J100" s="169">
        <f>J196</f>
        <v>0</v>
      </c>
      <c r="K100" s="165"/>
      <c r="L100" s="170"/>
    </row>
    <row r="101" spans="2:12" s="10" customFormat="1" ht="21.75" customHeight="1">
      <c r="B101" s="164"/>
      <c r="C101" s="165"/>
      <c r="D101" s="166" t="s">
        <v>112</v>
      </c>
      <c r="E101" s="167"/>
      <c r="F101" s="167"/>
      <c r="G101" s="167"/>
      <c r="H101" s="167"/>
      <c r="I101" s="168"/>
      <c r="J101" s="169">
        <f>J197</f>
        <v>0</v>
      </c>
      <c r="K101" s="165"/>
      <c r="L101" s="170"/>
    </row>
    <row r="102" spans="2:12" s="10" customFormat="1" ht="21.75" customHeight="1">
      <c r="B102" s="164"/>
      <c r="C102" s="165"/>
      <c r="D102" s="166" t="s">
        <v>113</v>
      </c>
      <c r="E102" s="167"/>
      <c r="F102" s="167"/>
      <c r="G102" s="167"/>
      <c r="H102" s="167"/>
      <c r="I102" s="168"/>
      <c r="J102" s="169">
        <f>J206</f>
        <v>0</v>
      </c>
      <c r="K102" s="165"/>
      <c r="L102" s="170"/>
    </row>
    <row r="103" spans="2:12" s="10" customFormat="1" ht="19.9" customHeight="1">
      <c r="B103" s="164"/>
      <c r="C103" s="165"/>
      <c r="D103" s="166" t="s">
        <v>114</v>
      </c>
      <c r="E103" s="167"/>
      <c r="F103" s="167"/>
      <c r="G103" s="167"/>
      <c r="H103" s="167"/>
      <c r="I103" s="168"/>
      <c r="J103" s="169">
        <f>J221</f>
        <v>0</v>
      </c>
      <c r="K103" s="165"/>
      <c r="L103" s="170"/>
    </row>
    <row r="104" spans="1:31" s="2" customFormat="1" ht="21.75" customHeight="1">
      <c r="A104" s="34"/>
      <c r="B104" s="35"/>
      <c r="C104" s="36"/>
      <c r="D104" s="36"/>
      <c r="E104" s="36"/>
      <c r="F104" s="36"/>
      <c r="G104" s="36"/>
      <c r="H104" s="36"/>
      <c r="I104" s="111"/>
      <c r="J104" s="36"/>
      <c r="K104" s="36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pans="1:31" s="2" customFormat="1" ht="6.95" customHeight="1">
      <c r="A105" s="34"/>
      <c r="B105" s="54"/>
      <c r="C105" s="55"/>
      <c r="D105" s="55"/>
      <c r="E105" s="55"/>
      <c r="F105" s="55"/>
      <c r="G105" s="55"/>
      <c r="H105" s="55"/>
      <c r="I105" s="148"/>
      <c r="J105" s="55"/>
      <c r="K105" s="55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9" spans="1:31" s="2" customFormat="1" ht="6.95" customHeight="1">
      <c r="A109" s="34"/>
      <c r="B109" s="56"/>
      <c r="C109" s="57"/>
      <c r="D109" s="57"/>
      <c r="E109" s="57"/>
      <c r="F109" s="57"/>
      <c r="G109" s="57"/>
      <c r="H109" s="57"/>
      <c r="I109" s="151"/>
      <c r="J109" s="57"/>
      <c r="K109" s="57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24.95" customHeight="1">
      <c r="A110" s="34"/>
      <c r="B110" s="35"/>
      <c r="C110" s="23" t="s">
        <v>115</v>
      </c>
      <c r="D110" s="36"/>
      <c r="E110" s="36"/>
      <c r="F110" s="36"/>
      <c r="G110" s="36"/>
      <c r="H110" s="36"/>
      <c r="I110" s="111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6.95" customHeight="1">
      <c r="A111" s="34"/>
      <c r="B111" s="35"/>
      <c r="C111" s="36"/>
      <c r="D111" s="36"/>
      <c r="E111" s="36"/>
      <c r="F111" s="36"/>
      <c r="G111" s="36"/>
      <c r="H111" s="36"/>
      <c r="I111" s="111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2" customHeight="1">
      <c r="A112" s="34"/>
      <c r="B112" s="35"/>
      <c r="C112" s="29" t="s">
        <v>16</v>
      </c>
      <c r="D112" s="36"/>
      <c r="E112" s="36"/>
      <c r="F112" s="36"/>
      <c r="G112" s="36"/>
      <c r="H112" s="36"/>
      <c r="I112" s="111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6.5" customHeight="1">
      <c r="A113" s="34"/>
      <c r="B113" s="35"/>
      <c r="C113" s="36"/>
      <c r="D113" s="36"/>
      <c r="E113" s="296" t="str">
        <f>E7</f>
        <v>Revitalizace zeleně v areálu nemocnice a LDN Albrechtice</v>
      </c>
      <c r="F113" s="323"/>
      <c r="G113" s="323"/>
      <c r="H113" s="323"/>
      <c r="I113" s="111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6.95" customHeight="1">
      <c r="A114" s="34"/>
      <c r="B114" s="35"/>
      <c r="C114" s="36"/>
      <c r="D114" s="36"/>
      <c r="E114" s="36"/>
      <c r="F114" s="36"/>
      <c r="G114" s="36"/>
      <c r="H114" s="36"/>
      <c r="I114" s="111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2" customHeight="1">
      <c r="A115" s="34"/>
      <c r="B115" s="35"/>
      <c r="C115" s="29" t="s">
        <v>20</v>
      </c>
      <c r="D115" s="36"/>
      <c r="E115" s="36"/>
      <c r="F115" s="27" t="str">
        <f>F10</f>
        <v xml:space="preserve"> </v>
      </c>
      <c r="G115" s="36"/>
      <c r="H115" s="36"/>
      <c r="I115" s="113" t="s">
        <v>22</v>
      </c>
      <c r="J115" s="66" t="str">
        <f>IF(J10="","",J10)</f>
        <v>7. 8. 2020</v>
      </c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6.95" customHeight="1">
      <c r="A116" s="34"/>
      <c r="B116" s="35"/>
      <c r="C116" s="36"/>
      <c r="D116" s="36"/>
      <c r="E116" s="36"/>
      <c r="F116" s="36"/>
      <c r="G116" s="36"/>
      <c r="H116" s="36"/>
      <c r="I116" s="111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25.7" customHeight="1">
      <c r="A117" s="34"/>
      <c r="B117" s="35"/>
      <c r="C117" s="29" t="s">
        <v>24</v>
      </c>
      <c r="D117" s="36"/>
      <c r="E117" s="36"/>
      <c r="F117" s="27" t="str">
        <f>E13</f>
        <v>SZZ Krnov, p.o., I.P.Pavlova 9,794 01</v>
      </c>
      <c r="G117" s="36"/>
      <c r="H117" s="36"/>
      <c r="I117" s="113" t="s">
        <v>30</v>
      </c>
      <c r="J117" s="32" t="str">
        <f>E19</f>
        <v>Atregia, s.r.o., Šebrov 215, 679 22</v>
      </c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25.7" customHeight="1">
      <c r="A118" s="34"/>
      <c r="B118" s="35"/>
      <c r="C118" s="29" t="s">
        <v>28</v>
      </c>
      <c r="D118" s="36"/>
      <c r="E118" s="36"/>
      <c r="F118" s="27" t="str">
        <f>IF(E16="","",E16)</f>
        <v>Vyplň údaj</v>
      </c>
      <c r="G118" s="36"/>
      <c r="H118" s="36"/>
      <c r="I118" s="113" t="s">
        <v>33</v>
      </c>
      <c r="J118" s="32" t="str">
        <f>E22</f>
        <v>Ing. Lenka Požárová</v>
      </c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0.35" customHeight="1">
      <c r="A119" s="34"/>
      <c r="B119" s="35"/>
      <c r="C119" s="36"/>
      <c r="D119" s="36"/>
      <c r="E119" s="36"/>
      <c r="F119" s="36"/>
      <c r="G119" s="36"/>
      <c r="H119" s="36"/>
      <c r="I119" s="111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11" customFormat="1" ht="29.25" customHeight="1">
      <c r="A120" s="171"/>
      <c r="B120" s="172"/>
      <c r="C120" s="173" t="s">
        <v>116</v>
      </c>
      <c r="D120" s="174" t="s">
        <v>61</v>
      </c>
      <c r="E120" s="174" t="s">
        <v>57</v>
      </c>
      <c r="F120" s="174" t="s">
        <v>58</v>
      </c>
      <c r="G120" s="174" t="s">
        <v>117</v>
      </c>
      <c r="H120" s="174" t="s">
        <v>118</v>
      </c>
      <c r="I120" s="175" t="s">
        <v>119</v>
      </c>
      <c r="J120" s="174" t="s">
        <v>103</v>
      </c>
      <c r="K120" s="176" t="s">
        <v>120</v>
      </c>
      <c r="L120" s="177"/>
      <c r="M120" s="75" t="s">
        <v>1</v>
      </c>
      <c r="N120" s="76" t="s">
        <v>40</v>
      </c>
      <c r="O120" s="76" t="s">
        <v>121</v>
      </c>
      <c r="P120" s="76" t="s">
        <v>122</v>
      </c>
      <c r="Q120" s="76" t="s">
        <v>123</v>
      </c>
      <c r="R120" s="76" t="s">
        <v>124</v>
      </c>
      <c r="S120" s="76" t="s">
        <v>125</v>
      </c>
      <c r="T120" s="77" t="s">
        <v>126</v>
      </c>
      <c r="U120" s="171"/>
      <c r="V120" s="171"/>
      <c r="W120" s="171"/>
      <c r="X120" s="171"/>
      <c r="Y120" s="171"/>
      <c r="Z120" s="171"/>
      <c r="AA120" s="171"/>
      <c r="AB120" s="171"/>
      <c r="AC120" s="171"/>
      <c r="AD120" s="171"/>
      <c r="AE120" s="171"/>
    </row>
    <row r="121" spans="1:63" s="2" customFormat="1" ht="22.9" customHeight="1">
      <c r="A121" s="34"/>
      <c r="B121" s="35"/>
      <c r="C121" s="82" t="s">
        <v>127</v>
      </c>
      <c r="D121" s="36"/>
      <c r="E121" s="36"/>
      <c r="F121" s="36"/>
      <c r="G121" s="36"/>
      <c r="H121" s="36"/>
      <c r="I121" s="111"/>
      <c r="J121" s="178">
        <f>BK121</f>
        <v>0</v>
      </c>
      <c r="K121" s="36"/>
      <c r="L121" s="39"/>
      <c r="M121" s="78"/>
      <c r="N121" s="179"/>
      <c r="O121" s="79"/>
      <c r="P121" s="180">
        <f>P122</f>
        <v>0</v>
      </c>
      <c r="Q121" s="79"/>
      <c r="R121" s="180">
        <f>R122</f>
        <v>12.448129999999999</v>
      </c>
      <c r="S121" s="79"/>
      <c r="T121" s="181">
        <f>T122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T121" s="17" t="s">
        <v>75</v>
      </c>
      <c r="AU121" s="17" t="s">
        <v>105</v>
      </c>
      <c r="BK121" s="182">
        <f>BK122</f>
        <v>0</v>
      </c>
    </row>
    <row r="122" spans="2:63" s="12" customFormat="1" ht="25.9" customHeight="1">
      <c r="B122" s="183"/>
      <c r="C122" s="184"/>
      <c r="D122" s="185" t="s">
        <v>75</v>
      </c>
      <c r="E122" s="186" t="s">
        <v>128</v>
      </c>
      <c r="F122" s="186" t="s">
        <v>129</v>
      </c>
      <c r="G122" s="184"/>
      <c r="H122" s="184"/>
      <c r="I122" s="187"/>
      <c r="J122" s="188">
        <f>BK122</f>
        <v>0</v>
      </c>
      <c r="K122" s="184"/>
      <c r="L122" s="189"/>
      <c r="M122" s="190"/>
      <c r="N122" s="191"/>
      <c r="O122" s="191"/>
      <c r="P122" s="192">
        <f>P123+P130+P221</f>
        <v>0</v>
      </c>
      <c r="Q122" s="191"/>
      <c r="R122" s="192">
        <f>R123+R130+R221</f>
        <v>12.448129999999999</v>
      </c>
      <c r="S122" s="191"/>
      <c r="T122" s="193">
        <f>T123+T130+T221</f>
        <v>0</v>
      </c>
      <c r="AR122" s="194" t="s">
        <v>81</v>
      </c>
      <c r="AT122" s="195" t="s">
        <v>75</v>
      </c>
      <c r="AU122" s="195" t="s">
        <v>76</v>
      </c>
      <c r="AY122" s="194" t="s">
        <v>130</v>
      </c>
      <c r="BK122" s="196">
        <f>BK123+BK130+BK221</f>
        <v>0</v>
      </c>
    </row>
    <row r="123" spans="2:63" s="12" customFormat="1" ht="22.9" customHeight="1">
      <c r="B123" s="183"/>
      <c r="C123" s="184"/>
      <c r="D123" s="185" t="s">
        <v>75</v>
      </c>
      <c r="E123" s="197" t="s">
        <v>131</v>
      </c>
      <c r="F123" s="197" t="s">
        <v>132</v>
      </c>
      <c r="G123" s="184"/>
      <c r="H123" s="184"/>
      <c r="I123" s="187"/>
      <c r="J123" s="198">
        <f>BK123</f>
        <v>0</v>
      </c>
      <c r="K123" s="184"/>
      <c r="L123" s="189"/>
      <c r="M123" s="190"/>
      <c r="N123" s="191"/>
      <c r="O123" s="191"/>
      <c r="P123" s="192">
        <f>SUM(P124:P129)</f>
        <v>0</v>
      </c>
      <c r="Q123" s="191"/>
      <c r="R123" s="192">
        <f>SUM(R124:R129)</f>
        <v>0</v>
      </c>
      <c r="S123" s="191"/>
      <c r="T123" s="193">
        <f>SUM(T124:T129)</f>
        <v>0</v>
      </c>
      <c r="AR123" s="194" t="s">
        <v>133</v>
      </c>
      <c r="AT123" s="195" t="s">
        <v>75</v>
      </c>
      <c r="AU123" s="195" t="s">
        <v>81</v>
      </c>
      <c r="AY123" s="194" t="s">
        <v>130</v>
      </c>
      <c r="BK123" s="196">
        <f>SUM(BK124:BK129)</f>
        <v>0</v>
      </c>
    </row>
    <row r="124" spans="1:65" s="2" customFormat="1" ht="21.75" customHeight="1">
      <c r="A124" s="34"/>
      <c r="B124" s="35"/>
      <c r="C124" s="199" t="s">
        <v>81</v>
      </c>
      <c r="D124" s="199" t="s">
        <v>134</v>
      </c>
      <c r="E124" s="200" t="s">
        <v>135</v>
      </c>
      <c r="F124" s="201" t="s">
        <v>136</v>
      </c>
      <c r="G124" s="202" t="s">
        <v>90</v>
      </c>
      <c r="H124" s="203">
        <v>9</v>
      </c>
      <c r="I124" s="204"/>
      <c r="J124" s="205">
        <f>ROUND(I124*H124,2)</f>
        <v>0</v>
      </c>
      <c r="K124" s="201" t="s">
        <v>137</v>
      </c>
      <c r="L124" s="39"/>
      <c r="M124" s="206" t="s">
        <v>1</v>
      </c>
      <c r="N124" s="207" t="s">
        <v>41</v>
      </c>
      <c r="O124" s="71"/>
      <c r="P124" s="208">
        <f>O124*H124</f>
        <v>0</v>
      </c>
      <c r="Q124" s="208">
        <v>0</v>
      </c>
      <c r="R124" s="208">
        <f>Q124*H124</f>
        <v>0</v>
      </c>
      <c r="S124" s="208">
        <v>0</v>
      </c>
      <c r="T124" s="209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210" t="s">
        <v>138</v>
      </c>
      <c r="AT124" s="210" t="s">
        <v>134</v>
      </c>
      <c r="AU124" s="210" t="s">
        <v>87</v>
      </c>
      <c r="AY124" s="17" t="s">
        <v>130</v>
      </c>
      <c r="BE124" s="211">
        <f>IF(N124="základní",J124,0)</f>
        <v>0</v>
      </c>
      <c r="BF124" s="211">
        <f>IF(N124="snížená",J124,0)</f>
        <v>0</v>
      </c>
      <c r="BG124" s="211">
        <f>IF(N124="zákl. přenesená",J124,0)</f>
        <v>0</v>
      </c>
      <c r="BH124" s="211">
        <f>IF(N124="sníž. přenesená",J124,0)</f>
        <v>0</v>
      </c>
      <c r="BI124" s="211">
        <f>IF(N124="nulová",J124,0)</f>
        <v>0</v>
      </c>
      <c r="BJ124" s="17" t="s">
        <v>81</v>
      </c>
      <c r="BK124" s="211">
        <f>ROUND(I124*H124,2)</f>
        <v>0</v>
      </c>
      <c r="BL124" s="17" t="s">
        <v>138</v>
      </c>
      <c r="BM124" s="210" t="s">
        <v>139</v>
      </c>
    </row>
    <row r="125" spans="2:51" s="13" customFormat="1" ht="11.25">
      <c r="B125" s="212"/>
      <c r="C125" s="213"/>
      <c r="D125" s="214" t="s">
        <v>140</v>
      </c>
      <c r="E125" s="215" t="s">
        <v>1</v>
      </c>
      <c r="F125" s="216" t="s">
        <v>141</v>
      </c>
      <c r="G125" s="213"/>
      <c r="H125" s="217">
        <v>3</v>
      </c>
      <c r="I125" s="218"/>
      <c r="J125" s="213"/>
      <c r="K125" s="213"/>
      <c r="L125" s="219"/>
      <c r="M125" s="220"/>
      <c r="N125" s="221"/>
      <c r="O125" s="221"/>
      <c r="P125" s="221"/>
      <c r="Q125" s="221"/>
      <c r="R125" s="221"/>
      <c r="S125" s="221"/>
      <c r="T125" s="222"/>
      <c r="AT125" s="223" t="s">
        <v>140</v>
      </c>
      <c r="AU125" s="223" t="s">
        <v>87</v>
      </c>
      <c r="AV125" s="13" t="s">
        <v>87</v>
      </c>
      <c r="AW125" s="13" t="s">
        <v>32</v>
      </c>
      <c r="AX125" s="13" t="s">
        <v>76</v>
      </c>
      <c r="AY125" s="223" t="s">
        <v>130</v>
      </c>
    </row>
    <row r="126" spans="2:51" s="13" customFormat="1" ht="11.25">
      <c r="B126" s="212"/>
      <c r="C126" s="213"/>
      <c r="D126" s="214" t="s">
        <v>140</v>
      </c>
      <c r="E126" s="215" t="s">
        <v>1</v>
      </c>
      <c r="F126" s="216" t="s">
        <v>142</v>
      </c>
      <c r="G126" s="213"/>
      <c r="H126" s="217">
        <v>6</v>
      </c>
      <c r="I126" s="218"/>
      <c r="J126" s="213"/>
      <c r="K126" s="213"/>
      <c r="L126" s="219"/>
      <c r="M126" s="220"/>
      <c r="N126" s="221"/>
      <c r="O126" s="221"/>
      <c r="P126" s="221"/>
      <c r="Q126" s="221"/>
      <c r="R126" s="221"/>
      <c r="S126" s="221"/>
      <c r="T126" s="222"/>
      <c r="AT126" s="223" t="s">
        <v>140</v>
      </c>
      <c r="AU126" s="223" t="s">
        <v>87</v>
      </c>
      <c r="AV126" s="13" t="s">
        <v>87</v>
      </c>
      <c r="AW126" s="13" t="s">
        <v>32</v>
      </c>
      <c r="AX126" s="13" t="s">
        <v>76</v>
      </c>
      <c r="AY126" s="223" t="s">
        <v>130</v>
      </c>
    </row>
    <row r="127" spans="2:51" s="14" customFormat="1" ht="11.25">
      <c r="B127" s="224"/>
      <c r="C127" s="225"/>
      <c r="D127" s="214" t="s">
        <v>140</v>
      </c>
      <c r="E127" s="226" t="s">
        <v>1</v>
      </c>
      <c r="F127" s="227" t="s">
        <v>143</v>
      </c>
      <c r="G127" s="225"/>
      <c r="H127" s="228">
        <v>9</v>
      </c>
      <c r="I127" s="229"/>
      <c r="J127" s="225"/>
      <c r="K127" s="225"/>
      <c r="L127" s="230"/>
      <c r="M127" s="231"/>
      <c r="N127" s="232"/>
      <c r="O127" s="232"/>
      <c r="P127" s="232"/>
      <c r="Q127" s="232"/>
      <c r="R127" s="232"/>
      <c r="S127" s="232"/>
      <c r="T127" s="233"/>
      <c r="AT127" s="234" t="s">
        <v>140</v>
      </c>
      <c r="AU127" s="234" t="s">
        <v>87</v>
      </c>
      <c r="AV127" s="14" t="s">
        <v>133</v>
      </c>
      <c r="AW127" s="14" t="s">
        <v>32</v>
      </c>
      <c r="AX127" s="14" t="s">
        <v>81</v>
      </c>
      <c r="AY127" s="234" t="s">
        <v>130</v>
      </c>
    </row>
    <row r="128" spans="1:65" s="2" customFormat="1" ht="16.5" customHeight="1">
      <c r="A128" s="34"/>
      <c r="B128" s="35"/>
      <c r="C128" s="199" t="s">
        <v>87</v>
      </c>
      <c r="D128" s="199" t="s">
        <v>134</v>
      </c>
      <c r="E128" s="200" t="s">
        <v>144</v>
      </c>
      <c r="F128" s="201" t="s">
        <v>145</v>
      </c>
      <c r="G128" s="202" t="s">
        <v>146</v>
      </c>
      <c r="H128" s="203">
        <v>12</v>
      </c>
      <c r="I128" s="204"/>
      <c r="J128" s="205">
        <f>ROUND(I128*H128,2)</f>
        <v>0</v>
      </c>
      <c r="K128" s="201" t="s">
        <v>147</v>
      </c>
      <c r="L128" s="39"/>
      <c r="M128" s="206" t="s">
        <v>1</v>
      </c>
      <c r="N128" s="207" t="s">
        <v>41</v>
      </c>
      <c r="O128" s="71"/>
      <c r="P128" s="208">
        <f>O128*H128</f>
        <v>0</v>
      </c>
      <c r="Q128" s="208">
        <v>0</v>
      </c>
      <c r="R128" s="208">
        <f>Q128*H128</f>
        <v>0</v>
      </c>
      <c r="S128" s="208">
        <v>0</v>
      </c>
      <c r="T128" s="209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210" t="s">
        <v>133</v>
      </c>
      <c r="AT128" s="210" t="s">
        <v>134</v>
      </c>
      <c r="AU128" s="210" t="s">
        <v>87</v>
      </c>
      <c r="AY128" s="17" t="s">
        <v>130</v>
      </c>
      <c r="BE128" s="211">
        <f>IF(N128="základní",J128,0)</f>
        <v>0</v>
      </c>
      <c r="BF128" s="211">
        <f>IF(N128="snížená",J128,0)</f>
        <v>0</v>
      </c>
      <c r="BG128" s="211">
        <f>IF(N128="zákl. přenesená",J128,0)</f>
        <v>0</v>
      </c>
      <c r="BH128" s="211">
        <f>IF(N128="sníž. přenesená",J128,0)</f>
        <v>0</v>
      </c>
      <c r="BI128" s="211">
        <f>IF(N128="nulová",J128,0)</f>
        <v>0</v>
      </c>
      <c r="BJ128" s="17" t="s">
        <v>81</v>
      </c>
      <c r="BK128" s="211">
        <f>ROUND(I128*H128,2)</f>
        <v>0</v>
      </c>
      <c r="BL128" s="17" t="s">
        <v>133</v>
      </c>
      <c r="BM128" s="210" t="s">
        <v>148</v>
      </c>
    </row>
    <row r="129" spans="2:51" s="13" customFormat="1" ht="11.25">
      <c r="B129" s="212"/>
      <c r="C129" s="213"/>
      <c r="D129" s="214" t="s">
        <v>140</v>
      </c>
      <c r="E129" s="215" t="s">
        <v>1</v>
      </c>
      <c r="F129" s="216" t="s">
        <v>149</v>
      </c>
      <c r="G129" s="213"/>
      <c r="H129" s="217">
        <v>12</v>
      </c>
      <c r="I129" s="218"/>
      <c r="J129" s="213"/>
      <c r="K129" s="213"/>
      <c r="L129" s="219"/>
      <c r="M129" s="220"/>
      <c r="N129" s="221"/>
      <c r="O129" s="221"/>
      <c r="P129" s="221"/>
      <c r="Q129" s="221"/>
      <c r="R129" s="221"/>
      <c r="S129" s="221"/>
      <c r="T129" s="222"/>
      <c r="AT129" s="223" t="s">
        <v>140</v>
      </c>
      <c r="AU129" s="223" t="s">
        <v>87</v>
      </c>
      <c r="AV129" s="13" t="s">
        <v>87</v>
      </c>
      <c r="AW129" s="13" t="s">
        <v>32</v>
      </c>
      <c r="AX129" s="13" t="s">
        <v>81</v>
      </c>
      <c r="AY129" s="223" t="s">
        <v>130</v>
      </c>
    </row>
    <row r="130" spans="2:63" s="12" customFormat="1" ht="22.9" customHeight="1">
      <c r="B130" s="183"/>
      <c r="C130" s="184"/>
      <c r="D130" s="185" t="s">
        <v>75</v>
      </c>
      <c r="E130" s="197" t="s">
        <v>150</v>
      </c>
      <c r="F130" s="197" t="s">
        <v>151</v>
      </c>
      <c r="G130" s="184"/>
      <c r="H130" s="184"/>
      <c r="I130" s="187"/>
      <c r="J130" s="198">
        <f>BK130</f>
        <v>0</v>
      </c>
      <c r="K130" s="184"/>
      <c r="L130" s="189"/>
      <c r="M130" s="190"/>
      <c r="N130" s="191"/>
      <c r="O130" s="191"/>
      <c r="P130" s="192">
        <f>P131+P148+P196</f>
        <v>0</v>
      </c>
      <c r="Q130" s="191"/>
      <c r="R130" s="192">
        <f>R131+R148+R196</f>
        <v>12.448129999999999</v>
      </c>
      <c r="S130" s="191"/>
      <c r="T130" s="193">
        <f>T131+T148+T196</f>
        <v>0</v>
      </c>
      <c r="AR130" s="194" t="s">
        <v>81</v>
      </c>
      <c r="AT130" s="195" t="s">
        <v>75</v>
      </c>
      <c r="AU130" s="195" t="s">
        <v>81</v>
      </c>
      <c r="AY130" s="194" t="s">
        <v>130</v>
      </c>
      <c r="BK130" s="196">
        <f>BK131+BK148+BK196</f>
        <v>0</v>
      </c>
    </row>
    <row r="131" spans="2:63" s="12" customFormat="1" ht="20.85" customHeight="1">
      <c r="B131" s="183"/>
      <c r="C131" s="184"/>
      <c r="D131" s="185" t="s">
        <v>75</v>
      </c>
      <c r="E131" s="197" t="s">
        <v>152</v>
      </c>
      <c r="F131" s="197" t="s">
        <v>153</v>
      </c>
      <c r="G131" s="184"/>
      <c r="H131" s="184"/>
      <c r="I131" s="187"/>
      <c r="J131" s="198">
        <f>BK131</f>
        <v>0</v>
      </c>
      <c r="K131" s="184"/>
      <c r="L131" s="189"/>
      <c r="M131" s="190"/>
      <c r="N131" s="191"/>
      <c r="O131" s="191"/>
      <c r="P131" s="192">
        <f>SUM(P132:P147)</f>
        <v>0</v>
      </c>
      <c r="Q131" s="191"/>
      <c r="R131" s="192">
        <f>SUM(R132:R147)</f>
        <v>0.00038</v>
      </c>
      <c r="S131" s="191"/>
      <c r="T131" s="193">
        <f>SUM(T132:T147)</f>
        <v>0</v>
      </c>
      <c r="AR131" s="194" t="s">
        <v>133</v>
      </c>
      <c r="AT131" s="195" t="s">
        <v>75</v>
      </c>
      <c r="AU131" s="195" t="s">
        <v>87</v>
      </c>
      <c r="AY131" s="194" t="s">
        <v>130</v>
      </c>
      <c r="BK131" s="196">
        <f>SUM(BK132:BK147)</f>
        <v>0</v>
      </c>
    </row>
    <row r="132" spans="1:65" s="2" customFormat="1" ht="16.5" customHeight="1">
      <c r="A132" s="34"/>
      <c r="B132" s="35"/>
      <c r="C132" s="199" t="s">
        <v>92</v>
      </c>
      <c r="D132" s="199" t="s">
        <v>134</v>
      </c>
      <c r="E132" s="200" t="s">
        <v>154</v>
      </c>
      <c r="F132" s="201" t="s">
        <v>155</v>
      </c>
      <c r="G132" s="202" t="s">
        <v>90</v>
      </c>
      <c r="H132" s="203">
        <v>380</v>
      </c>
      <c r="I132" s="204"/>
      <c r="J132" s="205">
        <f>ROUND(I132*H132,2)</f>
        <v>0</v>
      </c>
      <c r="K132" s="201" t="s">
        <v>137</v>
      </c>
      <c r="L132" s="39"/>
      <c r="M132" s="206" t="s">
        <v>1</v>
      </c>
      <c r="N132" s="207" t="s">
        <v>41</v>
      </c>
      <c r="O132" s="71"/>
      <c r="P132" s="208">
        <f>O132*H132</f>
        <v>0</v>
      </c>
      <c r="Q132" s="208">
        <v>0</v>
      </c>
      <c r="R132" s="208">
        <f>Q132*H132</f>
        <v>0</v>
      </c>
      <c r="S132" s="208">
        <v>0</v>
      </c>
      <c r="T132" s="209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210" t="s">
        <v>133</v>
      </c>
      <c r="AT132" s="210" t="s">
        <v>134</v>
      </c>
      <c r="AU132" s="210" t="s">
        <v>92</v>
      </c>
      <c r="AY132" s="17" t="s">
        <v>130</v>
      </c>
      <c r="BE132" s="211">
        <f>IF(N132="základní",J132,0)</f>
        <v>0</v>
      </c>
      <c r="BF132" s="211">
        <f>IF(N132="snížená",J132,0)</f>
        <v>0</v>
      </c>
      <c r="BG132" s="211">
        <f>IF(N132="zákl. přenesená",J132,0)</f>
        <v>0</v>
      </c>
      <c r="BH132" s="211">
        <f>IF(N132="sníž. přenesená",J132,0)</f>
        <v>0</v>
      </c>
      <c r="BI132" s="211">
        <f>IF(N132="nulová",J132,0)</f>
        <v>0</v>
      </c>
      <c r="BJ132" s="17" t="s">
        <v>81</v>
      </c>
      <c r="BK132" s="211">
        <f>ROUND(I132*H132,2)</f>
        <v>0</v>
      </c>
      <c r="BL132" s="17" t="s">
        <v>133</v>
      </c>
      <c r="BM132" s="210" t="s">
        <v>156</v>
      </c>
    </row>
    <row r="133" spans="2:51" s="13" customFormat="1" ht="11.25">
      <c r="B133" s="212"/>
      <c r="C133" s="213"/>
      <c r="D133" s="214" t="s">
        <v>140</v>
      </c>
      <c r="E133" s="215" t="s">
        <v>1</v>
      </c>
      <c r="F133" s="216" t="s">
        <v>88</v>
      </c>
      <c r="G133" s="213"/>
      <c r="H133" s="217">
        <v>380</v>
      </c>
      <c r="I133" s="218"/>
      <c r="J133" s="213"/>
      <c r="K133" s="213"/>
      <c r="L133" s="219"/>
      <c r="M133" s="220"/>
      <c r="N133" s="221"/>
      <c r="O133" s="221"/>
      <c r="P133" s="221"/>
      <c r="Q133" s="221"/>
      <c r="R133" s="221"/>
      <c r="S133" s="221"/>
      <c r="T133" s="222"/>
      <c r="AT133" s="223" t="s">
        <v>140</v>
      </c>
      <c r="AU133" s="223" t="s">
        <v>92</v>
      </c>
      <c r="AV133" s="13" t="s">
        <v>87</v>
      </c>
      <c r="AW133" s="13" t="s">
        <v>32</v>
      </c>
      <c r="AX133" s="13" t="s">
        <v>81</v>
      </c>
      <c r="AY133" s="223" t="s">
        <v>130</v>
      </c>
    </row>
    <row r="134" spans="1:65" s="2" customFormat="1" ht="16.5" customHeight="1">
      <c r="A134" s="34"/>
      <c r="B134" s="35"/>
      <c r="C134" s="199" t="s">
        <v>133</v>
      </c>
      <c r="D134" s="199" t="s">
        <v>134</v>
      </c>
      <c r="E134" s="200" t="s">
        <v>157</v>
      </c>
      <c r="F134" s="201" t="s">
        <v>158</v>
      </c>
      <c r="G134" s="202" t="s">
        <v>90</v>
      </c>
      <c r="H134" s="203">
        <v>380</v>
      </c>
      <c r="I134" s="204"/>
      <c r="J134" s="205">
        <f>ROUND(I134*H134,2)</f>
        <v>0</v>
      </c>
      <c r="K134" s="201" t="s">
        <v>137</v>
      </c>
      <c r="L134" s="39"/>
      <c r="M134" s="206" t="s">
        <v>1</v>
      </c>
      <c r="N134" s="207" t="s">
        <v>41</v>
      </c>
      <c r="O134" s="71"/>
      <c r="P134" s="208">
        <f>O134*H134</f>
        <v>0</v>
      </c>
      <c r="Q134" s="208">
        <v>0</v>
      </c>
      <c r="R134" s="208">
        <f>Q134*H134</f>
        <v>0</v>
      </c>
      <c r="S134" s="208">
        <v>0</v>
      </c>
      <c r="T134" s="209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10" t="s">
        <v>133</v>
      </c>
      <c r="AT134" s="210" t="s">
        <v>134</v>
      </c>
      <c r="AU134" s="210" t="s">
        <v>92</v>
      </c>
      <c r="AY134" s="17" t="s">
        <v>130</v>
      </c>
      <c r="BE134" s="211">
        <f>IF(N134="základní",J134,0)</f>
        <v>0</v>
      </c>
      <c r="BF134" s="211">
        <f>IF(N134="snížená",J134,0)</f>
        <v>0</v>
      </c>
      <c r="BG134" s="211">
        <f>IF(N134="zákl. přenesená",J134,0)</f>
        <v>0</v>
      </c>
      <c r="BH134" s="211">
        <f>IF(N134="sníž. přenesená",J134,0)</f>
        <v>0</v>
      </c>
      <c r="BI134" s="211">
        <f>IF(N134="nulová",J134,0)</f>
        <v>0</v>
      </c>
      <c r="BJ134" s="17" t="s">
        <v>81</v>
      </c>
      <c r="BK134" s="211">
        <f>ROUND(I134*H134,2)</f>
        <v>0</v>
      </c>
      <c r="BL134" s="17" t="s">
        <v>133</v>
      </c>
      <c r="BM134" s="210" t="s">
        <v>159</v>
      </c>
    </row>
    <row r="135" spans="2:51" s="13" customFormat="1" ht="11.25">
      <c r="B135" s="212"/>
      <c r="C135" s="213"/>
      <c r="D135" s="214" t="s">
        <v>140</v>
      </c>
      <c r="E135" s="215" t="s">
        <v>1</v>
      </c>
      <c r="F135" s="216" t="s">
        <v>88</v>
      </c>
      <c r="G135" s="213"/>
      <c r="H135" s="217">
        <v>380</v>
      </c>
      <c r="I135" s="218"/>
      <c r="J135" s="213"/>
      <c r="K135" s="213"/>
      <c r="L135" s="219"/>
      <c r="M135" s="220"/>
      <c r="N135" s="221"/>
      <c r="O135" s="221"/>
      <c r="P135" s="221"/>
      <c r="Q135" s="221"/>
      <c r="R135" s="221"/>
      <c r="S135" s="221"/>
      <c r="T135" s="222"/>
      <c r="AT135" s="223" t="s">
        <v>140</v>
      </c>
      <c r="AU135" s="223" t="s">
        <v>92</v>
      </c>
      <c r="AV135" s="13" t="s">
        <v>87</v>
      </c>
      <c r="AW135" s="13" t="s">
        <v>32</v>
      </c>
      <c r="AX135" s="13" t="s">
        <v>81</v>
      </c>
      <c r="AY135" s="223" t="s">
        <v>130</v>
      </c>
    </row>
    <row r="136" spans="1:65" s="2" customFormat="1" ht="16.5" customHeight="1">
      <c r="A136" s="34"/>
      <c r="B136" s="35"/>
      <c r="C136" s="199" t="s">
        <v>160</v>
      </c>
      <c r="D136" s="199" t="s">
        <v>134</v>
      </c>
      <c r="E136" s="200" t="s">
        <v>161</v>
      </c>
      <c r="F136" s="201" t="s">
        <v>162</v>
      </c>
      <c r="G136" s="202" t="s">
        <v>85</v>
      </c>
      <c r="H136" s="203">
        <v>38</v>
      </c>
      <c r="I136" s="204"/>
      <c r="J136" s="205">
        <f>ROUND(I136*H136,2)</f>
        <v>0</v>
      </c>
      <c r="K136" s="201" t="s">
        <v>137</v>
      </c>
      <c r="L136" s="39"/>
      <c r="M136" s="206" t="s">
        <v>1</v>
      </c>
      <c r="N136" s="207" t="s">
        <v>41</v>
      </c>
      <c r="O136" s="71"/>
      <c r="P136" s="208">
        <f>O136*H136</f>
        <v>0</v>
      </c>
      <c r="Q136" s="208">
        <v>0</v>
      </c>
      <c r="R136" s="208">
        <f>Q136*H136</f>
        <v>0</v>
      </c>
      <c r="S136" s="208">
        <v>0</v>
      </c>
      <c r="T136" s="209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10" t="s">
        <v>133</v>
      </c>
      <c r="AT136" s="210" t="s">
        <v>134</v>
      </c>
      <c r="AU136" s="210" t="s">
        <v>92</v>
      </c>
      <c r="AY136" s="17" t="s">
        <v>130</v>
      </c>
      <c r="BE136" s="211">
        <f>IF(N136="základní",J136,0)</f>
        <v>0</v>
      </c>
      <c r="BF136" s="211">
        <f>IF(N136="snížená",J136,0)</f>
        <v>0</v>
      </c>
      <c r="BG136" s="211">
        <f>IF(N136="zákl. přenesená",J136,0)</f>
        <v>0</v>
      </c>
      <c r="BH136" s="211">
        <f>IF(N136="sníž. přenesená",J136,0)</f>
        <v>0</v>
      </c>
      <c r="BI136" s="211">
        <f>IF(N136="nulová",J136,0)</f>
        <v>0</v>
      </c>
      <c r="BJ136" s="17" t="s">
        <v>81</v>
      </c>
      <c r="BK136" s="211">
        <f>ROUND(I136*H136,2)</f>
        <v>0</v>
      </c>
      <c r="BL136" s="17" t="s">
        <v>133</v>
      </c>
      <c r="BM136" s="210" t="s">
        <v>163</v>
      </c>
    </row>
    <row r="137" spans="2:51" s="13" customFormat="1" ht="11.25">
      <c r="B137" s="212"/>
      <c r="C137" s="213"/>
      <c r="D137" s="214" t="s">
        <v>140</v>
      </c>
      <c r="E137" s="215" t="s">
        <v>83</v>
      </c>
      <c r="F137" s="216" t="s">
        <v>164</v>
      </c>
      <c r="G137" s="213"/>
      <c r="H137" s="217">
        <v>38</v>
      </c>
      <c r="I137" s="218"/>
      <c r="J137" s="213"/>
      <c r="K137" s="213"/>
      <c r="L137" s="219"/>
      <c r="M137" s="220"/>
      <c r="N137" s="221"/>
      <c r="O137" s="221"/>
      <c r="P137" s="221"/>
      <c r="Q137" s="221"/>
      <c r="R137" s="221"/>
      <c r="S137" s="221"/>
      <c r="T137" s="222"/>
      <c r="AT137" s="223" t="s">
        <v>140</v>
      </c>
      <c r="AU137" s="223" t="s">
        <v>92</v>
      </c>
      <c r="AV137" s="13" t="s">
        <v>87</v>
      </c>
      <c r="AW137" s="13" t="s">
        <v>32</v>
      </c>
      <c r="AX137" s="13" t="s">
        <v>81</v>
      </c>
      <c r="AY137" s="223" t="s">
        <v>130</v>
      </c>
    </row>
    <row r="138" spans="1:65" s="2" customFormat="1" ht="16.5" customHeight="1">
      <c r="A138" s="34"/>
      <c r="B138" s="35"/>
      <c r="C138" s="199" t="s">
        <v>165</v>
      </c>
      <c r="D138" s="199" t="s">
        <v>134</v>
      </c>
      <c r="E138" s="200" t="s">
        <v>166</v>
      </c>
      <c r="F138" s="201" t="s">
        <v>167</v>
      </c>
      <c r="G138" s="202" t="s">
        <v>168</v>
      </c>
      <c r="H138" s="203">
        <v>20.9</v>
      </c>
      <c r="I138" s="204"/>
      <c r="J138" s="205">
        <f>ROUND(I138*H138,2)</f>
        <v>0</v>
      </c>
      <c r="K138" s="201" t="s">
        <v>147</v>
      </c>
      <c r="L138" s="39"/>
      <c r="M138" s="206" t="s">
        <v>1</v>
      </c>
      <c r="N138" s="207" t="s">
        <v>41</v>
      </c>
      <c r="O138" s="71"/>
      <c r="P138" s="208">
        <f>O138*H138</f>
        <v>0</v>
      </c>
      <c r="Q138" s="208">
        <v>0</v>
      </c>
      <c r="R138" s="208">
        <f>Q138*H138</f>
        <v>0</v>
      </c>
      <c r="S138" s="208">
        <v>0</v>
      </c>
      <c r="T138" s="209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10" t="s">
        <v>133</v>
      </c>
      <c r="AT138" s="210" t="s">
        <v>134</v>
      </c>
      <c r="AU138" s="210" t="s">
        <v>92</v>
      </c>
      <c r="AY138" s="17" t="s">
        <v>130</v>
      </c>
      <c r="BE138" s="211">
        <f>IF(N138="základní",J138,0)</f>
        <v>0</v>
      </c>
      <c r="BF138" s="211">
        <f>IF(N138="snížená",J138,0)</f>
        <v>0</v>
      </c>
      <c r="BG138" s="211">
        <f>IF(N138="zákl. přenesená",J138,0)</f>
        <v>0</v>
      </c>
      <c r="BH138" s="211">
        <f>IF(N138="sníž. přenesená",J138,0)</f>
        <v>0</v>
      </c>
      <c r="BI138" s="211">
        <f>IF(N138="nulová",J138,0)</f>
        <v>0</v>
      </c>
      <c r="BJ138" s="17" t="s">
        <v>81</v>
      </c>
      <c r="BK138" s="211">
        <f>ROUND(I138*H138,2)</f>
        <v>0</v>
      </c>
      <c r="BL138" s="17" t="s">
        <v>133</v>
      </c>
      <c r="BM138" s="210" t="s">
        <v>169</v>
      </c>
    </row>
    <row r="139" spans="2:51" s="13" customFormat="1" ht="11.25">
      <c r="B139" s="212"/>
      <c r="C139" s="213"/>
      <c r="D139" s="214" t="s">
        <v>140</v>
      </c>
      <c r="E139" s="215" t="s">
        <v>1</v>
      </c>
      <c r="F139" s="216" t="s">
        <v>170</v>
      </c>
      <c r="G139" s="213"/>
      <c r="H139" s="217">
        <v>20.9</v>
      </c>
      <c r="I139" s="218"/>
      <c r="J139" s="213"/>
      <c r="K139" s="213"/>
      <c r="L139" s="219"/>
      <c r="M139" s="220"/>
      <c r="N139" s="221"/>
      <c r="O139" s="221"/>
      <c r="P139" s="221"/>
      <c r="Q139" s="221"/>
      <c r="R139" s="221"/>
      <c r="S139" s="221"/>
      <c r="T139" s="222"/>
      <c r="AT139" s="223" t="s">
        <v>140</v>
      </c>
      <c r="AU139" s="223" t="s">
        <v>92</v>
      </c>
      <c r="AV139" s="13" t="s">
        <v>87</v>
      </c>
      <c r="AW139" s="13" t="s">
        <v>32</v>
      </c>
      <c r="AX139" s="13" t="s">
        <v>81</v>
      </c>
      <c r="AY139" s="223" t="s">
        <v>130</v>
      </c>
    </row>
    <row r="140" spans="1:65" s="2" customFormat="1" ht="21.75" customHeight="1">
      <c r="A140" s="34"/>
      <c r="B140" s="35"/>
      <c r="C140" s="199" t="s">
        <v>171</v>
      </c>
      <c r="D140" s="199" t="s">
        <v>134</v>
      </c>
      <c r="E140" s="200" t="s">
        <v>172</v>
      </c>
      <c r="F140" s="201" t="s">
        <v>173</v>
      </c>
      <c r="G140" s="202" t="s">
        <v>90</v>
      </c>
      <c r="H140" s="203">
        <v>760</v>
      </c>
      <c r="I140" s="204"/>
      <c r="J140" s="205">
        <f>ROUND(I140*H140,2)</f>
        <v>0</v>
      </c>
      <c r="K140" s="201" t="s">
        <v>137</v>
      </c>
      <c r="L140" s="39"/>
      <c r="M140" s="206" t="s">
        <v>1</v>
      </c>
      <c r="N140" s="207" t="s">
        <v>41</v>
      </c>
      <c r="O140" s="71"/>
      <c r="P140" s="208">
        <f>O140*H140</f>
        <v>0</v>
      </c>
      <c r="Q140" s="208">
        <v>0</v>
      </c>
      <c r="R140" s="208">
        <f>Q140*H140</f>
        <v>0</v>
      </c>
      <c r="S140" s="208">
        <v>0</v>
      </c>
      <c r="T140" s="209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10" t="s">
        <v>133</v>
      </c>
      <c r="AT140" s="210" t="s">
        <v>134</v>
      </c>
      <c r="AU140" s="210" t="s">
        <v>92</v>
      </c>
      <c r="AY140" s="17" t="s">
        <v>130</v>
      </c>
      <c r="BE140" s="211">
        <f>IF(N140="základní",J140,0)</f>
        <v>0</v>
      </c>
      <c r="BF140" s="211">
        <f>IF(N140="snížená",J140,0)</f>
        <v>0</v>
      </c>
      <c r="BG140" s="211">
        <f>IF(N140="zákl. přenesená",J140,0)</f>
        <v>0</v>
      </c>
      <c r="BH140" s="211">
        <f>IF(N140="sníž. přenesená",J140,0)</f>
        <v>0</v>
      </c>
      <c r="BI140" s="211">
        <f>IF(N140="nulová",J140,0)</f>
        <v>0</v>
      </c>
      <c r="BJ140" s="17" t="s">
        <v>81</v>
      </c>
      <c r="BK140" s="211">
        <f>ROUND(I140*H140,2)</f>
        <v>0</v>
      </c>
      <c r="BL140" s="17" t="s">
        <v>133</v>
      </c>
      <c r="BM140" s="210" t="s">
        <v>174</v>
      </c>
    </row>
    <row r="141" spans="2:51" s="13" customFormat="1" ht="11.25">
      <c r="B141" s="212"/>
      <c r="C141" s="213"/>
      <c r="D141" s="214" t="s">
        <v>140</v>
      </c>
      <c r="E141" s="215" t="s">
        <v>1</v>
      </c>
      <c r="F141" s="216" t="s">
        <v>175</v>
      </c>
      <c r="G141" s="213"/>
      <c r="H141" s="217">
        <v>760</v>
      </c>
      <c r="I141" s="218"/>
      <c r="J141" s="213"/>
      <c r="K141" s="213"/>
      <c r="L141" s="219"/>
      <c r="M141" s="220"/>
      <c r="N141" s="221"/>
      <c r="O141" s="221"/>
      <c r="P141" s="221"/>
      <c r="Q141" s="221"/>
      <c r="R141" s="221"/>
      <c r="S141" s="221"/>
      <c r="T141" s="222"/>
      <c r="AT141" s="223" t="s">
        <v>140</v>
      </c>
      <c r="AU141" s="223" t="s">
        <v>92</v>
      </c>
      <c r="AV141" s="13" t="s">
        <v>87</v>
      </c>
      <c r="AW141" s="13" t="s">
        <v>32</v>
      </c>
      <c r="AX141" s="13" t="s">
        <v>81</v>
      </c>
      <c r="AY141" s="223" t="s">
        <v>130</v>
      </c>
    </row>
    <row r="142" spans="1:65" s="2" customFormat="1" ht="16.5" customHeight="1">
      <c r="A142" s="34"/>
      <c r="B142" s="35"/>
      <c r="C142" s="235" t="s">
        <v>176</v>
      </c>
      <c r="D142" s="235" t="s">
        <v>177</v>
      </c>
      <c r="E142" s="236" t="s">
        <v>178</v>
      </c>
      <c r="F142" s="237" t="s">
        <v>179</v>
      </c>
      <c r="G142" s="238" t="s">
        <v>180</v>
      </c>
      <c r="H142" s="239">
        <v>0.38</v>
      </c>
      <c r="I142" s="240"/>
      <c r="J142" s="241">
        <f>ROUND(I142*H142,2)</f>
        <v>0</v>
      </c>
      <c r="K142" s="237" t="s">
        <v>137</v>
      </c>
      <c r="L142" s="242"/>
      <c r="M142" s="243" t="s">
        <v>1</v>
      </c>
      <c r="N142" s="244" t="s">
        <v>41</v>
      </c>
      <c r="O142" s="71"/>
      <c r="P142" s="208">
        <f>O142*H142</f>
        <v>0</v>
      </c>
      <c r="Q142" s="208">
        <v>0.001</v>
      </c>
      <c r="R142" s="208">
        <f>Q142*H142</f>
        <v>0.00038</v>
      </c>
      <c r="S142" s="208">
        <v>0</v>
      </c>
      <c r="T142" s="209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10" t="s">
        <v>176</v>
      </c>
      <c r="AT142" s="210" t="s">
        <v>177</v>
      </c>
      <c r="AU142" s="210" t="s">
        <v>92</v>
      </c>
      <c r="AY142" s="17" t="s">
        <v>130</v>
      </c>
      <c r="BE142" s="211">
        <f>IF(N142="základní",J142,0)</f>
        <v>0</v>
      </c>
      <c r="BF142" s="211">
        <f>IF(N142="snížená",J142,0)</f>
        <v>0</v>
      </c>
      <c r="BG142" s="211">
        <f>IF(N142="zákl. přenesená",J142,0)</f>
        <v>0</v>
      </c>
      <c r="BH142" s="211">
        <f>IF(N142="sníž. přenesená",J142,0)</f>
        <v>0</v>
      </c>
      <c r="BI142" s="211">
        <f>IF(N142="nulová",J142,0)</f>
        <v>0</v>
      </c>
      <c r="BJ142" s="17" t="s">
        <v>81</v>
      </c>
      <c r="BK142" s="211">
        <f>ROUND(I142*H142,2)</f>
        <v>0</v>
      </c>
      <c r="BL142" s="17" t="s">
        <v>133</v>
      </c>
      <c r="BM142" s="210" t="s">
        <v>181</v>
      </c>
    </row>
    <row r="143" spans="2:51" s="13" customFormat="1" ht="11.25">
      <c r="B143" s="212"/>
      <c r="C143" s="213"/>
      <c r="D143" s="214" t="s">
        <v>140</v>
      </c>
      <c r="E143" s="213"/>
      <c r="F143" s="216" t="s">
        <v>182</v>
      </c>
      <c r="G143" s="213"/>
      <c r="H143" s="217">
        <v>0.38</v>
      </c>
      <c r="I143" s="218"/>
      <c r="J143" s="213"/>
      <c r="K143" s="213"/>
      <c r="L143" s="219"/>
      <c r="M143" s="220"/>
      <c r="N143" s="221"/>
      <c r="O143" s="221"/>
      <c r="P143" s="221"/>
      <c r="Q143" s="221"/>
      <c r="R143" s="221"/>
      <c r="S143" s="221"/>
      <c r="T143" s="222"/>
      <c r="AT143" s="223" t="s">
        <v>140</v>
      </c>
      <c r="AU143" s="223" t="s">
        <v>92</v>
      </c>
      <c r="AV143" s="13" t="s">
        <v>87</v>
      </c>
      <c r="AW143" s="13" t="s">
        <v>4</v>
      </c>
      <c r="AX143" s="13" t="s">
        <v>81</v>
      </c>
      <c r="AY143" s="223" t="s">
        <v>130</v>
      </c>
    </row>
    <row r="144" spans="1:65" s="2" customFormat="1" ht="16.5" customHeight="1">
      <c r="A144" s="34"/>
      <c r="B144" s="35"/>
      <c r="C144" s="199" t="s">
        <v>100</v>
      </c>
      <c r="D144" s="199" t="s">
        <v>134</v>
      </c>
      <c r="E144" s="200" t="s">
        <v>183</v>
      </c>
      <c r="F144" s="201" t="s">
        <v>184</v>
      </c>
      <c r="G144" s="202" t="s">
        <v>90</v>
      </c>
      <c r="H144" s="203">
        <v>380</v>
      </c>
      <c r="I144" s="204"/>
      <c r="J144" s="205">
        <f>ROUND(I144*H144,2)</f>
        <v>0</v>
      </c>
      <c r="K144" s="201" t="s">
        <v>137</v>
      </c>
      <c r="L144" s="39"/>
      <c r="M144" s="206" t="s">
        <v>1</v>
      </c>
      <c r="N144" s="207" t="s">
        <v>41</v>
      </c>
      <c r="O144" s="71"/>
      <c r="P144" s="208">
        <f>O144*H144</f>
        <v>0</v>
      </c>
      <c r="Q144" s="208">
        <v>0</v>
      </c>
      <c r="R144" s="208">
        <f>Q144*H144</f>
        <v>0</v>
      </c>
      <c r="S144" s="208">
        <v>0</v>
      </c>
      <c r="T144" s="209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10" t="s">
        <v>133</v>
      </c>
      <c r="AT144" s="210" t="s">
        <v>134</v>
      </c>
      <c r="AU144" s="210" t="s">
        <v>92</v>
      </c>
      <c r="AY144" s="17" t="s">
        <v>130</v>
      </c>
      <c r="BE144" s="211">
        <f>IF(N144="základní",J144,0)</f>
        <v>0</v>
      </c>
      <c r="BF144" s="211">
        <f>IF(N144="snížená",J144,0)</f>
        <v>0</v>
      </c>
      <c r="BG144" s="211">
        <f>IF(N144="zákl. přenesená",J144,0)</f>
        <v>0</v>
      </c>
      <c r="BH144" s="211">
        <f>IF(N144="sníž. přenesená",J144,0)</f>
        <v>0</v>
      </c>
      <c r="BI144" s="211">
        <f>IF(N144="nulová",J144,0)</f>
        <v>0</v>
      </c>
      <c r="BJ144" s="17" t="s">
        <v>81</v>
      </c>
      <c r="BK144" s="211">
        <f>ROUND(I144*H144,2)</f>
        <v>0</v>
      </c>
      <c r="BL144" s="17" t="s">
        <v>133</v>
      </c>
      <c r="BM144" s="210" t="s">
        <v>185</v>
      </c>
    </row>
    <row r="145" spans="2:51" s="13" customFormat="1" ht="11.25">
      <c r="B145" s="212"/>
      <c r="C145" s="213"/>
      <c r="D145" s="214" t="s">
        <v>140</v>
      </c>
      <c r="E145" s="215" t="s">
        <v>1</v>
      </c>
      <c r="F145" s="216" t="s">
        <v>88</v>
      </c>
      <c r="G145" s="213"/>
      <c r="H145" s="217">
        <v>380</v>
      </c>
      <c r="I145" s="218"/>
      <c r="J145" s="213"/>
      <c r="K145" s="213"/>
      <c r="L145" s="219"/>
      <c r="M145" s="220"/>
      <c r="N145" s="221"/>
      <c r="O145" s="221"/>
      <c r="P145" s="221"/>
      <c r="Q145" s="221"/>
      <c r="R145" s="221"/>
      <c r="S145" s="221"/>
      <c r="T145" s="222"/>
      <c r="AT145" s="223" t="s">
        <v>140</v>
      </c>
      <c r="AU145" s="223" t="s">
        <v>92</v>
      </c>
      <c r="AV145" s="13" t="s">
        <v>87</v>
      </c>
      <c r="AW145" s="13" t="s">
        <v>32</v>
      </c>
      <c r="AX145" s="13" t="s">
        <v>81</v>
      </c>
      <c r="AY145" s="223" t="s">
        <v>130</v>
      </c>
    </row>
    <row r="146" spans="1:65" s="2" customFormat="1" ht="16.5" customHeight="1">
      <c r="A146" s="34"/>
      <c r="B146" s="35"/>
      <c r="C146" s="199" t="s">
        <v>186</v>
      </c>
      <c r="D146" s="199" t="s">
        <v>134</v>
      </c>
      <c r="E146" s="200" t="s">
        <v>187</v>
      </c>
      <c r="F146" s="201" t="s">
        <v>188</v>
      </c>
      <c r="G146" s="202" t="s">
        <v>90</v>
      </c>
      <c r="H146" s="203">
        <v>380</v>
      </c>
      <c r="I146" s="204"/>
      <c r="J146" s="205">
        <f>ROUND(I146*H146,2)</f>
        <v>0</v>
      </c>
      <c r="K146" s="201" t="s">
        <v>137</v>
      </c>
      <c r="L146" s="39"/>
      <c r="M146" s="206" t="s">
        <v>1</v>
      </c>
      <c r="N146" s="207" t="s">
        <v>41</v>
      </c>
      <c r="O146" s="71"/>
      <c r="P146" s="208">
        <f>O146*H146</f>
        <v>0</v>
      </c>
      <c r="Q146" s="208">
        <v>0</v>
      </c>
      <c r="R146" s="208">
        <f>Q146*H146</f>
        <v>0</v>
      </c>
      <c r="S146" s="208">
        <v>0</v>
      </c>
      <c r="T146" s="209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10" t="s">
        <v>133</v>
      </c>
      <c r="AT146" s="210" t="s">
        <v>134</v>
      </c>
      <c r="AU146" s="210" t="s">
        <v>92</v>
      </c>
      <c r="AY146" s="17" t="s">
        <v>130</v>
      </c>
      <c r="BE146" s="211">
        <f>IF(N146="základní",J146,0)</f>
        <v>0</v>
      </c>
      <c r="BF146" s="211">
        <f>IF(N146="snížená",J146,0)</f>
        <v>0</v>
      </c>
      <c r="BG146" s="211">
        <f>IF(N146="zákl. přenesená",J146,0)</f>
        <v>0</v>
      </c>
      <c r="BH146" s="211">
        <f>IF(N146="sníž. přenesená",J146,0)</f>
        <v>0</v>
      </c>
      <c r="BI146" s="211">
        <f>IF(N146="nulová",J146,0)</f>
        <v>0</v>
      </c>
      <c r="BJ146" s="17" t="s">
        <v>81</v>
      </c>
      <c r="BK146" s="211">
        <f>ROUND(I146*H146,2)</f>
        <v>0</v>
      </c>
      <c r="BL146" s="17" t="s">
        <v>133</v>
      </c>
      <c r="BM146" s="210" t="s">
        <v>189</v>
      </c>
    </row>
    <row r="147" spans="2:51" s="13" customFormat="1" ht="11.25">
      <c r="B147" s="212"/>
      <c r="C147" s="213"/>
      <c r="D147" s="214" t="s">
        <v>140</v>
      </c>
      <c r="E147" s="215" t="s">
        <v>1</v>
      </c>
      <c r="F147" s="216" t="s">
        <v>88</v>
      </c>
      <c r="G147" s="213"/>
      <c r="H147" s="217">
        <v>380</v>
      </c>
      <c r="I147" s="218"/>
      <c r="J147" s="213"/>
      <c r="K147" s="213"/>
      <c r="L147" s="219"/>
      <c r="M147" s="220"/>
      <c r="N147" s="221"/>
      <c r="O147" s="221"/>
      <c r="P147" s="221"/>
      <c r="Q147" s="221"/>
      <c r="R147" s="221"/>
      <c r="S147" s="221"/>
      <c r="T147" s="222"/>
      <c r="AT147" s="223" t="s">
        <v>140</v>
      </c>
      <c r="AU147" s="223" t="s">
        <v>92</v>
      </c>
      <c r="AV147" s="13" t="s">
        <v>87</v>
      </c>
      <c r="AW147" s="13" t="s">
        <v>32</v>
      </c>
      <c r="AX147" s="13" t="s">
        <v>81</v>
      </c>
      <c r="AY147" s="223" t="s">
        <v>130</v>
      </c>
    </row>
    <row r="148" spans="2:63" s="12" customFormat="1" ht="20.85" customHeight="1">
      <c r="B148" s="183"/>
      <c r="C148" s="184"/>
      <c r="D148" s="185" t="s">
        <v>75</v>
      </c>
      <c r="E148" s="197" t="s">
        <v>190</v>
      </c>
      <c r="F148" s="197" t="s">
        <v>191</v>
      </c>
      <c r="G148" s="184"/>
      <c r="H148" s="184"/>
      <c r="I148" s="187"/>
      <c r="J148" s="198">
        <f>BK148</f>
        <v>0</v>
      </c>
      <c r="K148" s="184"/>
      <c r="L148" s="189"/>
      <c r="M148" s="190"/>
      <c r="N148" s="191"/>
      <c r="O148" s="191"/>
      <c r="P148" s="192">
        <f>SUM(P149:P195)</f>
        <v>0</v>
      </c>
      <c r="Q148" s="191"/>
      <c r="R148" s="192">
        <f>SUM(R149:R195)</f>
        <v>10.0195</v>
      </c>
      <c r="S148" s="191"/>
      <c r="T148" s="193">
        <f>SUM(T149:T195)</f>
        <v>0</v>
      </c>
      <c r="AR148" s="194" t="s">
        <v>133</v>
      </c>
      <c r="AT148" s="195" t="s">
        <v>75</v>
      </c>
      <c r="AU148" s="195" t="s">
        <v>87</v>
      </c>
      <c r="AY148" s="194" t="s">
        <v>130</v>
      </c>
      <c r="BK148" s="196">
        <f>SUM(BK149:BK195)</f>
        <v>0</v>
      </c>
    </row>
    <row r="149" spans="1:65" s="2" customFormat="1" ht="21.75" customHeight="1">
      <c r="A149" s="34"/>
      <c r="B149" s="35"/>
      <c r="C149" s="199" t="s">
        <v>192</v>
      </c>
      <c r="D149" s="199" t="s">
        <v>134</v>
      </c>
      <c r="E149" s="200" t="s">
        <v>193</v>
      </c>
      <c r="F149" s="201" t="s">
        <v>194</v>
      </c>
      <c r="G149" s="202" t="s">
        <v>146</v>
      </c>
      <c r="H149" s="203">
        <v>773</v>
      </c>
      <c r="I149" s="204"/>
      <c r="J149" s="205">
        <f>ROUND(I149*H149,2)</f>
        <v>0</v>
      </c>
      <c r="K149" s="201" t="s">
        <v>137</v>
      </c>
      <c r="L149" s="39"/>
      <c r="M149" s="206" t="s">
        <v>1</v>
      </c>
      <c r="N149" s="207" t="s">
        <v>41</v>
      </c>
      <c r="O149" s="71"/>
      <c r="P149" s="208">
        <f>O149*H149</f>
        <v>0</v>
      </c>
      <c r="Q149" s="208">
        <v>0</v>
      </c>
      <c r="R149" s="208">
        <f>Q149*H149</f>
        <v>0</v>
      </c>
      <c r="S149" s="208">
        <v>0</v>
      </c>
      <c r="T149" s="209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10" t="s">
        <v>133</v>
      </c>
      <c r="AT149" s="210" t="s">
        <v>134</v>
      </c>
      <c r="AU149" s="210" t="s">
        <v>92</v>
      </c>
      <c r="AY149" s="17" t="s">
        <v>130</v>
      </c>
      <c r="BE149" s="211">
        <f>IF(N149="základní",J149,0)</f>
        <v>0</v>
      </c>
      <c r="BF149" s="211">
        <f>IF(N149="snížená",J149,0)</f>
        <v>0</v>
      </c>
      <c r="BG149" s="211">
        <f>IF(N149="zákl. přenesená",J149,0)</f>
        <v>0</v>
      </c>
      <c r="BH149" s="211">
        <f>IF(N149="sníž. přenesená",J149,0)</f>
        <v>0</v>
      </c>
      <c r="BI149" s="211">
        <f>IF(N149="nulová",J149,0)</f>
        <v>0</v>
      </c>
      <c r="BJ149" s="17" t="s">
        <v>81</v>
      </c>
      <c r="BK149" s="211">
        <f>ROUND(I149*H149,2)</f>
        <v>0</v>
      </c>
      <c r="BL149" s="17" t="s">
        <v>133</v>
      </c>
      <c r="BM149" s="210" t="s">
        <v>195</v>
      </c>
    </row>
    <row r="150" spans="2:51" s="13" customFormat="1" ht="11.25">
      <c r="B150" s="212"/>
      <c r="C150" s="213"/>
      <c r="D150" s="214" t="s">
        <v>140</v>
      </c>
      <c r="E150" s="215" t="s">
        <v>1</v>
      </c>
      <c r="F150" s="216" t="s">
        <v>94</v>
      </c>
      <c r="G150" s="213"/>
      <c r="H150" s="217">
        <v>773</v>
      </c>
      <c r="I150" s="218"/>
      <c r="J150" s="213"/>
      <c r="K150" s="213"/>
      <c r="L150" s="219"/>
      <c r="M150" s="220"/>
      <c r="N150" s="221"/>
      <c r="O150" s="221"/>
      <c r="P150" s="221"/>
      <c r="Q150" s="221"/>
      <c r="R150" s="221"/>
      <c r="S150" s="221"/>
      <c r="T150" s="222"/>
      <c r="AT150" s="223" t="s">
        <v>140</v>
      </c>
      <c r="AU150" s="223" t="s">
        <v>92</v>
      </c>
      <c r="AV150" s="13" t="s">
        <v>87</v>
      </c>
      <c r="AW150" s="13" t="s">
        <v>32</v>
      </c>
      <c r="AX150" s="13" t="s">
        <v>81</v>
      </c>
      <c r="AY150" s="223" t="s">
        <v>130</v>
      </c>
    </row>
    <row r="151" spans="1:65" s="2" customFormat="1" ht="21.75" customHeight="1">
      <c r="A151" s="34"/>
      <c r="B151" s="35"/>
      <c r="C151" s="199" t="s">
        <v>196</v>
      </c>
      <c r="D151" s="199" t="s">
        <v>134</v>
      </c>
      <c r="E151" s="200" t="s">
        <v>197</v>
      </c>
      <c r="F151" s="201" t="s">
        <v>198</v>
      </c>
      <c r="G151" s="202" t="s">
        <v>146</v>
      </c>
      <c r="H151" s="203">
        <v>9</v>
      </c>
      <c r="I151" s="204"/>
      <c r="J151" s="205">
        <f>ROUND(I151*H151,2)</f>
        <v>0</v>
      </c>
      <c r="K151" s="201" t="s">
        <v>137</v>
      </c>
      <c r="L151" s="39"/>
      <c r="M151" s="206" t="s">
        <v>1</v>
      </c>
      <c r="N151" s="207" t="s">
        <v>41</v>
      </c>
      <c r="O151" s="71"/>
      <c r="P151" s="208">
        <f>O151*H151</f>
        <v>0</v>
      </c>
      <c r="Q151" s="208">
        <v>0</v>
      </c>
      <c r="R151" s="208">
        <f>Q151*H151</f>
        <v>0</v>
      </c>
      <c r="S151" s="208">
        <v>0</v>
      </c>
      <c r="T151" s="209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10" t="s">
        <v>133</v>
      </c>
      <c r="AT151" s="210" t="s">
        <v>134</v>
      </c>
      <c r="AU151" s="210" t="s">
        <v>92</v>
      </c>
      <c r="AY151" s="17" t="s">
        <v>130</v>
      </c>
      <c r="BE151" s="211">
        <f>IF(N151="základní",J151,0)</f>
        <v>0</v>
      </c>
      <c r="BF151" s="211">
        <f>IF(N151="snížená",J151,0)</f>
        <v>0</v>
      </c>
      <c r="BG151" s="211">
        <f>IF(N151="zákl. přenesená",J151,0)</f>
        <v>0</v>
      </c>
      <c r="BH151" s="211">
        <f>IF(N151="sníž. přenesená",J151,0)</f>
        <v>0</v>
      </c>
      <c r="BI151" s="211">
        <f>IF(N151="nulová",J151,0)</f>
        <v>0</v>
      </c>
      <c r="BJ151" s="17" t="s">
        <v>81</v>
      </c>
      <c r="BK151" s="211">
        <f>ROUND(I151*H151,2)</f>
        <v>0</v>
      </c>
      <c r="BL151" s="17" t="s">
        <v>133</v>
      </c>
      <c r="BM151" s="210" t="s">
        <v>199</v>
      </c>
    </row>
    <row r="152" spans="2:51" s="13" customFormat="1" ht="11.25">
      <c r="B152" s="212"/>
      <c r="C152" s="213"/>
      <c r="D152" s="214" t="s">
        <v>140</v>
      </c>
      <c r="E152" s="215" t="s">
        <v>1</v>
      </c>
      <c r="F152" s="216" t="s">
        <v>98</v>
      </c>
      <c r="G152" s="213"/>
      <c r="H152" s="217">
        <v>9</v>
      </c>
      <c r="I152" s="218"/>
      <c r="J152" s="213"/>
      <c r="K152" s="213"/>
      <c r="L152" s="219"/>
      <c r="M152" s="220"/>
      <c r="N152" s="221"/>
      <c r="O152" s="221"/>
      <c r="P152" s="221"/>
      <c r="Q152" s="221"/>
      <c r="R152" s="221"/>
      <c r="S152" s="221"/>
      <c r="T152" s="222"/>
      <c r="AT152" s="223" t="s">
        <v>140</v>
      </c>
      <c r="AU152" s="223" t="s">
        <v>92</v>
      </c>
      <c r="AV152" s="13" t="s">
        <v>87</v>
      </c>
      <c r="AW152" s="13" t="s">
        <v>32</v>
      </c>
      <c r="AX152" s="13" t="s">
        <v>81</v>
      </c>
      <c r="AY152" s="223" t="s">
        <v>130</v>
      </c>
    </row>
    <row r="153" spans="1:65" s="2" customFormat="1" ht="21.75" customHeight="1">
      <c r="A153" s="34"/>
      <c r="B153" s="35"/>
      <c r="C153" s="199" t="s">
        <v>200</v>
      </c>
      <c r="D153" s="199" t="s">
        <v>134</v>
      </c>
      <c r="E153" s="200" t="s">
        <v>201</v>
      </c>
      <c r="F153" s="201" t="s">
        <v>202</v>
      </c>
      <c r="G153" s="202" t="s">
        <v>146</v>
      </c>
      <c r="H153" s="203">
        <v>773</v>
      </c>
      <c r="I153" s="204"/>
      <c r="J153" s="205">
        <f>ROUND(I153*H153,2)</f>
        <v>0</v>
      </c>
      <c r="K153" s="201" t="s">
        <v>137</v>
      </c>
      <c r="L153" s="39"/>
      <c r="M153" s="206" t="s">
        <v>1</v>
      </c>
      <c r="N153" s="207" t="s">
        <v>41</v>
      </c>
      <c r="O153" s="71"/>
      <c r="P153" s="208">
        <f>O153*H153</f>
        <v>0</v>
      </c>
      <c r="Q153" s="208">
        <v>0</v>
      </c>
      <c r="R153" s="208">
        <f>Q153*H153</f>
        <v>0</v>
      </c>
      <c r="S153" s="208">
        <v>0</v>
      </c>
      <c r="T153" s="209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10" t="s">
        <v>133</v>
      </c>
      <c r="AT153" s="210" t="s">
        <v>134</v>
      </c>
      <c r="AU153" s="210" t="s">
        <v>92</v>
      </c>
      <c r="AY153" s="17" t="s">
        <v>130</v>
      </c>
      <c r="BE153" s="211">
        <f>IF(N153="základní",J153,0)</f>
        <v>0</v>
      </c>
      <c r="BF153" s="211">
        <f>IF(N153="snížená",J153,0)</f>
        <v>0</v>
      </c>
      <c r="BG153" s="211">
        <f>IF(N153="zákl. přenesená",J153,0)</f>
        <v>0</v>
      </c>
      <c r="BH153" s="211">
        <f>IF(N153="sníž. přenesená",J153,0)</f>
        <v>0</v>
      </c>
      <c r="BI153" s="211">
        <f>IF(N153="nulová",J153,0)</f>
        <v>0</v>
      </c>
      <c r="BJ153" s="17" t="s">
        <v>81</v>
      </c>
      <c r="BK153" s="211">
        <f>ROUND(I153*H153,2)</f>
        <v>0</v>
      </c>
      <c r="BL153" s="17" t="s">
        <v>133</v>
      </c>
      <c r="BM153" s="210" t="s">
        <v>203</v>
      </c>
    </row>
    <row r="154" spans="2:51" s="13" customFormat="1" ht="11.25">
      <c r="B154" s="212"/>
      <c r="C154" s="213"/>
      <c r="D154" s="214" t="s">
        <v>140</v>
      </c>
      <c r="E154" s="215" t="s">
        <v>1</v>
      </c>
      <c r="F154" s="216" t="s">
        <v>94</v>
      </c>
      <c r="G154" s="213"/>
      <c r="H154" s="217">
        <v>773</v>
      </c>
      <c r="I154" s="218"/>
      <c r="J154" s="213"/>
      <c r="K154" s="213"/>
      <c r="L154" s="219"/>
      <c r="M154" s="220"/>
      <c r="N154" s="221"/>
      <c r="O154" s="221"/>
      <c r="P154" s="221"/>
      <c r="Q154" s="221"/>
      <c r="R154" s="221"/>
      <c r="S154" s="221"/>
      <c r="T154" s="222"/>
      <c r="AT154" s="223" t="s">
        <v>140</v>
      </c>
      <c r="AU154" s="223" t="s">
        <v>92</v>
      </c>
      <c r="AV154" s="13" t="s">
        <v>87</v>
      </c>
      <c r="AW154" s="13" t="s">
        <v>32</v>
      </c>
      <c r="AX154" s="13" t="s">
        <v>81</v>
      </c>
      <c r="AY154" s="223" t="s">
        <v>130</v>
      </c>
    </row>
    <row r="155" spans="1:65" s="2" customFormat="1" ht="21.75" customHeight="1">
      <c r="A155" s="34"/>
      <c r="B155" s="35"/>
      <c r="C155" s="199" t="s">
        <v>204</v>
      </c>
      <c r="D155" s="199" t="s">
        <v>134</v>
      </c>
      <c r="E155" s="200" t="s">
        <v>205</v>
      </c>
      <c r="F155" s="201" t="s">
        <v>206</v>
      </c>
      <c r="G155" s="202" t="s">
        <v>146</v>
      </c>
      <c r="H155" s="203">
        <v>9</v>
      </c>
      <c r="I155" s="204"/>
      <c r="J155" s="205">
        <f>ROUND(I155*H155,2)</f>
        <v>0</v>
      </c>
      <c r="K155" s="201" t="s">
        <v>137</v>
      </c>
      <c r="L155" s="39"/>
      <c r="M155" s="206" t="s">
        <v>1</v>
      </c>
      <c r="N155" s="207" t="s">
        <v>41</v>
      </c>
      <c r="O155" s="71"/>
      <c r="P155" s="208">
        <f>O155*H155</f>
        <v>0</v>
      </c>
      <c r="Q155" s="208">
        <v>0</v>
      </c>
      <c r="R155" s="208">
        <f>Q155*H155</f>
        <v>0</v>
      </c>
      <c r="S155" s="208">
        <v>0</v>
      </c>
      <c r="T155" s="209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10" t="s">
        <v>133</v>
      </c>
      <c r="AT155" s="210" t="s">
        <v>134</v>
      </c>
      <c r="AU155" s="210" t="s">
        <v>92</v>
      </c>
      <c r="AY155" s="17" t="s">
        <v>130</v>
      </c>
      <c r="BE155" s="211">
        <f>IF(N155="základní",J155,0)</f>
        <v>0</v>
      </c>
      <c r="BF155" s="211">
        <f>IF(N155="snížená",J155,0)</f>
        <v>0</v>
      </c>
      <c r="BG155" s="211">
        <f>IF(N155="zákl. přenesená",J155,0)</f>
        <v>0</v>
      </c>
      <c r="BH155" s="211">
        <f>IF(N155="sníž. přenesená",J155,0)</f>
        <v>0</v>
      </c>
      <c r="BI155" s="211">
        <f>IF(N155="nulová",J155,0)</f>
        <v>0</v>
      </c>
      <c r="BJ155" s="17" t="s">
        <v>81</v>
      </c>
      <c r="BK155" s="211">
        <f>ROUND(I155*H155,2)</f>
        <v>0</v>
      </c>
      <c r="BL155" s="17" t="s">
        <v>133</v>
      </c>
      <c r="BM155" s="210" t="s">
        <v>207</v>
      </c>
    </row>
    <row r="156" spans="2:51" s="13" customFormat="1" ht="11.25">
      <c r="B156" s="212"/>
      <c r="C156" s="213"/>
      <c r="D156" s="214" t="s">
        <v>140</v>
      </c>
      <c r="E156" s="215" t="s">
        <v>1</v>
      </c>
      <c r="F156" s="216" t="s">
        <v>98</v>
      </c>
      <c r="G156" s="213"/>
      <c r="H156" s="217">
        <v>9</v>
      </c>
      <c r="I156" s="218"/>
      <c r="J156" s="213"/>
      <c r="K156" s="213"/>
      <c r="L156" s="219"/>
      <c r="M156" s="220"/>
      <c r="N156" s="221"/>
      <c r="O156" s="221"/>
      <c r="P156" s="221"/>
      <c r="Q156" s="221"/>
      <c r="R156" s="221"/>
      <c r="S156" s="221"/>
      <c r="T156" s="222"/>
      <c r="AT156" s="223" t="s">
        <v>140</v>
      </c>
      <c r="AU156" s="223" t="s">
        <v>92</v>
      </c>
      <c r="AV156" s="13" t="s">
        <v>87</v>
      </c>
      <c r="AW156" s="13" t="s">
        <v>32</v>
      </c>
      <c r="AX156" s="13" t="s">
        <v>81</v>
      </c>
      <c r="AY156" s="223" t="s">
        <v>130</v>
      </c>
    </row>
    <row r="157" spans="1:65" s="2" customFormat="1" ht="16.5" customHeight="1">
      <c r="A157" s="34"/>
      <c r="B157" s="35"/>
      <c r="C157" s="199" t="s">
        <v>8</v>
      </c>
      <c r="D157" s="199" t="s">
        <v>134</v>
      </c>
      <c r="E157" s="200" t="s">
        <v>208</v>
      </c>
      <c r="F157" s="201" t="s">
        <v>209</v>
      </c>
      <c r="G157" s="202" t="s">
        <v>168</v>
      </c>
      <c r="H157" s="203">
        <v>0.047</v>
      </c>
      <c r="I157" s="204"/>
      <c r="J157" s="205">
        <f>ROUND(I157*H157,2)</f>
        <v>0</v>
      </c>
      <c r="K157" s="201" t="s">
        <v>147</v>
      </c>
      <c r="L157" s="39"/>
      <c r="M157" s="206" t="s">
        <v>1</v>
      </c>
      <c r="N157" s="207" t="s">
        <v>41</v>
      </c>
      <c r="O157" s="71"/>
      <c r="P157" s="208">
        <f>O157*H157</f>
        <v>0</v>
      </c>
      <c r="Q157" s="208">
        <v>0</v>
      </c>
      <c r="R157" s="208">
        <f>Q157*H157</f>
        <v>0</v>
      </c>
      <c r="S157" s="208">
        <v>0</v>
      </c>
      <c r="T157" s="209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10" t="s">
        <v>133</v>
      </c>
      <c r="AT157" s="210" t="s">
        <v>134</v>
      </c>
      <c r="AU157" s="210" t="s">
        <v>92</v>
      </c>
      <c r="AY157" s="17" t="s">
        <v>130</v>
      </c>
      <c r="BE157" s="211">
        <f>IF(N157="základní",J157,0)</f>
        <v>0</v>
      </c>
      <c r="BF157" s="211">
        <f>IF(N157="snížená",J157,0)</f>
        <v>0</v>
      </c>
      <c r="BG157" s="211">
        <f>IF(N157="zákl. přenesená",J157,0)</f>
        <v>0</v>
      </c>
      <c r="BH157" s="211">
        <f>IF(N157="sníž. přenesená",J157,0)</f>
        <v>0</v>
      </c>
      <c r="BI157" s="211">
        <f>IF(N157="nulová",J157,0)</f>
        <v>0</v>
      </c>
      <c r="BJ157" s="17" t="s">
        <v>81</v>
      </c>
      <c r="BK157" s="211">
        <f>ROUND(I157*H157,2)</f>
        <v>0</v>
      </c>
      <c r="BL157" s="17" t="s">
        <v>133</v>
      </c>
      <c r="BM157" s="210" t="s">
        <v>210</v>
      </c>
    </row>
    <row r="158" spans="2:51" s="13" customFormat="1" ht="11.25">
      <c r="B158" s="212"/>
      <c r="C158" s="213"/>
      <c r="D158" s="214" t="s">
        <v>140</v>
      </c>
      <c r="E158" s="213"/>
      <c r="F158" s="216" t="s">
        <v>211</v>
      </c>
      <c r="G158" s="213"/>
      <c r="H158" s="217">
        <v>0.047</v>
      </c>
      <c r="I158" s="218"/>
      <c r="J158" s="213"/>
      <c r="K158" s="213"/>
      <c r="L158" s="219"/>
      <c r="M158" s="220"/>
      <c r="N158" s="221"/>
      <c r="O158" s="221"/>
      <c r="P158" s="221"/>
      <c r="Q158" s="221"/>
      <c r="R158" s="221"/>
      <c r="S158" s="221"/>
      <c r="T158" s="222"/>
      <c r="AT158" s="223" t="s">
        <v>140</v>
      </c>
      <c r="AU158" s="223" t="s">
        <v>92</v>
      </c>
      <c r="AV158" s="13" t="s">
        <v>87</v>
      </c>
      <c r="AW158" s="13" t="s">
        <v>4</v>
      </c>
      <c r="AX158" s="13" t="s">
        <v>81</v>
      </c>
      <c r="AY158" s="223" t="s">
        <v>130</v>
      </c>
    </row>
    <row r="159" spans="1:65" s="2" customFormat="1" ht="33" customHeight="1">
      <c r="A159" s="34"/>
      <c r="B159" s="35"/>
      <c r="C159" s="235" t="s">
        <v>212</v>
      </c>
      <c r="D159" s="235" t="s">
        <v>177</v>
      </c>
      <c r="E159" s="236" t="s">
        <v>213</v>
      </c>
      <c r="F159" s="237" t="s">
        <v>214</v>
      </c>
      <c r="G159" s="238" t="s">
        <v>215</v>
      </c>
      <c r="H159" s="239">
        <v>47</v>
      </c>
      <c r="I159" s="240"/>
      <c r="J159" s="241">
        <f>ROUND(I159*H159,2)</f>
        <v>0</v>
      </c>
      <c r="K159" s="237" t="s">
        <v>147</v>
      </c>
      <c r="L159" s="242"/>
      <c r="M159" s="243" t="s">
        <v>1</v>
      </c>
      <c r="N159" s="244" t="s">
        <v>41</v>
      </c>
      <c r="O159" s="71"/>
      <c r="P159" s="208">
        <f>O159*H159</f>
        <v>0</v>
      </c>
      <c r="Q159" s="208">
        <v>0.001</v>
      </c>
      <c r="R159" s="208">
        <f>Q159*H159</f>
        <v>0.047</v>
      </c>
      <c r="S159" s="208">
        <v>0</v>
      </c>
      <c r="T159" s="209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10" t="s">
        <v>176</v>
      </c>
      <c r="AT159" s="210" t="s">
        <v>177</v>
      </c>
      <c r="AU159" s="210" t="s">
        <v>92</v>
      </c>
      <c r="AY159" s="17" t="s">
        <v>130</v>
      </c>
      <c r="BE159" s="211">
        <f>IF(N159="základní",J159,0)</f>
        <v>0</v>
      </c>
      <c r="BF159" s="211">
        <f>IF(N159="snížená",J159,0)</f>
        <v>0</v>
      </c>
      <c r="BG159" s="211">
        <f>IF(N159="zákl. přenesená",J159,0)</f>
        <v>0</v>
      </c>
      <c r="BH159" s="211">
        <f>IF(N159="sníž. přenesená",J159,0)</f>
        <v>0</v>
      </c>
      <c r="BI159" s="211">
        <f>IF(N159="nulová",J159,0)</f>
        <v>0</v>
      </c>
      <c r="BJ159" s="17" t="s">
        <v>81</v>
      </c>
      <c r="BK159" s="211">
        <f>ROUND(I159*H159,2)</f>
        <v>0</v>
      </c>
      <c r="BL159" s="17" t="s">
        <v>133</v>
      </c>
      <c r="BM159" s="210" t="s">
        <v>216</v>
      </c>
    </row>
    <row r="160" spans="2:51" s="13" customFormat="1" ht="11.25">
      <c r="B160" s="212"/>
      <c r="C160" s="213"/>
      <c r="D160" s="214" t="s">
        <v>140</v>
      </c>
      <c r="E160" s="215" t="s">
        <v>1</v>
      </c>
      <c r="F160" s="216" t="s">
        <v>217</v>
      </c>
      <c r="G160" s="213"/>
      <c r="H160" s="217">
        <v>9</v>
      </c>
      <c r="I160" s="218"/>
      <c r="J160" s="213"/>
      <c r="K160" s="213"/>
      <c r="L160" s="219"/>
      <c r="M160" s="220"/>
      <c r="N160" s="221"/>
      <c r="O160" s="221"/>
      <c r="P160" s="221"/>
      <c r="Q160" s="221"/>
      <c r="R160" s="221"/>
      <c r="S160" s="221"/>
      <c r="T160" s="222"/>
      <c r="AT160" s="223" t="s">
        <v>140</v>
      </c>
      <c r="AU160" s="223" t="s">
        <v>92</v>
      </c>
      <c r="AV160" s="13" t="s">
        <v>87</v>
      </c>
      <c r="AW160" s="13" t="s">
        <v>32</v>
      </c>
      <c r="AX160" s="13" t="s">
        <v>76</v>
      </c>
      <c r="AY160" s="223" t="s">
        <v>130</v>
      </c>
    </row>
    <row r="161" spans="2:51" s="13" customFormat="1" ht="11.25">
      <c r="B161" s="212"/>
      <c r="C161" s="213"/>
      <c r="D161" s="214" t="s">
        <v>140</v>
      </c>
      <c r="E161" s="215" t="s">
        <v>1</v>
      </c>
      <c r="F161" s="216" t="s">
        <v>218</v>
      </c>
      <c r="G161" s="213"/>
      <c r="H161" s="217">
        <v>38</v>
      </c>
      <c r="I161" s="218"/>
      <c r="J161" s="213"/>
      <c r="K161" s="213"/>
      <c r="L161" s="219"/>
      <c r="M161" s="220"/>
      <c r="N161" s="221"/>
      <c r="O161" s="221"/>
      <c r="P161" s="221"/>
      <c r="Q161" s="221"/>
      <c r="R161" s="221"/>
      <c r="S161" s="221"/>
      <c r="T161" s="222"/>
      <c r="AT161" s="223" t="s">
        <v>140</v>
      </c>
      <c r="AU161" s="223" t="s">
        <v>92</v>
      </c>
      <c r="AV161" s="13" t="s">
        <v>87</v>
      </c>
      <c r="AW161" s="13" t="s">
        <v>32</v>
      </c>
      <c r="AX161" s="13" t="s">
        <v>76</v>
      </c>
      <c r="AY161" s="223" t="s">
        <v>130</v>
      </c>
    </row>
    <row r="162" spans="2:51" s="14" customFormat="1" ht="11.25">
      <c r="B162" s="224"/>
      <c r="C162" s="225"/>
      <c r="D162" s="214" t="s">
        <v>140</v>
      </c>
      <c r="E162" s="226" t="s">
        <v>1</v>
      </c>
      <c r="F162" s="227" t="s">
        <v>143</v>
      </c>
      <c r="G162" s="225"/>
      <c r="H162" s="228">
        <v>47</v>
      </c>
      <c r="I162" s="229"/>
      <c r="J162" s="225"/>
      <c r="K162" s="225"/>
      <c r="L162" s="230"/>
      <c r="M162" s="231"/>
      <c r="N162" s="232"/>
      <c r="O162" s="232"/>
      <c r="P162" s="232"/>
      <c r="Q162" s="232"/>
      <c r="R162" s="232"/>
      <c r="S162" s="232"/>
      <c r="T162" s="233"/>
      <c r="AT162" s="234" t="s">
        <v>140</v>
      </c>
      <c r="AU162" s="234" t="s">
        <v>92</v>
      </c>
      <c r="AV162" s="14" t="s">
        <v>133</v>
      </c>
      <c r="AW162" s="14" t="s">
        <v>32</v>
      </c>
      <c r="AX162" s="14" t="s">
        <v>81</v>
      </c>
      <c r="AY162" s="234" t="s">
        <v>130</v>
      </c>
    </row>
    <row r="163" spans="1:65" s="2" customFormat="1" ht="16.5" customHeight="1">
      <c r="A163" s="34"/>
      <c r="B163" s="35"/>
      <c r="C163" s="199" t="s">
        <v>219</v>
      </c>
      <c r="D163" s="199" t="s">
        <v>134</v>
      </c>
      <c r="E163" s="200" t="s">
        <v>220</v>
      </c>
      <c r="F163" s="201" t="s">
        <v>221</v>
      </c>
      <c r="G163" s="202" t="s">
        <v>146</v>
      </c>
      <c r="H163" s="203">
        <v>1</v>
      </c>
      <c r="I163" s="204"/>
      <c r="J163" s="205">
        <f>ROUND(I163*H163,2)</f>
        <v>0</v>
      </c>
      <c r="K163" s="201" t="s">
        <v>137</v>
      </c>
      <c r="L163" s="39"/>
      <c r="M163" s="206" t="s">
        <v>1</v>
      </c>
      <c r="N163" s="207" t="s">
        <v>41</v>
      </c>
      <c r="O163" s="71"/>
      <c r="P163" s="208">
        <f>O163*H163</f>
        <v>0</v>
      </c>
      <c r="Q163" s="208">
        <v>0.0003</v>
      </c>
      <c r="R163" s="208">
        <f>Q163*H163</f>
        <v>0.0003</v>
      </c>
      <c r="S163" s="208">
        <v>0</v>
      </c>
      <c r="T163" s="209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10" t="s">
        <v>133</v>
      </c>
      <c r="AT163" s="210" t="s">
        <v>134</v>
      </c>
      <c r="AU163" s="210" t="s">
        <v>92</v>
      </c>
      <c r="AY163" s="17" t="s">
        <v>130</v>
      </c>
      <c r="BE163" s="211">
        <f>IF(N163="základní",J163,0)</f>
        <v>0</v>
      </c>
      <c r="BF163" s="211">
        <f>IF(N163="snížená",J163,0)</f>
        <v>0</v>
      </c>
      <c r="BG163" s="211">
        <f>IF(N163="zákl. přenesená",J163,0)</f>
        <v>0</v>
      </c>
      <c r="BH163" s="211">
        <f>IF(N163="sníž. přenesená",J163,0)</f>
        <v>0</v>
      </c>
      <c r="BI163" s="211">
        <f>IF(N163="nulová",J163,0)</f>
        <v>0</v>
      </c>
      <c r="BJ163" s="17" t="s">
        <v>81</v>
      </c>
      <c r="BK163" s="211">
        <f>ROUND(I163*H163,2)</f>
        <v>0</v>
      </c>
      <c r="BL163" s="17" t="s">
        <v>133</v>
      </c>
      <c r="BM163" s="210" t="s">
        <v>222</v>
      </c>
    </row>
    <row r="164" spans="2:51" s="13" customFormat="1" ht="11.25">
      <c r="B164" s="212"/>
      <c r="C164" s="213"/>
      <c r="D164" s="214" t="s">
        <v>140</v>
      </c>
      <c r="E164" s="215" t="s">
        <v>1</v>
      </c>
      <c r="F164" s="216" t="s">
        <v>223</v>
      </c>
      <c r="G164" s="213"/>
      <c r="H164" s="217">
        <v>1</v>
      </c>
      <c r="I164" s="218"/>
      <c r="J164" s="213"/>
      <c r="K164" s="213"/>
      <c r="L164" s="219"/>
      <c r="M164" s="220"/>
      <c r="N164" s="221"/>
      <c r="O164" s="221"/>
      <c r="P164" s="221"/>
      <c r="Q164" s="221"/>
      <c r="R164" s="221"/>
      <c r="S164" s="221"/>
      <c r="T164" s="222"/>
      <c r="AT164" s="223" t="s">
        <v>140</v>
      </c>
      <c r="AU164" s="223" t="s">
        <v>92</v>
      </c>
      <c r="AV164" s="13" t="s">
        <v>87</v>
      </c>
      <c r="AW164" s="13" t="s">
        <v>32</v>
      </c>
      <c r="AX164" s="13" t="s">
        <v>81</v>
      </c>
      <c r="AY164" s="223" t="s">
        <v>130</v>
      </c>
    </row>
    <row r="165" spans="1:65" s="2" customFormat="1" ht="16.5" customHeight="1">
      <c r="A165" s="34"/>
      <c r="B165" s="35"/>
      <c r="C165" s="199" t="s">
        <v>224</v>
      </c>
      <c r="D165" s="199" t="s">
        <v>134</v>
      </c>
      <c r="E165" s="200" t="s">
        <v>225</v>
      </c>
      <c r="F165" s="201" t="s">
        <v>226</v>
      </c>
      <c r="G165" s="202" t="s">
        <v>146</v>
      </c>
      <c r="H165" s="203">
        <v>8</v>
      </c>
      <c r="I165" s="204"/>
      <c r="J165" s="205">
        <f>ROUND(I165*H165,2)</f>
        <v>0</v>
      </c>
      <c r="K165" s="201" t="s">
        <v>137</v>
      </c>
      <c r="L165" s="39"/>
      <c r="M165" s="206" t="s">
        <v>1</v>
      </c>
      <c r="N165" s="207" t="s">
        <v>41</v>
      </c>
      <c r="O165" s="71"/>
      <c r="P165" s="208">
        <f>O165*H165</f>
        <v>0</v>
      </c>
      <c r="Q165" s="208">
        <v>0.00031</v>
      </c>
      <c r="R165" s="208">
        <f>Q165*H165</f>
        <v>0.00248</v>
      </c>
      <c r="S165" s="208">
        <v>0</v>
      </c>
      <c r="T165" s="209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210" t="s">
        <v>133</v>
      </c>
      <c r="AT165" s="210" t="s">
        <v>134</v>
      </c>
      <c r="AU165" s="210" t="s">
        <v>92</v>
      </c>
      <c r="AY165" s="17" t="s">
        <v>130</v>
      </c>
      <c r="BE165" s="211">
        <f>IF(N165="základní",J165,0)</f>
        <v>0</v>
      </c>
      <c r="BF165" s="211">
        <f>IF(N165="snížená",J165,0)</f>
        <v>0</v>
      </c>
      <c r="BG165" s="211">
        <f>IF(N165="zákl. přenesená",J165,0)</f>
        <v>0</v>
      </c>
      <c r="BH165" s="211">
        <f>IF(N165="sníž. přenesená",J165,0)</f>
        <v>0</v>
      </c>
      <c r="BI165" s="211">
        <f>IF(N165="nulová",J165,0)</f>
        <v>0</v>
      </c>
      <c r="BJ165" s="17" t="s">
        <v>81</v>
      </c>
      <c r="BK165" s="211">
        <f>ROUND(I165*H165,2)</f>
        <v>0</v>
      </c>
      <c r="BL165" s="17" t="s">
        <v>133</v>
      </c>
      <c r="BM165" s="210" t="s">
        <v>227</v>
      </c>
    </row>
    <row r="166" spans="2:51" s="13" customFormat="1" ht="11.25">
      <c r="B166" s="212"/>
      <c r="C166" s="213"/>
      <c r="D166" s="214" t="s">
        <v>140</v>
      </c>
      <c r="E166" s="215" t="s">
        <v>1</v>
      </c>
      <c r="F166" s="216" t="s">
        <v>228</v>
      </c>
      <c r="G166" s="213"/>
      <c r="H166" s="217">
        <v>8</v>
      </c>
      <c r="I166" s="218"/>
      <c r="J166" s="213"/>
      <c r="K166" s="213"/>
      <c r="L166" s="219"/>
      <c r="M166" s="220"/>
      <c r="N166" s="221"/>
      <c r="O166" s="221"/>
      <c r="P166" s="221"/>
      <c r="Q166" s="221"/>
      <c r="R166" s="221"/>
      <c r="S166" s="221"/>
      <c r="T166" s="222"/>
      <c r="AT166" s="223" t="s">
        <v>140</v>
      </c>
      <c r="AU166" s="223" t="s">
        <v>92</v>
      </c>
      <c r="AV166" s="13" t="s">
        <v>87</v>
      </c>
      <c r="AW166" s="13" t="s">
        <v>32</v>
      </c>
      <c r="AX166" s="13" t="s">
        <v>81</v>
      </c>
      <c r="AY166" s="223" t="s">
        <v>130</v>
      </c>
    </row>
    <row r="167" spans="1:65" s="2" customFormat="1" ht="16.5" customHeight="1">
      <c r="A167" s="34"/>
      <c r="B167" s="35"/>
      <c r="C167" s="199" t="s">
        <v>229</v>
      </c>
      <c r="D167" s="199" t="s">
        <v>134</v>
      </c>
      <c r="E167" s="200" t="s">
        <v>230</v>
      </c>
      <c r="F167" s="201" t="s">
        <v>231</v>
      </c>
      <c r="G167" s="202" t="s">
        <v>146</v>
      </c>
      <c r="H167" s="203">
        <v>9</v>
      </c>
      <c r="I167" s="204"/>
      <c r="J167" s="205">
        <f>ROUND(I167*H167,2)</f>
        <v>0</v>
      </c>
      <c r="K167" s="201" t="s">
        <v>147</v>
      </c>
      <c r="L167" s="39"/>
      <c r="M167" s="206" t="s">
        <v>1</v>
      </c>
      <c r="N167" s="207" t="s">
        <v>41</v>
      </c>
      <c r="O167" s="71"/>
      <c r="P167" s="208">
        <f>O167*H167</f>
        <v>0</v>
      </c>
      <c r="Q167" s="208">
        <v>1E-05</v>
      </c>
      <c r="R167" s="208">
        <f>Q167*H167</f>
        <v>9E-05</v>
      </c>
      <c r="S167" s="208">
        <v>0</v>
      </c>
      <c r="T167" s="209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10" t="s">
        <v>133</v>
      </c>
      <c r="AT167" s="210" t="s">
        <v>134</v>
      </c>
      <c r="AU167" s="210" t="s">
        <v>92</v>
      </c>
      <c r="AY167" s="17" t="s">
        <v>130</v>
      </c>
      <c r="BE167" s="211">
        <f>IF(N167="základní",J167,0)</f>
        <v>0</v>
      </c>
      <c r="BF167" s="211">
        <f>IF(N167="snížená",J167,0)</f>
        <v>0</v>
      </c>
      <c r="BG167" s="211">
        <f>IF(N167="zákl. přenesená",J167,0)</f>
        <v>0</v>
      </c>
      <c r="BH167" s="211">
        <f>IF(N167="sníž. přenesená",J167,0)</f>
        <v>0</v>
      </c>
      <c r="BI167" s="211">
        <f>IF(N167="nulová",J167,0)</f>
        <v>0</v>
      </c>
      <c r="BJ167" s="17" t="s">
        <v>81</v>
      </c>
      <c r="BK167" s="211">
        <f>ROUND(I167*H167,2)</f>
        <v>0</v>
      </c>
      <c r="BL167" s="17" t="s">
        <v>133</v>
      </c>
      <c r="BM167" s="210" t="s">
        <v>232</v>
      </c>
    </row>
    <row r="168" spans="2:51" s="13" customFormat="1" ht="11.25">
      <c r="B168" s="212"/>
      <c r="C168" s="213"/>
      <c r="D168" s="214" t="s">
        <v>140</v>
      </c>
      <c r="E168" s="215" t="s">
        <v>1</v>
      </c>
      <c r="F168" s="216" t="s">
        <v>98</v>
      </c>
      <c r="G168" s="213"/>
      <c r="H168" s="217">
        <v>9</v>
      </c>
      <c r="I168" s="218"/>
      <c r="J168" s="213"/>
      <c r="K168" s="213"/>
      <c r="L168" s="219"/>
      <c r="M168" s="220"/>
      <c r="N168" s="221"/>
      <c r="O168" s="221"/>
      <c r="P168" s="221"/>
      <c r="Q168" s="221"/>
      <c r="R168" s="221"/>
      <c r="S168" s="221"/>
      <c r="T168" s="222"/>
      <c r="AT168" s="223" t="s">
        <v>140</v>
      </c>
      <c r="AU168" s="223" t="s">
        <v>92</v>
      </c>
      <c r="AV168" s="13" t="s">
        <v>87</v>
      </c>
      <c r="AW168" s="13" t="s">
        <v>32</v>
      </c>
      <c r="AX168" s="13" t="s">
        <v>81</v>
      </c>
      <c r="AY168" s="223" t="s">
        <v>130</v>
      </c>
    </row>
    <row r="169" spans="1:65" s="2" customFormat="1" ht="16.5" customHeight="1">
      <c r="A169" s="34"/>
      <c r="B169" s="35"/>
      <c r="C169" s="235" t="s">
        <v>233</v>
      </c>
      <c r="D169" s="235" t="s">
        <v>177</v>
      </c>
      <c r="E169" s="236" t="s">
        <v>234</v>
      </c>
      <c r="F169" s="237" t="s">
        <v>235</v>
      </c>
      <c r="G169" s="238" t="s">
        <v>146</v>
      </c>
      <c r="H169" s="239">
        <v>25</v>
      </c>
      <c r="I169" s="240"/>
      <c r="J169" s="241">
        <f>ROUND(I169*H169,2)</f>
        <v>0</v>
      </c>
      <c r="K169" s="237" t="s">
        <v>147</v>
      </c>
      <c r="L169" s="242"/>
      <c r="M169" s="243" t="s">
        <v>1</v>
      </c>
      <c r="N169" s="244" t="s">
        <v>41</v>
      </c>
      <c r="O169" s="71"/>
      <c r="P169" s="208">
        <f>O169*H169</f>
        <v>0</v>
      </c>
      <c r="Q169" s="208">
        <v>0.00372</v>
      </c>
      <c r="R169" s="208">
        <f>Q169*H169</f>
        <v>0.093</v>
      </c>
      <c r="S169" s="208">
        <v>0</v>
      </c>
      <c r="T169" s="209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210" t="s">
        <v>87</v>
      </c>
      <c r="AT169" s="210" t="s">
        <v>177</v>
      </c>
      <c r="AU169" s="210" t="s">
        <v>92</v>
      </c>
      <c r="AY169" s="17" t="s">
        <v>130</v>
      </c>
      <c r="BE169" s="211">
        <f>IF(N169="základní",J169,0)</f>
        <v>0</v>
      </c>
      <c r="BF169" s="211">
        <f>IF(N169="snížená",J169,0)</f>
        <v>0</v>
      </c>
      <c r="BG169" s="211">
        <f>IF(N169="zákl. přenesená",J169,0)</f>
        <v>0</v>
      </c>
      <c r="BH169" s="211">
        <f>IF(N169="sníž. přenesená",J169,0)</f>
        <v>0</v>
      </c>
      <c r="BI169" s="211">
        <f>IF(N169="nulová",J169,0)</f>
        <v>0</v>
      </c>
      <c r="BJ169" s="17" t="s">
        <v>81</v>
      </c>
      <c r="BK169" s="211">
        <f>ROUND(I169*H169,2)</f>
        <v>0</v>
      </c>
      <c r="BL169" s="17" t="s">
        <v>81</v>
      </c>
      <c r="BM169" s="210" t="s">
        <v>236</v>
      </c>
    </row>
    <row r="170" spans="2:51" s="13" customFormat="1" ht="11.25">
      <c r="B170" s="212"/>
      <c r="C170" s="213"/>
      <c r="D170" s="214" t="s">
        <v>140</v>
      </c>
      <c r="E170" s="215" t="s">
        <v>1</v>
      </c>
      <c r="F170" s="216" t="s">
        <v>237</v>
      </c>
      <c r="G170" s="213"/>
      <c r="H170" s="217">
        <v>24</v>
      </c>
      <c r="I170" s="218"/>
      <c r="J170" s="213"/>
      <c r="K170" s="213"/>
      <c r="L170" s="219"/>
      <c r="M170" s="220"/>
      <c r="N170" s="221"/>
      <c r="O170" s="221"/>
      <c r="P170" s="221"/>
      <c r="Q170" s="221"/>
      <c r="R170" s="221"/>
      <c r="S170" s="221"/>
      <c r="T170" s="222"/>
      <c r="AT170" s="223" t="s">
        <v>140</v>
      </c>
      <c r="AU170" s="223" t="s">
        <v>92</v>
      </c>
      <c r="AV170" s="13" t="s">
        <v>87</v>
      </c>
      <c r="AW170" s="13" t="s">
        <v>32</v>
      </c>
      <c r="AX170" s="13" t="s">
        <v>76</v>
      </c>
      <c r="AY170" s="223" t="s">
        <v>130</v>
      </c>
    </row>
    <row r="171" spans="2:51" s="13" customFormat="1" ht="11.25">
      <c r="B171" s="212"/>
      <c r="C171" s="213"/>
      <c r="D171" s="214" t="s">
        <v>140</v>
      </c>
      <c r="E171" s="215" t="s">
        <v>1</v>
      </c>
      <c r="F171" s="216" t="s">
        <v>238</v>
      </c>
      <c r="G171" s="213"/>
      <c r="H171" s="217">
        <v>1</v>
      </c>
      <c r="I171" s="218"/>
      <c r="J171" s="213"/>
      <c r="K171" s="213"/>
      <c r="L171" s="219"/>
      <c r="M171" s="220"/>
      <c r="N171" s="221"/>
      <c r="O171" s="221"/>
      <c r="P171" s="221"/>
      <c r="Q171" s="221"/>
      <c r="R171" s="221"/>
      <c r="S171" s="221"/>
      <c r="T171" s="222"/>
      <c r="AT171" s="223" t="s">
        <v>140</v>
      </c>
      <c r="AU171" s="223" t="s">
        <v>92</v>
      </c>
      <c r="AV171" s="13" t="s">
        <v>87</v>
      </c>
      <c r="AW171" s="13" t="s">
        <v>32</v>
      </c>
      <c r="AX171" s="13" t="s">
        <v>76</v>
      </c>
      <c r="AY171" s="223" t="s">
        <v>130</v>
      </c>
    </row>
    <row r="172" spans="2:51" s="14" customFormat="1" ht="11.25">
      <c r="B172" s="224"/>
      <c r="C172" s="225"/>
      <c r="D172" s="214" t="s">
        <v>140</v>
      </c>
      <c r="E172" s="226" t="s">
        <v>1</v>
      </c>
      <c r="F172" s="227" t="s">
        <v>143</v>
      </c>
      <c r="G172" s="225"/>
      <c r="H172" s="228">
        <v>25</v>
      </c>
      <c r="I172" s="229"/>
      <c r="J172" s="225"/>
      <c r="K172" s="225"/>
      <c r="L172" s="230"/>
      <c r="M172" s="231"/>
      <c r="N172" s="232"/>
      <c r="O172" s="232"/>
      <c r="P172" s="232"/>
      <c r="Q172" s="232"/>
      <c r="R172" s="232"/>
      <c r="S172" s="232"/>
      <c r="T172" s="233"/>
      <c r="AT172" s="234" t="s">
        <v>140</v>
      </c>
      <c r="AU172" s="234" t="s">
        <v>92</v>
      </c>
      <c r="AV172" s="14" t="s">
        <v>133</v>
      </c>
      <c r="AW172" s="14" t="s">
        <v>32</v>
      </c>
      <c r="AX172" s="14" t="s">
        <v>81</v>
      </c>
      <c r="AY172" s="234" t="s">
        <v>130</v>
      </c>
    </row>
    <row r="173" spans="1:65" s="2" customFormat="1" ht="16.5" customHeight="1">
      <c r="A173" s="34"/>
      <c r="B173" s="35"/>
      <c r="C173" s="235" t="s">
        <v>7</v>
      </c>
      <c r="D173" s="235" t="s">
        <v>177</v>
      </c>
      <c r="E173" s="236" t="s">
        <v>239</v>
      </c>
      <c r="F173" s="237" t="s">
        <v>240</v>
      </c>
      <c r="G173" s="238" t="s">
        <v>146</v>
      </c>
      <c r="H173" s="239">
        <v>24</v>
      </c>
      <c r="I173" s="240"/>
      <c r="J173" s="241">
        <f>ROUND(I173*H173,2)</f>
        <v>0</v>
      </c>
      <c r="K173" s="237" t="s">
        <v>147</v>
      </c>
      <c r="L173" s="242"/>
      <c r="M173" s="243" t="s">
        <v>1</v>
      </c>
      <c r="N173" s="244" t="s">
        <v>41</v>
      </c>
      <c r="O173" s="71"/>
      <c r="P173" s="208">
        <f>O173*H173</f>
        <v>0</v>
      </c>
      <c r="Q173" s="208">
        <v>0.001</v>
      </c>
      <c r="R173" s="208">
        <f>Q173*H173</f>
        <v>0.024</v>
      </c>
      <c r="S173" s="208">
        <v>0</v>
      </c>
      <c r="T173" s="209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210" t="s">
        <v>87</v>
      </c>
      <c r="AT173" s="210" t="s">
        <v>177</v>
      </c>
      <c r="AU173" s="210" t="s">
        <v>92</v>
      </c>
      <c r="AY173" s="17" t="s">
        <v>130</v>
      </c>
      <c r="BE173" s="211">
        <f>IF(N173="základní",J173,0)</f>
        <v>0</v>
      </c>
      <c r="BF173" s="211">
        <f>IF(N173="snížená",J173,0)</f>
        <v>0</v>
      </c>
      <c r="BG173" s="211">
        <f>IF(N173="zákl. přenesená",J173,0)</f>
        <v>0</v>
      </c>
      <c r="BH173" s="211">
        <f>IF(N173="sníž. přenesená",J173,0)</f>
        <v>0</v>
      </c>
      <c r="BI173" s="211">
        <f>IF(N173="nulová",J173,0)</f>
        <v>0</v>
      </c>
      <c r="BJ173" s="17" t="s">
        <v>81</v>
      </c>
      <c r="BK173" s="211">
        <f>ROUND(I173*H173,2)</f>
        <v>0</v>
      </c>
      <c r="BL173" s="17" t="s">
        <v>81</v>
      </c>
      <c r="BM173" s="210" t="s">
        <v>241</v>
      </c>
    </row>
    <row r="174" spans="2:51" s="13" customFormat="1" ht="11.25">
      <c r="B174" s="212"/>
      <c r="C174" s="213"/>
      <c r="D174" s="214" t="s">
        <v>140</v>
      </c>
      <c r="E174" s="215" t="s">
        <v>1</v>
      </c>
      <c r="F174" s="216" t="s">
        <v>242</v>
      </c>
      <c r="G174" s="213"/>
      <c r="H174" s="217">
        <v>24</v>
      </c>
      <c r="I174" s="218"/>
      <c r="J174" s="213"/>
      <c r="K174" s="213"/>
      <c r="L174" s="219"/>
      <c r="M174" s="220"/>
      <c r="N174" s="221"/>
      <c r="O174" s="221"/>
      <c r="P174" s="221"/>
      <c r="Q174" s="221"/>
      <c r="R174" s="221"/>
      <c r="S174" s="221"/>
      <c r="T174" s="222"/>
      <c r="AT174" s="223" t="s">
        <v>140</v>
      </c>
      <c r="AU174" s="223" t="s">
        <v>92</v>
      </c>
      <c r="AV174" s="13" t="s">
        <v>87</v>
      </c>
      <c r="AW174" s="13" t="s">
        <v>32</v>
      </c>
      <c r="AX174" s="13" t="s">
        <v>81</v>
      </c>
      <c r="AY174" s="223" t="s">
        <v>130</v>
      </c>
    </row>
    <row r="175" spans="1:65" s="2" customFormat="1" ht="16.5" customHeight="1">
      <c r="A175" s="34"/>
      <c r="B175" s="35"/>
      <c r="C175" s="235" t="s">
        <v>243</v>
      </c>
      <c r="D175" s="235" t="s">
        <v>177</v>
      </c>
      <c r="E175" s="236" t="s">
        <v>244</v>
      </c>
      <c r="F175" s="237" t="s">
        <v>245</v>
      </c>
      <c r="G175" s="238" t="s">
        <v>246</v>
      </c>
      <c r="H175" s="239">
        <v>13.5</v>
      </c>
      <c r="I175" s="240"/>
      <c r="J175" s="241">
        <f>ROUND(I175*H175,2)</f>
        <v>0</v>
      </c>
      <c r="K175" s="237" t="s">
        <v>147</v>
      </c>
      <c r="L175" s="242"/>
      <c r="M175" s="243" t="s">
        <v>1</v>
      </c>
      <c r="N175" s="244" t="s">
        <v>41</v>
      </c>
      <c r="O175" s="71"/>
      <c r="P175" s="208">
        <f>O175*H175</f>
        <v>0</v>
      </c>
      <c r="Q175" s="208">
        <v>0</v>
      </c>
      <c r="R175" s="208">
        <f>Q175*H175</f>
        <v>0</v>
      </c>
      <c r="S175" s="208">
        <v>0</v>
      </c>
      <c r="T175" s="209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210" t="s">
        <v>87</v>
      </c>
      <c r="AT175" s="210" t="s">
        <v>177</v>
      </c>
      <c r="AU175" s="210" t="s">
        <v>92</v>
      </c>
      <c r="AY175" s="17" t="s">
        <v>130</v>
      </c>
      <c r="BE175" s="211">
        <f>IF(N175="základní",J175,0)</f>
        <v>0</v>
      </c>
      <c r="BF175" s="211">
        <f>IF(N175="snížená",J175,0)</f>
        <v>0</v>
      </c>
      <c r="BG175" s="211">
        <f>IF(N175="zákl. přenesená",J175,0)</f>
        <v>0</v>
      </c>
      <c r="BH175" s="211">
        <f>IF(N175="sníž. přenesená",J175,0)</f>
        <v>0</v>
      </c>
      <c r="BI175" s="211">
        <f>IF(N175="nulová",J175,0)</f>
        <v>0</v>
      </c>
      <c r="BJ175" s="17" t="s">
        <v>81</v>
      </c>
      <c r="BK175" s="211">
        <f>ROUND(I175*H175,2)</f>
        <v>0</v>
      </c>
      <c r="BL175" s="17" t="s">
        <v>81</v>
      </c>
      <c r="BM175" s="210" t="s">
        <v>247</v>
      </c>
    </row>
    <row r="176" spans="2:51" s="13" customFormat="1" ht="11.25">
      <c r="B176" s="212"/>
      <c r="C176" s="213"/>
      <c r="D176" s="214" t="s">
        <v>140</v>
      </c>
      <c r="E176" s="215" t="s">
        <v>1</v>
      </c>
      <c r="F176" s="216" t="s">
        <v>248</v>
      </c>
      <c r="G176" s="213"/>
      <c r="H176" s="217">
        <v>13.5</v>
      </c>
      <c r="I176" s="218"/>
      <c r="J176" s="213"/>
      <c r="K176" s="213"/>
      <c r="L176" s="219"/>
      <c r="M176" s="220"/>
      <c r="N176" s="221"/>
      <c r="O176" s="221"/>
      <c r="P176" s="221"/>
      <c r="Q176" s="221"/>
      <c r="R176" s="221"/>
      <c r="S176" s="221"/>
      <c r="T176" s="222"/>
      <c r="AT176" s="223" t="s">
        <v>140</v>
      </c>
      <c r="AU176" s="223" t="s">
        <v>92</v>
      </c>
      <c r="AV176" s="13" t="s">
        <v>87</v>
      </c>
      <c r="AW176" s="13" t="s">
        <v>32</v>
      </c>
      <c r="AX176" s="13" t="s">
        <v>81</v>
      </c>
      <c r="AY176" s="223" t="s">
        <v>130</v>
      </c>
    </row>
    <row r="177" spans="1:65" s="2" customFormat="1" ht="16.5" customHeight="1">
      <c r="A177" s="34"/>
      <c r="B177" s="35"/>
      <c r="C177" s="199" t="s">
        <v>249</v>
      </c>
      <c r="D177" s="199" t="s">
        <v>134</v>
      </c>
      <c r="E177" s="200" t="s">
        <v>250</v>
      </c>
      <c r="F177" s="201" t="s">
        <v>251</v>
      </c>
      <c r="G177" s="202" t="s">
        <v>146</v>
      </c>
      <c r="H177" s="203">
        <v>9</v>
      </c>
      <c r="I177" s="204"/>
      <c r="J177" s="205">
        <f>ROUND(I177*H177,2)</f>
        <v>0</v>
      </c>
      <c r="K177" s="201" t="s">
        <v>137</v>
      </c>
      <c r="L177" s="39"/>
      <c r="M177" s="206" t="s">
        <v>1</v>
      </c>
      <c r="N177" s="207" t="s">
        <v>41</v>
      </c>
      <c r="O177" s="71"/>
      <c r="P177" s="208">
        <f>O177*H177</f>
        <v>0</v>
      </c>
      <c r="Q177" s="208">
        <v>0</v>
      </c>
      <c r="R177" s="208">
        <f>Q177*H177</f>
        <v>0</v>
      </c>
      <c r="S177" s="208">
        <v>0</v>
      </c>
      <c r="T177" s="209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210" t="s">
        <v>81</v>
      </c>
      <c r="AT177" s="210" t="s">
        <v>134</v>
      </c>
      <c r="AU177" s="210" t="s">
        <v>92</v>
      </c>
      <c r="AY177" s="17" t="s">
        <v>130</v>
      </c>
      <c r="BE177" s="211">
        <f>IF(N177="základní",J177,0)</f>
        <v>0</v>
      </c>
      <c r="BF177" s="211">
        <f>IF(N177="snížená",J177,0)</f>
        <v>0</v>
      </c>
      <c r="BG177" s="211">
        <f>IF(N177="zákl. přenesená",J177,0)</f>
        <v>0</v>
      </c>
      <c r="BH177" s="211">
        <f>IF(N177="sníž. přenesená",J177,0)</f>
        <v>0</v>
      </c>
      <c r="BI177" s="211">
        <f>IF(N177="nulová",J177,0)</f>
        <v>0</v>
      </c>
      <c r="BJ177" s="17" t="s">
        <v>81</v>
      </c>
      <c r="BK177" s="211">
        <f>ROUND(I177*H177,2)</f>
        <v>0</v>
      </c>
      <c r="BL177" s="17" t="s">
        <v>81</v>
      </c>
      <c r="BM177" s="210" t="s">
        <v>252</v>
      </c>
    </row>
    <row r="178" spans="2:51" s="13" customFormat="1" ht="11.25">
      <c r="B178" s="212"/>
      <c r="C178" s="213"/>
      <c r="D178" s="214" t="s">
        <v>140</v>
      </c>
      <c r="E178" s="215" t="s">
        <v>1</v>
      </c>
      <c r="F178" s="216" t="s">
        <v>98</v>
      </c>
      <c r="G178" s="213"/>
      <c r="H178" s="217">
        <v>9</v>
      </c>
      <c r="I178" s="218"/>
      <c r="J178" s="213"/>
      <c r="K178" s="213"/>
      <c r="L178" s="219"/>
      <c r="M178" s="220"/>
      <c r="N178" s="221"/>
      <c r="O178" s="221"/>
      <c r="P178" s="221"/>
      <c r="Q178" s="221"/>
      <c r="R178" s="221"/>
      <c r="S178" s="221"/>
      <c r="T178" s="222"/>
      <c r="AT178" s="223" t="s">
        <v>140</v>
      </c>
      <c r="AU178" s="223" t="s">
        <v>92</v>
      </c>
      <c r="AV178" s="13" t="s">
        <v>87</v>
      </c>
      <c r="AW178" s="13" t="s">
        <v>32</v>
      </c>
      <c r="AX178" s="13" t="s">
        <v>81</v>
      </c>
      <c r="AY178" s="223" t="s">
        <v>130</v>
      </c>
    </row>
    <row r="179" spans="1:65" s="2" customFormat="1" ht="16.5" customHeight="1">
      <c r="A179" s="34"/>
      <c r="B179" s="35"/>
      <c r="C179" s="199" t="s">
        <v>253</v>
      </c>
      <c r="D179" s="199" t="s">
        <v>134</v>
      </c>
      <c r="E179" s="200" t="s">
        <v>254</v>
      </c>
      <c r="F179" s="201" t="s">
        <v>255</v>
      </c>
      <c r="G179" s="202" t="s">
        <v>90</v>
      </c>
      <c r="H179" s="203">
        <v>489</v>
      </c>
      <c r="I179" s="204"/>
      <c r="J179" s="205">
        <f>ROUND(I179*H179,2)</f>
        <v>0</v>
      </c>
      <c r="K179" s="201" t="s">
        <v>137</v>
      </c>
      <c r="L179" s="39"/>
      <c r="M179" s="206" t="s">
        <v>1</v>
      </c>
      <c r="N179" s="207" t="s">
        <v>41</v>
      </c>
      <c r="O179" s="71"/>
      <c r="P179" s="208">
        <f>O179*H179</f>
        <v>0</v>
      </c>
      <c r="Q179" s="208">
        <v>0</v>
      </c>
      <c r="R179" s="208">
        <f>Q179*H179</f>
        <v>0</v>
      </c>
      <c r="S179" s="208">
        <v>0</v>
      </c>
      <c r="T179" s="209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210" t="s">
        <v>81</v>
      </c>
      <c r="AT179" s="210" t="s">
        <v>134</v>
      </c>
      <c r="AU179" s="210" t="s">
        <v>92</v>
      </c>
      <c r="AY179" s="17" t="s">
        <v>130</v>
      </c>
      <c r="BE179" s="211">
        <f>IF(N179="základní",J179,0)</f>
        <v>0</v>
      </c>
      <c r="BF179" s="211">
        <f>IF(N179="snížená",J179,0)</f>
        <v>0</v>
      </c>
      <c r="BG179" s="211">
        <f>IF(N179="zákl. přenesená",J179,0)</f>
        <v>0</v>
      </c>
      <c r="BH179" s="211">
        <f>IF(N179="sníž. přenesená",J179,0)</f>
        <v>0</v>
      </c>
      <c r="BI179" s="211">
        <f>IF(N179="nulová",J179,0)</f>
        <v>0</v>
      </c>
      <c r="BJ179" s="17" t="s">
        <v>81</v>
      </c>
      <c r="BK179" s="211">
        <f>ROUND(I179*H179,2)</f>
        <v>0</v>
      </c>
      <c r="BL179" s="17" t="s">
        <v>81</v>
      </c>
      <c r="BM179" s="210" t="s">
        <v>256</v>
      </c>
    </row>
    <row r="180" spans="2:51" s="13" customFormat="1" ht="11.25">
      <c r="B180" s="212"/>
      <c r="C180" s="213"/>
      <c r="D180" s="214" t="s">
        <v>140</v>
      </c>
      <c r="E180" s="215" t="s">
        <v>1</v>
      </c>
      <c r="F180" s="216" t="s">
        <v>257</v>
      </c>
      <c r="G180" s="213"/>
      <c r="H180" s="217">
        <v>489</v>
      </c>
      <c r="I180" s="218"/>
      <c r="J180" s="213"/>
      <c r="K180" s="213"/>
      <c r="L180" s="219"/>
      <c r="M180" s="220"/>
      <c r="N180" s="221"/>
      <c r="O180" s="221"/>
      <c r="P180" s="221"/>
      <c r="Q180" s="221"/>
      <c r="R180" s="221"/>
      <c r="S180" s="221"/>
      <c r="T180" s="222"/>
      <c r="AT180" s="223" t="s">
        <v>140</v>
      </c>
      <c r="AU180" s="223" t="s">
        <v>92</v>
      </c>
      <c r="AV180" s="13" t="s">
        <v>87</v>
      </c>
      <c r="AW180" s="13" t="s">
        <v>32</v>
      </c>
      <c r="AX180" s="13" t="s">
        <v>81</v>
      </c>
      <c r="AY180" s="223" t="s">
        <v>130</v>
      </c>
    </row>
    <row r="181" spans="1:65" s="2" customFormat="1" ht="16.5" customHeight="1">
      <c r="A181" s="34"/>
      <c r="B181" s="35"/>
      <c r="C181" s="235" t="s">
        <v>258</v>
      </c>
      <c r="D181" s="235" t="s">
        <v>177</v>
      </c>
      <c r="E181" s="236" t="s">
        <v>259</v>
      </c>
      <c r="F181" s="237" t="s">
        <v>260</v>
      </c>
      <c r="G181" s="238" t="s">
        <v>85</v>
      </c>
      <c r="H181" s="239">
        <v>48.9</v>
      </c>
      <c r="I181" s="240"/>
      <c r="J181" s="241">
        <f>ROUND(I181*H181,2)</f>
        <v>0</v>
      </c>
      <c r="K181" s="237" t="s">
        <v>147</v>
      </c>
      <c r="L181" s="242"/>
      <c r="M181" s="243" t="s">
        <v>1</v>
      </c>
      <c r="N181" s="244" t="s">
        <v>41</v>
      </c>
      <c r="O181" s="71"/>
      <c r="P181" s="208">
        <f>O181*H181</f>
        <v>0</v>
      </c>
      <c r="Q181" s="208">
        <v>0.2</v>
      </c>
      <c r="R181" s="208">
        <f>Q181*H181</f>
        <v>9.780000000000001</v>
      </c>
      <c r="S181" s="208">
        <v>0</v>
      </c>
      <c r="T181" s="209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210" t="s">
        <v>87</v>
      </c>
      <c r="AT181" s="210" t="s">
        <v>177</v>
      </c>
      <c r="AU181" s="210" t="s">
        <v>92</v>
      </c>
      <c r="AY181" s="17" t="s">
        <v>130</v>
      </c>
      <c r="BE181" s="211">
        <f>IF(N181="základní",J181,0)</f>
        <v>0</v>
      </c>
      <c r="BF181" s="211">
        <f>IF(N181="snížená",J181,0)</f>
        <v>0</v>
      </c>
      <c r="BG181" s="211">
        <f>IF(N181="zákl. přenesená",J181,0)</f>
        <v>0</v>
      </c>
      <c r="BH181" s="211">
        <f>IF(N181="sníž. přenesená",J181,0)</f>
        <v>0</v>
      </c>
      <c r="BI181" s="211">
        <f>IF(N181="nulová",J181,0)</f>
        <v>0</v>
      </c>
      <c r="BJ181" s="17" t="s">
        <v>81</v>
      </c>
      <c r="BK181" s="211">
        <f>ROUND(I181*H181,2)</f>
        <v>0</v>
      </c>
      <c r="BL181" s="17" t="s">
        <v>81</v>
      </c>
      <c r="BM181" s="210" t="s">
        <v>261</v>
      </c>
    </row>
    <row r="182" spans="2:51" s="13" customFormat="1" ht="11.25">
      <c r="B182" s="212"/>
      <c r="C182" s="213"/>
      <c r="D182" s="214" t="s">
        <v>140</v>
      </c>
      <c r="E182" s="213"/>
      <c r="F182" s="216" t="s">
        <v>262</v>
      </c>
      <c r="G182" s="213"/>
      <c r="H182" s="217">
        <v>48.9</v>
      </c>
      <c r="I182" s="218"/>
      <c r="J182" s="213"/>
      <c r="K182" s="213"/>
      <c r="L182" s="219"/>
      <c r="M182" s="220"/>
      <c r="N182" s="221"/>
      <c r="O182" s="221"/>
      <c r="P182" s="221"/>
      <c r="Q182" s="221"/>
      <c r="R182" s="221"/>
      <c r="S182" s="221"/>
      <c r="T182" s="222"/>
      <c r="AT182" s="223" t="s">
        <v>140</v>
      </c>
      <c r="AU182" s="223" t="s">
        <v>92</v>
      </c>
      <c r="AV182" s="13" t="s">
        <v>87</v>
      </c>
      <c r="AW182" s="13" t="s">
        <v>4</v>
      </c>
      <c r="AX182" s="13" t="s">
        <v>81</v>
      </c>
      <c r="AY182" s="223" t="s">
        <v>130</v>
      </c>
    </row>
    <row r="183" spans="1:65" s="2" customFormat="1" ht="16.5" customHeight="1">
      <c r="A183" s="34"/>
      <c r="B183" s="35"/>
      <c r="C183" s="199" t="s">
        <v>263</v>
      </c>
      <c r="D183" s="199" t="s">
        <v>134</v>
      </c>
      <c r="E183" s="200" t="s">
        <v>264</v>
      </c>
      <c r="F183" s="201" t="s">
        <v>265</v>
      </c>
      <c r="G183" s="202" t="s">
        <v>146</v>
      </c>
      <c r="H183" s="203">
        <v>41</v>
      </c>
      <c r="I183" s="204"/>
      <c r="J183" s="205">
        <f>ROUND(I183*H183,2)</f>
        <v>0</v>
      </c>
      <c r="K183" s="201" t="s">
        <v>147</v>
      </c>
      <c r="L183" s="39"/>
      <c r="M183" s="206" t="s">
        <v>1</v>
      </c>
      <c r="N183" s="207" t="s">
        <v>41</v>
      </c>
      <c r="O183" s="71"/>
      <c r="P183" s="208">
        <f>O183*H183</f>
        <v>0</v>
      </c>
      <c r="Q183" s="208">
        <v>7E-05</v>
      </c>
      <c r="R183" s="208">
        <f>Q183*H183</f>
        <v>0.0028699999999999997</v>
      </c>
      <c r="S183" s="208">
        <v>0</v>
      </c>
      <c r="T183" s="209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210" t="s">
        <v>81</v>
      </c>
      <c r="AT183" s="210" t="s">
        <v>134</v>
      </c>
      <c r="AU183" s="210" t="s">
        <v>92</v>
      </c>
      <c r="AY183" s="17" t="s">
        <v>130</v>
      </c>
      <c r="BE183" s="211">
        <f>IF(N183="základní",J183,0)</f>
        <v>0</v>
      </c>
      <c r="BF183" s="211">
        <f>IF(N183="snížená",J183,0)</f>
        <v>0</v>
      </c>
      <c r="BG183" s="211">
        <f>IF(N183="zákl. přenesená",J183,0)</f>
        <v>0</v>
      </c>
      <c r="BH183" s="211">
        <f>IF(N183="sníž. přenesená",J183,0)</f>
        <v>0</v>
      </c>
      <c r="BI183" s="211">
        <f>IF(N183="nulová",J183,0)</f>
        <v>0</v>
      </c>
      <c r="BJ183" s="17" t="s">
        <v>81</v>
      </c>
      <c r="BK183" s="211">
        <f>ROUND(I183*H183,2)</f>
        <v>0</v>
      </c>
      <c r="BL183" s="17" t="s">
        <v>81</v>
      </c>
      <c r="BM183" s="210" t="s">
        <v>266</v>
      </c>
    </row>
    <row r="184" spans="2:51" s="13" customFormat="1" ht="11.25">
      <c r="B184" s="212"/>
      <c r="C184" s="213"/>
      <c r="D184" s="214" t="s">
        <v>140</v>
      </c>
      <c r="E184" s="215" t="s">
        <v>1</v>
      </c>
      <c r="F184" s="216" t="s">
        <v>267</v>
      </c>
      <c r="G184" s="213"/>
      <c r="H184" s="217">
        <v>41</v>
      </c>
      <c r="I184" s="218"/>
      <c r="J184" s="213"/>
      <c r="K184" s="213"/>
      <c r="L184" s="219"/>
      <c r="M184" s="220"/>
      <c r="N184" s="221"/>
      <c r="O184" s="221"/>
      <c r="P184" s="221"/>
      <c r="Q184" s="221"/>
      <c r="R184" s="221"/>
      <c r="S184" s="221"/>
      <c r="T184" s="222"/>
      <c r="AT184" s="223" t="s">
        <v>140</v>
      </c>
      <c r="AU184" s="223" t="s">
        <v>92</v>
      </c>
      <c r="AV184" s="13" t="s">
        <v>87</v>
      </c>
      <c r="AW184" s="13" t="s">
        <v>32</v>
      </c>
      <c r="AX184" s="13" t="s">
        <v>81</v>
      </c>
      <c r="AY184" s="223" t="s">
        <v>130</v>
      </c>
    </row>
    <row r="185" spans="1:65" s="2" customFormat="1" ht="16.5" customHeight="1">
      <c r="A185" s="34"/>
      <c r="B185" s="35"/>
      <c r="C185" s="235" t="s">
        <v>268</v>
      </c>
      <c r="D185" s="235" t="s">
        <v>177</v>
      </c>
      <c r="E185" s="236" t="s">
        <v>269</v>
      </c>
      <c r="F185" s="237" t="s">
        <v>270</v>
      </c>
      <c r="G185" s="238" t="s">
        <v>146</v>
      </c>
      <c r="H185" s="239">
        <v>41</v>
      </c>
      <c r="I185" s="240"/>
      <c r="J185" s="241">
        <f>ROUND(I185*H185,2)</f>
        <v>0</v>
      </c>
      <c r="K185" s="237" t="s">
        <v>147</v>
      </c>
      <c r="L185" s="242"/>
      <c r="M185" s="243" t="s">
        <v>1</v>
      </c>
      <c r="N185" s="244" t="s">
        <v>41</v>
      </c>
      <c r="O185" s="71"/>
      <c r="P185" s="208">
        <f>O185*H185</f>
        <v>0</v>
      </c>
      <c r="Q185" s="208">
        <v>0</v>
      </c>
      <c r="R185" s="208">
        <f>Q185*H185</f>
        <v>0</v>
      </c>
      <c r="S185" s="208">
        <v>0</v>
      </c>
      <c r="T185" s="209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210" t="s">
        <v>87</v>
      </c>
      <c r="AT185" s="210" t="s">
        <v>177</v>
      </c>
      <c r="AU185" s="210" t="s">
        <v>92</v>
      </c>
      <c r="AY185" s="17" t="s">
        <v>130</v>
      </c>
      <c r="BE185" s="211">
        <f>IF(N185="základní",J185,0)</f>
        <v>0</v>
      </c>
      <c r="BF185" s="211">
        <f>IF(N185="snížená",J185,0)</f>
        <v>0</v>
      </c>
      <c r="BG185" s="211">
        <f>IF(N185="zákl. přenesená",J185,0)</f>
        <v>0</v>
      </c>
      <c r="BH185" s="211">
        <f>IF(N185="sníž. přenesená",J185,0)</f>
        <v>0</v>
      </c>
      <c r="BI185" s="211">
        <f>IF(N185="nulová",J185,0)</f>
        <v>0</v>
      </c>
      <c r="BJ185" s="17" t="s">
        <v>81</v>
      </c>
      <c r="BK185" s="211">
        <f>ROUND(I185*H185,2)</f>
        <v>0</v>
      </c>
      <c r="BL185" s="17" t="s">
        <v>81</v>
      </c>
      <c r="BM185" s="210" t="s">
        <v>271</v>
      </c>
    </row>
    <row r="186" spans="1:65" s="2" customFormat="1" ht="16.5" customHeight="1">
      <c r="A186" s="34"/>
      <c r="B186" s="35"/>
      <c r="C186" s="199" t="s">
        <v>272</v>
      </c>
      <c r="D186" s="199" t="s">
        <v>134</v>
      </c>
      <c r="E186" s="200" t="s">
        <v>273</v>
      </c>
      <c r="F186" s="201" t="s">
        <v>274</v>
      </c>
      <c r="G186" s="202" t="s">
        <v>146</v>
      </c>
      <c r="H186" s="203">
        <v>32</v>
      </c>
      <c r="I186" s="204"/>
      <c r="J186" s="205">
        <f>ROUND(I186*H186,2)</f>
        <v>0</v>
      </c>
      <c r="K186" s="201" t="s">
        <v>147</v>
      </c>
      <c r="L186" s="39"/>
      <c r="M186" s="206" t="s">
        <v>1</v>
      </c>
      <c r="N186" s="207" t="s">
        <v>41</v>
      </c>
      <c r="O186" s="71"/>
      <c r="P186" s="208">
        <f>O186*H186</f>
        <v>0</v>
      </c>
      <c r="Q186" s="208">
        <v>0.00208</v>
      </c>
      <c r="R186" s="208">
        <f>Q186*H186</f>
        <v>0.06656</v>
      </c>
      <c r="S186" s="208">
        <v>0</v>
      </c>
      <c r="T186" s="209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210" t="s">
        <v>81</v>
      </c>
      <c r="AT186" s="210" t="s">
        <v>134</v>
      </c>
      <c r="AU186" s="210" t="s">
        <v>92</v>
      </c>
      <c r="AY186" s="17" t="s">
        <v>130</v>
      </c>
      <c r="BE186" s="211">
        <f>IF(N186="základní",J186,0)</f>
        <v>0</v>
      </c>
      <c r="BF186" s="211">
        <f>IF(N186="snížená",J186,0)</f>
        <v>0</v>
      </c>
      <c r="BG186" s="211">
        <f>IF(N186="zákl. přenesená",J186,0)</f>
        <v>0</v>
      </c>
      <c r="BH186" s="211">
        <f>IF(N186="sníž. přenesená",J186,0)</f>
        <v>0</v>
      </c>
      <c r="BI186" s="211">
        <f>IF(N186="nulová",J186,0)</f>
        <v>0</v>
      </c>
      <c r="BJ186" s="17" t="s">
        <v>81</v>
      </c>
      <c r="BK186" s="211">
        <f>ROUND(I186*H186,2)</f>
        <v>0</v>
      </c>
      <c r="BL186" s="17" t="s">
        <v>81</v>
      </c>
      <c r="BM186" s="210" t="s">
        <v>275</v>
      </c>
    </row>
    <row r="187" spans="2:51" s="13" customFormat="1" ht="11.25">
      <c r="B187" s="212"/>
      <c r="C187" s="213"/>
      <c r="D187" s="214" t="s">
        <v>140</v>
      </c>
      <c r="E187" s="215" t="s">
        <v>1</v>
      </c>
      <c r="F187" s="216" t="s">
        <v>276</v>
      </c>
      <c r="G187" s="213"/>
      <c r="H187" s="217">
        <v>32</v>
      </c>
      <c r="I187" s="218"/>
      <c r="J187" s="213"/>
      <c r="K187" s="213"/>
      <c r="L187" s="219"/>
      <c r="M187" s="220"/>
      <c r="N187" s="221"/>
      <c r="O187" s="221"/>
      <c r="P187" s="221"/>
      <c r="Q187" s="221"/>
      <c r="R187" s="221"/>
      <c r="S187" s="221"/>
      <c r="T187" s="222"/>
      <c r="AT187" s="223" t="s">
        <v>140</v>
      </c>
      <c r="AU187" s="223" t="s">
        <v>92</v>
      </c>
      <c r="AV187" s="13" t="s">
        <v>87</v>
      </c>
      <c r="AW187" s="13" t="s">
        <v>32</v>
      </c>
      <c r="AX187" s="13" t="s">
        <v>81</v>
      </c>
      <c r="AY187" s="223" t="s">
        <v>130</v>
      </c>
    </row>
    <row r="188" spans="1:65" s="2" customFormat="1" ht="21.75" customHeight="1">
      <c r="A188" s="34"/>
      <c r="B188" s="35"/>
      <c r="C188" s="235" t="s">
        <v>277</v>
      </c>
      <c r="D188" s="235" t="s">
        <v>177</v>
      </c>
      <c r="E188" s="236" t="s">
        <v>278</v>
      </c>
      <c r="F188" s="237" t="s">
        <v>279</v>
      </c>
      <c r="G188" s="238" t="s">
        <v>146</v>
      </c>
      <c r="H188" s="239">
        <v>32</v>
      </c>
      <c r="I188" s="240"/>
      <c r="J188" s="241">
        <f>ROUND(I188*H188,2)</f>
        <v>0</v>
      </c>
      <c r="K188" s="237" t="s">
        <v>147</v>
      </c>
      <c r="L188" s="242"/>
      <c r="M188" s="243" t="s">
        <v>1</v>
      </c>
      <c r="N188" s="244" t="s">
        <v>41</v>
      </c>
      <c r="O188" s="71"/>
      <c r="P188" s="208">
        <f>O188*H188</f>
        <v>0</v>
      </c>
      <c r="Q188" s="208">
        <v>0.0001</v>
      </c>
      <c r="R188" s="208">
        <f>Q188*H188</f>
        <v>0.0032</v>
      </c>
      <c r="S188" s="208">
        <v>0</v>
      </c>
      <c r="T188" s="209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210" t="s">
        <v>87</v>
      </c>
      <c r="AT188" s="210" t="s">
        <v>177</v>
      </c>
      <c r="AU188" s="210" t="s">
        <v>92</v>
      </c>
      <c r="AY188" s="17" t="s">
        <v>130</v>
      </c>
      <c r="BE188" s="211">
        <f>IF(N188="základní",J188,0)</f>
        <v>0</v>
      </c>
      <c r="BF188" s="211">
        <f>IF(N188="snížená",J188,0)</f>
        <v>0</v>
      </c>
      <c r="BG188" s="211">
        <f>IF(N188="zákl. přenesená",J188,0)</f>
        <v>0</v>
      </c>
      <c r="BH188" s="211">
        <f>IF(N188="sníž. přenesená",J188,0)</f>
        <v>0</v>
      </c>
      <c r="BI188" s="211">
        <f>IF(N188="nulová",J188,0)</f>
        <v>0</v>
      </c>
      <c r="BJ188" s="17" t="s">
        <v>81</v>
      </c>
      <c r="BK188" s="211">
        <f>ROUND(I188*H188,2)</f>
        <v>0</v>
      </c>
      <c r="BL188" s="17" t="s">
        <v>81</v>
      </c>
      <c r="BM188" s="210" t="s">
        <v>280</v>
      </c>
    </row>
    <row r="189" spans="1:65" s="2" customFormat="1" ht="16.5" customHeight="1">
      <c r="A189" s="34"/>
      <c r="B189" s="35"/>
      <c r="C189" s="199" t="s">
        <v>281</v>
      </c>
      <c r="D189" s="199" t="s">
        <v>134</v>
      </c>
      <c r="E189" s="200" t="s">
        <v>282</v>
      </c>
      <c r="F189" s="201" t="s">
        <v>283</v>
      </c>
      <c r="G189" s="202" t="s">
        <v>85</v>
      </c>
      <c r="H189" s="203">
        <v>38.72</v>
      </c>
      <c r="I189" s="204"/>
      <c r="J189" s="205">
        <f>ROUND(I189*H189,2)</f>
        <v>0</v>
      </c>
      <c r="K189" s="201" t="s">
        <v>137</v>
      </c>
      <c r="L189" s="39"/>
      <c r="M189" s="206" t="s">
        <v>1</v>
      </c>
      <c r="N189" s="207" t="s">
        <v>41</v>
      </c>
      <c r="O189" s="71"/>
      <c r="P189" s="208">
        <f>O189*H189</f>
        <v>0</v>
      </c>
      <c r="Q189" s="208">
        <v>0</v>
      </c>
      <c r="R189" s="208">
        <f>Q189*H189</f>
        <v>0</v>
      </c>
      <c r="S189" s="208">
        <v>0</v>
      </c>
      <c r="T189" s="209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210" t="s">
        <v>133</v>
      </c>
      <c r="AT189" s="210" t="s">
        <v>134</v>
      </c>
      <c r="AU189" s="210" t="s">
        <v>92</v>
      </c>
      <c r="AY189" s="17" t="s">
        <v>130</v>
      </c>
      <c r="BE189" s="211">
        <f>IF(N189="základní",J189,0)</f>
        <v>0</v>
      </c>
      <c r="BF189" s="211">
        <f>IF(N189="snížená",J189,0)</f>
        <v>0</v>
      </c>
      <c r="BG189" s="211">
        <f>IF(N189="zákl. přenesená",J189,0)</f>
        <v>0</v>
      </c>
      <c r="BH189" s="211">
        <f>IF(N189="sníž. přenesená",J189,0)</f>
        <v>0</v>
      </c>
      <c r="BI189" s="211">
        <f>IF(N189="nulová",J189,0)</f>
        <v>0</v>
      </c>
      <c r="BJ189" s="17" t="s">
        <v>81</v>
      </c>
      <c r="BK189" s="211">
        <f>ROUND(I189*H189,2)</f>
        <v>0</v>
      </c>
      <c r="BL189" s="17" t="s">
        <v>133</v>
      </c>
      <c r="BM189" s="210" t="s">
        <v>284</v>
      </c>
    </row>
    <row r="190" spans="2:51" s="13" customFormat="1" ht="11.25">
      <c r="B190" s="212"/>
      <c r="C190" s="213"/>
      <c r="D190" s="214" t="s">
        <v>140</v>
      </c>
      <c r="E190" s="215" t="s">
        <v>1</v>
      </c>
      <c r="F190" s="216" t="s">
        <v>285</v>
      </c>
      <c r="G190" s="213"/>
      <c r="H190" s="217">
        <v>0.72</v>
      </c>
      <c r="I190" s="218"/>
      <c r="J190" s="213"/>
      <c r="K190" s="213"/>
      <c r="L190" s="219"/>
      <c r="M190" s="220"/>
      <c r="N190" s="221"/>
      <c r="O190" s="221"/>
      <c r="P190" s="221"/>
      <c r="Q190" s="221"/>
      <c r="R190" s="221"/>
      <c r="S190" s="221"/>
      <c r="T190" s="222"/>
      <c r="AT190" s="223" t="s">
        <v>140</v>
      </c>
      <c r="AU190" s="223" t="s">
        <v>92</v>
      </c>
      <c r="AV190" s="13" t="s">
        <v>87</v>
      </c>
      <c r="AW190" s="13" t="s">
        <v>32</v>
      </c>
      <c r="AX190" s="13" t="s">
        <v>76</v>
      </c>
      <c r="AY190" s="223" t="s">
        <v>130</v>
      </c>
    </row>
    <row r="191" spans="2:51" s="13" customFormat="1" ht="11.25">
      <c r="B191" s="212"/>
      <c r="C191" s="213"/>
      <c r="D191" s="214" t="s">
        <v>140</v>
      </c>
      <c r="E191" s="215" t="s">
        <v>1</v>
      </c>
      <c r="F191" s="216" t="s">
        <v>286</v>
      </c>
      <c r="G191" s="213"/>
      <c r="H191" s="217">
        <v>38</v>
      </c>
      <c r="I191" s="218"/>
      <c r="J191" s="213"/>
      <c r="K191" s="213"/>
      <c r="L191" s="219"/>
      <c r="M191" s="220"/>
      <c r="N191" s="221"/>
      <c r="O191" s="221"/>
      <c r="P191" s="221"/>
      <c r="Q191" s="221"/>
      <c r="R191" s="221"/>
      <c r="S191" s="221"/>
      <c r="T191" s="222"/>
      <c r="AT191" s="223" t="s">
        <v>140</v>
      </c>
      <c r="AU191" s="223" t="s">
        <v>92</v>
      </c>
      <c r="AV191" s="13" t="s">
        <v>87</v>
      </c>
      <c r="AW191" s="13" t="s">
        <v>32</v>
      </c>
      <c r="AX191" s="13" t="s">
        <v>76</v>
      </c>
      <c r="AY191" s="223" t="s">
        <v>130</v>
      </c>
    </row>
    <row r="192" spans="2:51" s="14" customFormat="1" ht="11.25">
      <c r="B192" s="224"/>
      <c r="C192" s="225"/>
      <c r="D192" s="214" t="s">
        <v>140</v>
      </c>
      <c r="E192" s="226" t="s">
        <v>1</v>
      </c>
      <c r="F192" s="227" t="s">
        <v>143</v>
      </c>
      <c r="G192" s="225"/>
      <c r="H192" s="228">
        <v>38.72</v>
      </c>
      <c r="I192" s="229"/>
      <c r="J192" s="225"/>
      <c r="K192" s="225"/>
      <c r="L192" s="230"/>
      <c r="M192" s="231"/>
      <c r="N192" s="232"/>
      <c r="O192" s="232"/>
      <c r="P192" s="232"/>
      <c r="Q192" s="232"/>
      <c r="R192" s="232"/>
      <c r="S192" s="232"/>
      <c r="T192" s="233"/>
      <c r="AT192" s="234" t="s">
        <v>140</v>
      </c>
      <c r="AU192" s="234" t="s">
        <v>92</v>
      </c>
      <c r="AV192" s="14" t="s">
        <v>133</v>
      </c>
      <c r="AW192" s="14" t="s">
        <v>32</v>
      </c>
      <c r="AX192" s="14" t="s">
        <v>81</v>
      </c>
      <c r="AY192" s="234" t="s">
        <v>130</v>
      </c>
    </row>
    <row r="193" spans="1:65" s="2" customFormat="1" ht="16.5" customHeight="1">
      <c r="A193" s="34"/>
      <c r="B193" s="35"/>
      <c r="C193" s="199" t="s">
        <v>287</v>
      </c>
      <c r="D193" s="199" t="s">
        <v>134</v>
      </c>
      <c r="E193" s="200" t="s">
        <v>288</v>
      </c>
      <c r="F193" s="201" t="s">
        <v>289</v>
      </c>
      <c r="G193" s="202" t="s">
        <v>85</v>
      </c>
      <c r="H193" s="203">
        <v>38.72</v>
      </c>
      <c r="I193" s="204"/>
      <c r="J193" s="205">
        <f>ROUND(I193*H193,2)</f>
        <v>0</v>
      </c>
      <c r="K193" s="201" t="s">
        <v>137</v>
      </c>
      <c r="L193" s="39"/>
      <c r="M193" s="206" t="s">
        <v>1</v>
      </c>
      <c r="N193" s="207" t="s">
        <v>41</v>
      </c>
      <c r="O193" s="71"/>
      <c r="P193" s="208">
        <f>O193*H193</f>
        <v>0</v>
      </c>
      <c r="Q193" s="208">
        <v>0</v>
      </c>
      <c r="R193" s="208">
        <f>Q193*H193</f>
        <v>0</v>
      </c>
      <c r="S193" s="208">
        <v>0</v>
      </c>
      <c r="T193" s="209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210" t="s">
        <v>133</v>
      </c>
      <c r="AT193" s="210" t="s">
        <v>134</v>
      </c>
      <c r="AU193" s="210" t="s">
        <v>92</v>
      </c>
      <c r="AY193" s="17" t="s">
        <v>130</v>
      </c>
      <c r="BE193" s="211">
        <f>IF(N193="základní",J193,0)</f>
        <v>0</v>
      </c>
      <c r="BF193" s="211">
        <f>IF(N193="snížená",J193,0)</f>
        <v>0</v>
      </c>
      <c r="BG193" s="211">
        <f>IF(N193="zákl. přenesená",J193,0)</f>
        <v>0</v>
      </c>
      <c r="BH193" s="211">
        <f>IF(N193="sníž. přenesená",J193,0)</f>
        <v>0</v>
      </c>
      <c r="BI193" s="211">
        <f>IF(N193="nulová",J193,0)</f>
        <v>0</v>
      </c>
      <c r="BJ193" s="17" t="s">
        <v>81</v>
      </c>
      <c r="BK193" s="211">
        <f>ROUND(I193*H193,2)</f>
        <v>0</v>
      </c>
      <c r="BL193" s="17" t="s">
        <v>133</v>
      </c>
      <c r="BM193" s="210" t="s">
        <v>290</v>
      </c>
    </row>
    <row r="194" spans="1:65" s="2" customFormat="1" ht="16.5" customHeight="1">
      <c r="A194" s="34"/>
      <c r="B194" s="35"/>
      <c r="C194" s="199" t="s">
        <v>291</v>
      </c>
      <c r="D194" s="199" t="s">
        <v>134</v>
      </c>
      <c r="E194" s="200" t="s">
        <v>292</v>
      </c>
      <c r="F194" s="201" t="s">
        <v>293</v>
      </c>
      <c r="G194" s="202" t="s">
        <v>85</v>
      </c>
      <c r="H194" s="203">
        <v>38.72</v>
      </c>
      <c r="I194" s="204"/>
      <c r="J194" s="205">
        <f>ROUND(I194*H194,2)</f>
        <v>0</v>
      </c>
      <c r="K194" s="201" t="s">
        <v>137</v>
      </c>
      <c r="L194" s="39"/>
      <c r="M194" s="206" t="s">
        <v>1</v>
      </c>
      <c r="N194" s="207" t="s">
        <v>41</v>
      </c>
      <c r="O194" s="71"/>
      <c r="P194" s="208">
        <f>O194*H194</f>
        <v>0</v>
      </c>
      <c r="Q194" s="208">
        <v>0</v>
      </c>
      <c r="R194" s="208">
        <f>Q194*H194</f>
        <v>0</v>
      </c>
      <c r="S194" s="208">
        <v>0</v>
      </c>
      <c r="T194" s="209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210" t="s">
        <v>133</v>
      </c>
      <c r="AT194" s="210" t="s">
        <v>134</v>
      </c>
      <c r="AU194" s="210" t="s">
        <v>92</v>
      </c>
      <c r="AY194" s="17" t="s">
        <v>130</v>
      </c>
      <c r="BE194" s="211">
        <f>IF(N194="základní",J194,0)</f>
        <v>0</v>
      </c>
      <c r="BF194" s="211">
        <f>IF(N194="snížená",J194,0)</f>
        <v>0</v>
      </c>
      <c r="BG194" s="211">
        <f>IF(N194="zákl. přenesená",J194,0)</f>
        <v>0</v>
      </c>
      <c r="BH194" s="211">
        <f>IF(N194="sníž. přenesená",J194,0)</f>
        <v>0</v>
      </c>
      <c r="BI194" s="211">
        <f>IF(N194="nulová",J194,0)</f>
        <v>0</v>
      </c>
      <c r="BJ194" s="17" t="s">
        <v>81</v>
      </c>
      <c r="BK194" s="211">
        <f>ROUND(I194*H194,2)</f>
        <v>0</v>
      </c>
      <c r="BL194" s="17" t="s">
        <v>133</v>
      </c>
      <c r="BM194" s="210" t="s">
        <v>294</v>
      </c>
    </row>
    <row r="195" spans="1:65" s="2" customFormat="1" ht="16.5" customHeight="1">
      <c r="A195" s="34"/>
      <c r="B195" s="35"/>
      <c r="C195" s="235" t="s">
        <v>295</v>
      </c>
      <c r="D195" s="235" t="s">
        <v>177</v>
      </c>
      <c r="E195" s="236" t="s">
        <v>296</v>
      </c>
      <c r="F195" s="237" t="s">
        <v>297</v>
      </c>
      <c r="G195" s="238" t="s">
        <v>85</v>
      </c>
      <c r="H195" s="239">
        <v>38.72</v>
      </c>
      <c r="I195" s="240"/>
      <c r="J195" s="241">
        <f>ROUND(I195*H195,2)</f>
        <v>0</v>
      </c>
      <c r="K195" s="237" t="s">
        <v>137</v>
      </c>
      <c r="L195" s="242"/>
      <c r="M195" s="243" t="s">
        <v>1</v>
      </c>
      <c r="N195" s="244" t="s">
        <v>41</v>
      </c>
      <c r="O195" s="71"/>
      <c r="P195" s="208">
        <f>O195*H195</f>
        <v>0</v>
      </c>
      <c r="Q195" s="208">
        <v>0</v>
      </c>
      <c r="R195" s="208">
        <f>Q195*H195</f>
        <v>0</v>
      </c>
      <c r="S195" s="208">
        <v>0</v>
      </c>
      <c r="T195" s="209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210" t="s">
        <v>176</v>
      </c>
      <c r="AT195" s="210" t="s">
        <v>177</v>
      </c>
      <c r="AU195" s="210" t="s">
        <v>92</v>
      </c>
      <c r="AY195" s="17" t="s">
        <v>130</v>
      </c>
      <c r="BE195" s="211">
        <f>IF(N195="základní",J195,0)</f>
        <v>0</v>
      </c>
      <c r="BF195" s="211">
        <f>IF(N195="snížená",J195,0)</f>
        <v>0</v>
      </c>
      <c r="BG195" s="211">
        <f>IF(N195="zákl. přenesená",J195,0)</f>
        <v>0</v>
      </c>
      <c r="BH195" s="211">
        <f>IF(N195="sníž. přenesená",J195,0)</f>
        <v>0</v>
      </c>
      <c r="BI195" s="211">
        <f>IF(N195="nulová",J195,0)</f>
        <v>0</v>
      </c>
      <c r="BJ195" s="17" t="s">
        <v>81</v>
      </c>
      <c r="BK195" s="211">
        <f>ROUND(I195*H195,2)</f>
        <v>0</v>
      </c>
      <c r="BL195" s="17" t="s">
        <v>133</v>
      </c>
      <c r="BM195" s="210" t="s">
        <v>298</v>
      </c>
    </row>
    <row r="196" spans="2:63" s="12" customFormat="1" ht="20.85" customHeight="1">
      <c r="B196" s="183"/>
      <c r="C196" s="184"/>
      <c r="D196" s="185" t="s">
        <v>75</v>
      </c>
      <c r="E196" s="197" t="s">
        <v>299</v>
      </c>
      <c r="F196" s="197" t="s">
        <v>300</v>
      </c>
      <c r="G196" s="184"/>
      <c r="H196" s="184"/>
      <c r="I196" s="187"/>
      <c r="J196" s="198">
        <f>BK196</f>
        <v>0</v>
      </c>
      <c r="K196" s="184"/>
      <c r="L196" s="189"/>
      <c r="M196" s="190"/>
      <c r="N196" s="191"/>
      <c r="O196" s="191"/>
      <c r="P196" s="192">
        <f>P197+P206</f>
        <v>0</v>
      </c>
      <c r="Q196" s="191"/>
      <c r="R196" s="192">
        <f>R197+R206</f>
        <v>2.4282499999999994</v>
      </c>
      <c r="S196" s="191"/>
      <c r="T196" s="193">
        <f>T197+T206</f>
        <v>0</v>
      </c>
      <c r="AR196" s="194" t="s">
        <v>133</v>
      </c>
      <c r="AT196" s="195" t="s">
        <v>75</v>
      </c>
      <c r="AU196" s="195" t="s">
        <v>87</v>
      </c>
      <c r="AY196" s="194" t="s">
        <v>130</v>
      </c>
      <c r="BK196" s="196">
        <f>BK197+BK206</f>
        <v>0</v>
      </c>
    </row>
    <row r="197" spans="2:63" s="15" customFormat="1" ht="20.85" customHeight="1">
      <c r="B197" s="245"/>
      <c r="C197" s="246"/>
      <c r="D197" s="247" t="s">
        <v>75</v>
      </c>
      <c r="E197" s="247" t="s">
        <v>301</v>
      </c>
      <c r="F197" s="247" t="s">
        <v>302</v>
      </c>
      <c r="G197" s="246"/>
      <c r="H197" s="246"/>
      <c r="I197" s="248"/>
      <c r="J197" s="249">
        <f>BK197</f>
        <v>0</v>
      </c>
      <c r="K197" s="246"/>
      <c r="L197" s="250"/>
      <c r="M197" s="251"/>
      <c r="N197" s="252"/>
      <c r="O197" s="252"/>
      <c r="P197" s="253">
        <f>SUM(P198:P205)</f>
        <v>0</v>
      </c>
      <c r="Q197" s="252"/>
      <c r="R197" s="253">
        <f>SUM(R198:R205)</f>
        <v>0.225</v>
      </c>
      <c r="S197" s="252"/>
      <c r="T197" s="254">
        <f>SUM(T198:T205)</f>
        <v>0</v>
      </c>
      <c r="AR197" s="255" t="s">
        <v>133</v>
      </c>
      <c r="AT197" s="256" t="s">
        <v>75</v>
      </c>
      <c r="AU197" s="256" t="s">
        <v>92</v>
      </c>
      <c r="AY197" s="255" t="s">
        <v>130</v>
      </c>
      <c r="BK197" s="257">
        <f>SUM(BK198:BK205)</f>
        <v>0</v>
      </c>
    </row>
    <row r="198" spans="1:65" s="2" customFormat="1" ht="16.5" customHeight="1">
      <c r="A198" s="34"/>
      <c r="B198" s="35"/>
      <c r="C198" s="235" t="s">
        <v>303</v>
      </c>
      <c r="D198" s="235" t="s">
        <v>177</v>
      </c>
      <c r="E198" s="236" t="s">
        <v>304</v>
      </c>
      <c r="F198" s="237" t="s">
        <v>305</v>
      </c>
      <c r="G198" s="238" t="s">
        <v>146</v>
      </c>
      <c r="H198" s="239">
        <v>1</v>
      </c>
      <c r="I198" s="240"/>
      <c r="J198" s="241">
        <f aca="true" t="shared" si="0" ref="J198:J205">ROUND(I198*H198,2)</f>
        <v>0</v>
      </c>
      <c r="K198" s="237" t="s">
        <v>147</v>
      </c>
      <c r="L198" s="242"/>
      <c r="M198" s="243" t="s">
        <v>1</v>
      </c>
      <c r="N198" s="244" t="s">
        <v>41</v>
      </c>
      <c r="O198" s="71"/>
      <c r="P198" s="208">
        <f aca="true" t="shared" si="1" ref="P198:P205">O198*H198</f>
        <v>0</v>
      </c>
      <c r="Q198" s="208">
        <v>0.025</v>
      </c>
      <c r="R198" s="208">
        <f aca="true" t="shared" si="2" ref="R198:R205">Q198*H198</f>
        <v>0.025</v>
      </c>
      <c r="S198" s="208">
        <v>0</v>
      </c>
      <c r="T198" s="209">
        <f aca="true" t="shared" si="3" ref="T198:T205"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210" t="s">
        <v>176</v>
      </c>
      <c r="AT198" s="210" t="s">
        <v>177</v>
      </c>
      <c r="AU198" s="210" t="s">
        <v>133</v>
      </c>
      <c r="AY198" s="17" t="s">
        <v>130</v>
      </c>
      <c r="BE198" s="211">
        <f aca="true" t="shared" si="4" ref="BE198:BE205">IF(N198="základní",J198,0)</f>
        <v>0</v>
      </c>
      <c r="BF198" s="211">
        <f aca="true" t="shared" si="5" ref="BF198:BF205">IF(N198="snížená",J198,0)</f>
        <v>0</v>
      </c>
      <c r="BG198" s="211">
        <f aca="true" t="shared" si="6" ref="BG198:BG205">IF(N198="zákl. přenesená",J198,0)</f>
        <v>0</v>
      </c>
      <c r="BH198" s="211">
        <f aca="true" t="shared" si="7" ref="BH198:BH205">IF(N198="sníž. přenesená",J198,0)</f>
        <v>0</v>
      </c>
      <c r="BI198" s="211">
        <f aca="true" t="shared" si="8" ref="BI198:BI205">IF(N198="nulová",J198,0)</f>
        <v>0</v>
      </c>
      <c r="BJ198" s="17" t="s">
        <v>81</v>
      </c>
      <c r="BK198" s="211">
        <f aca="true" t="shared" si="9" ref="BK198:BK205">ROUND(I198*H198,2)</f>
        <v>0</v>
      </c>
      <c r="BL198" s="17" t="s">
        <v>133</v>
      </c>
      <c r="BM198" s="210" t="s">
        <v>306</v>
      </c>
    </row>
    <row r="199" spans="1:65" s="2" customFormat="1" ht="16.5" customHeight="1">
      <c r="A199" s="34"/>
      <c r="B199" s="35"/>
      <c r="C199" s="235" t="s">
        <v>307</v>
      </c>
      <c r="D199" s="235" t="s">
        <v>177</v>
      </c>
      <c r="E199" s="236" t="s">
        <v>308</v>
      </c>
      <c r="F199" s="237" t="s">
        <v>309</v>
      </c>
      <c r="G199" s="238" t="s">
        <v>146</v>
      </c>
      <c r="H199" s="239">
        <v>1</v>
      </c>
      <c r="I199" s="240"/>
      <c r="J199" s="241">
        <f t="shared" si="0"/>
        <v>0</v>
      </c>
      <c r="K199" s="237" t="s">
        <v>147</v>
      </c>
      <c r="L199" s="242"/>
      <c r="M199" s="243" t="s">
        <v>1</v>
      </c>
      <c r="N199" s="244" t="s">
        <v>41</v>
      </c>
      <c r="O199" s="71"/>
      <c r="P199" s="208">
        <f t="shared" si="1"/>
        <v>0</v>
      </c>
      <c r="Q199" s="208">
        <v>0.025</v>
      </c>
      <c r="R199" s="208">
        <f t="shared" si="2"/>
        <v>0.025</v>
      </c>
      <c r="S199" s="208">
        <v>0</v>
      </c>
      <c r="T199" s="209">
        <f t="shared" si="3"/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210" t="s">
        <v>176</v>
      </c>
      <c r="AT199" s="210" t="s">
        <v>177</v>
      </c>
      <c r="AU199" s="210" t="s">
        <v>133</v>
      </c>
      <c r="AY199" s="17" t="s">
        <v>130</v>
      </c>
      <c r="BE199" s="211">
        <f t="shared" si="4"/>
        <v>0</v>
      </c>
      <c r="BF199" s="211">
        <f t="shared" si="5"/>
        <v>0</v>
      </c>
      <c r="BG199" s="211">
        <f t="shared" si="6"/>
        <v>0</v>
      </c>
      <c r="BH199" s="211">
        <f t="shared" si="7"/>
        <v>0</v>
      </c>
      <c r="BI199" s="211">
        <f t="shared" si="8"/>
        <v>0</v>
      </c>
      <c r="BJ199" s="17" t="s">
        <v>81</v>
      </c>
      <c r="BK199" s="211">
        <f t="shared" si="9"/>
        <v>0</v>
      </c>
      <c r="BL199" s="17" t="s">
        <v>133</v>
      </c>
      <c r="BM199" s="210" t="s">
        <v>310</v>
      </c>
    </row>
    <row r="200" spans="1:65" s="2" customFormat="1" ht="16.5" customHeight="1">
      <c r="A200" s="34"/>
      <c r="B200" s="35"/>
      <c r="C200" s="235" t="s">
        <v>311</v>
      </c>
      <c r="D200" s="235" t="s">
        <v>177</v>
      </c>
      <c r="E200" s="236" t="s">
        <v>312</v>
      </c>
      <c r="F200" s="237" t="s">
        <v>313</v>
      </c>
      <c r="G200" s="238" t="s">
        <v>146</v>
      </c>
      <c r="H200" s="239">
        <v>1</v>
      </c>
      <c r="I200" s="240"/>
      <c r="J200" s="241">
        <f t="shared" si="0"/>
        <v>0</v>
      </c>
      <c r="K200" s="237" t="s">
        <v>147</v>
      </c>
      <c r="L200" s="242"/>
      <c r="M200" s="243" t="s">
        <v>1</v>
      </c>
      <c r="N200" s="244" t="s">
        <v>41</v>
      </c>
      <c r="O200" s="71"/>
      <c r="P200" s="208">
        <f t="shared" si="1"/>
        <v>0</v>
      </c>
      <c r="Q200" s="208">
        <v>0.025</v>
      </c>
      <c r="R200" s="208">
        <f t="shared" si="2"/>
        <v>0.025</v>
      </c>
      <c r="S200" s="208">
        <v>0</v>
      </c>
      <c r="T200" s="209">
        <f t="shared" si="3"/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210" t="s">
        <v>176</v>
      </c>
      <c r="AT200" s="210" t="s">
        <v>177</v>
      </c>
      <c r="AU200" s="210" t="s">
        <v>133</v>
      </c>
      <c r="AY200" s="17" t="s">
        <v>130</v>
      </c>
      <c r="BE200" s="211">
        <f t="shared" si="4"/>
        <v>0</v>
      </c>
      <c r="BF200" s="211">
        <f t="shared" si="5"/>
        <v>0</v>
      </c>
      <c r="BG200" s="211">
        <f t="shared" si="6"/>
        <v>0</v>
      </c>
      <c r="BH200" s="211">
        <f t="shared" si="7"/>
        <v>0</v>
      </c>
      <c r="BI200" s="211">
        <f t="shared" si="8"/>
        <v>0</v>
      </c>
      <c r="BJ200" s="17" t="s">
        <v>81</v>
      </c>
      <c r="BK200" s="211">
        <f t="shared" si="9"/>
        <v>0</v>
      </c>
      <c r="BL200" s="17" t="s">
        <v>133</v>
      </c>
      <c r="BM200" s="210" t="s">
        <v>314</v>
      </c>
    </row>
    <row r="201" spans="1:65" s="2" customFormat="1" ht="16.5" customHeight="1">
      <c r="A201" s="34"/>
      <c r="B201" s="35"/>
      <c r="C201" s="235" t="s">
        <v>315</v>
      </c>
      <c r="D201" s="235" t="s">
        <v>177</v>
      </c>
      <c r="E201" s="236" t="s">
        <v>316</v>
      </c>
      <c r="F201" s="237" t="s">
        <v>317</v>
      </c>
      <c r="G201" s="238" t="s">
        <v>146</v>
      </c>
      <c r="H201" s="239">
        <v>1</v>
      </c>
      <c r="I201" s="240"/>
      <c r="J201" s="241">
        <f t="shared" si="0"/>
        <v>0</v>
      </c>
      <c r="K201" s="237" t="s">
        <v>147</v>
      </c>
      <c r="L201" s="242"/>
      <c r="M201" s="243" t="s">
        <v>1</v>
      </c>
      <c r="N201" s="244" t="s">
        <v>41</v>
      </c>
      <c r="O201" s="71"/>
      <c r="P201" s="208">
        <f t="shared" si="1"/>
        <v>0</v>
      </c>
      <c r="Q201" s="208">
        <v>0.025</v>
      </c>
      <c r="R201" s="208">
        <f t="shared" si="2"/>
        <v>0.025</v>
      </c>
      <c r="S201" s="208">
        <v>0</v>
      </c>
      <c r="T201" s="209">
        <f t="shared" si="3"/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210" t="s">
        <v>176</v>
      </c>
      <c r="AT201" s="210" t="s">
        <v>177</v>
      </c>
      <c r="AU201" s="210" t="s">
        <v>133</v>
      </c>
      <c r="AY201" s="17" t="s">
        <v>130</v>
      </c>
      <c r="BE201" s="211">
        <f t="shared" si="4"/>
        <v>0</v>
      </c>
      <c r="BF201" s="211">
        <f t="shared" si="5"/>
        <v>0</v>
      </c>
      <c r="BG201" s="211">
        <f t="shared" si="6"/>
        <v>0</v>
      </c>
      <c r="BH201" s="211">
        <f t="shared" si="7"/>
        <v>0</v>
      </c>
      <c r="BI201" s="211">
        <f t="shared" si="8"/>
        <v>0</v>
      </c>
      <c r="BJ201" s="17" t="s">
        <v>81</v>
      </c>
      <c r="BK201" s="211">
        <f t="shared" si="9"/>
        <v>0</v>
      </c>
      <c r="BL201" s="17" t="s">
        <v>133</v>
      </c>
      <c r="BM201" s="210" t="s">
        <v>318</v>
      </c>
    </row>
    <row r="202" spans="1:65" s="2" customFormat="1" ht="16.5" customHeight="1">
      <c r="A202" s="34"/>
      <c r="B202" s="35"/>
      <c r="C202" s="235" t="s">
        <v>86</v>
      </c>
      <c r="D202" s="235" t="s">
        <v>177</v>
      </c>
      <c r="E202" s="236" t="s">
        <v>319</v>
      </c>
      <c r="F202" s="237" t="s">
        <v>320</v>
      </c>
      <c r="G202" s="238" t="s">
        <v>146</v>
      </c>
      <c r="H202" s="239">
        <v>1</v>
      </c>
      <c r="I202" s="240"/>
      <c r="J202" s="241">
        <f t="shared" si="0"/>
        <v>0</v>
      </c>
      <c r="K202" s="237" t="s">
        <v>147</v>
      </c>
      <c r="L202" s="242"/>
      <c r="M202" s="243" t="s">
        <v>1</v>
      </c>
      <c r="N202" s="244" t="s">
        <v>41</v>
      </c>
      <c r="O202" s="71"/>
      <c r="P202" s="208">
        <f t="shared" si="1"/>
        <v>0</v>
      </c>
      <c r="Q202" s="208">
        <v>0.025</v>
      </c>
      <c r="R202" s="208">
        <f t="shared" si="2"/>
        <v>0.025</v>
      </c>
      <c r="S202" s="208">
        <v>0</v>
      </c>
      <c r="T202" s="209">
        <f t="shared" si="3"/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210" t="s">
        <v>176</v>
      </c>
      <c r="AT202" s="210" t="s">
        <v>177</v>
      </c>
      <c r="AU202" s="210" t="s">
        <v>133</v>
      </c>
      <c r="AY202" s="17" t="s">
        <v>130</v>
      </c>
      <c r="BE202" s="211">
        <f t="shared" si="4"/>
        <v>0</v>
      </c>
      <c r="BF202" s="211">
        <f t="shared" si="5"/>
        <v>0</v>
      </c>
      <c r="BG202" s="211">
        <f t="shared" si="6"/>
        <v>0</v>
      </c>
      <c r="BH202" s="211">
        <f t="shared" si="7"/>
        <v>0</v>
      </c>
      <c r="BI202" s="211">
        <f t="shared" si="8"/>
        <v>0</v>
      </c>
      <c r="BJ202" s="17" t="s">
        <v>81</v>
      </c>
      <c r="BK202" s="211">
        <f t="shared" si="9"/>
        <v>0</v>
      </c>
      <c r="BL202" s="17" t="s">
        <v>133</v>
      </c>
      <c r="BM202" s="210" t="s">
        <v>321</v>
      </c>
    </row>
    <row r="203" spans="1:65" s="2" customFormat="1" ht="16.5" customHeight="1">
      <c r="A203" s="34"/>
      <c r="B203" s="35"/>
      <c r="C203" s="235" t="s">
        <v>322</v>
      </c>
      <c r="D203" s="235" t="s">
        <v>177</v>
      </c>
      <c r="E203" s="236" t="s">
        <v>323</v>
      </c>
      <c r="F203" s="237" t="s">
        <v>324</v>
      </c>
      <c r="G203" s="238" t="s">
        <v>146</v>
      </c>
      <c r="H203" s="239">
        <v>1</v>
      </c>
      <c r="I203" s="240"/>
      <c r="J203" s="241">
        <f t="shared" si="0"/>
        <v>0</v>
      </c>
      <c r="K203" s="237" t="s">
        <v>147</v>
      </c>
      <c r="L203" s="242"/>
      <c r="M203" s="243" t="s">
        <v>1</v>
      </c>
      <c r="N203" s="244" t="s">
        <v>41</v>
      </c>
      <c r="O203" s="71"/>
      <c r="P203" s="208">
        <f t="shared" si="1"/>
        <v>0</v>
      </c>
      <c r="Q203" s="208">
        <v>0.025</v>
      </c>
      <c r="R203" s="208">
        <f t="shared" si="2"/>
        <v>0.025</v>
      </c>
      <c r="S203" s="208">
        <v>0</v>
      </c>
      <c r="T203" s="209">
        <f t="shared" si="3"/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210" t="s">
        <v>176</v>
      </c>
      <c r="AT203" s="210" t="s">
        <v>177</v>
      </c>
      <c r="AU203" s="210" t="s">
        <v>133</v>
      </c>
      <c r="AY203" s="17" t="s">
        <v>130</v>
      </c>
      <c r="BE203" s="211">
        <f t="shared" si="4"/>
        <v>0</v>
      </c>
      <c r="BF203" s="211">
        <f t="shared" si="5"/>
        <v>0</v>
      </c>
      <c r="BG203" s="211">
        <f t="shared" si="6"/>
        <v>0</v>
      </c>
      <c r="BH203" s="211">
        <f t="shared" si="7"/>
        <v>0</v>
      </c>
      <c r="BI203" s="211">
        <f t="shared" si="8"/>
        <v>0</v>
      </c>
      <c r="BJ203" s="17" t="s">
        <v>81</v>
      </c>
      <c r="BK203" s="211">
        <f t="shared" si="9"/>
        <v>0</v>
      </c>
      <c r="BL203" s="17" t="s">
        <v>133</v>
      </c>
      <c r="BM203" s="210" t="s">
        <v>325</v>
      </c>
    </row>
    <row r="204" spans="1:65" s="2" customFormat="1" ht="16.5" customHeight="1">
      <c r="A204" s="34"/>
      <c r="B204" s="35"/>
      <c r="C204" s="235" t="s">
        <v>326</v>
      </c>
      <c r="D204" s="235" t="s">
        <v>177</v>
      </c>
      <c r="E204" s="236" t="s">
        <v>327</v>
      </c>
      <c r="F204" s="237" t="s">
        <v>328</v>
      </c>
      <c r="G204" s="238" t="s">
        <v>146</v>
      </c>
      <c r="H204" s="239">
        <v>2</v>
      </c>
      <c r="I204" s="240"/>
      <c r="J204" s="241">
        <f t="shared" si="0"/>
        <v>0</v>
      </c>
      <c r="K204" s="237" t="s">
        <v>147</v>
      </c>
      <c r="L204" s="242"/>
      <c r="M204" s="243" t="s">
        <v>1</v>
      </c>
      <c r="N204" s="244" t="s">
        <v>41</v>
      </c>
      <c r="O204" s="71"/>
      <c r="P204" s="208">
        <f t="shared" si="1"/>
        <v>0</v>
      </c>
      <c r="Q204" s="208">
        <v>0.025</v>
      </c>
      <c r="R204" s="208">
        <f t="shared" si="2"/>
        <v>0.05</v>
      </c>
      <c r="S204" s="208">
        <v>0</v>
      </c>
      <c r="T204" s="209">
        <f t="shared" si="3"/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210" t="s">
        <v>176</v>
      </c>
      <c r="AT204" s="210" t="s">
        <v>177</v>
      </c>
      <c r="AU204" s="210" t="s">
        <v>133</v>
      </c>
      <c r="AY204" s="17" t="s">
        <v>130</v>
      </c>
      <c r="BE204" s="211">
        <f t="shared" si="4"/>
        <v>0</v>
      </c>
      <c r="BF204" s="211">
        <f t="shared" si="5"/>
        <v>0</v>
      </c>
      <c r="BG204" s="211">
        <f t="shared" si="6"/>
        <v>0</v>
      </c>
      <c r="BH204" s="211">
        <f t="shared" si="7"/>
        <v>0</v>
      </c>
      <c r="BI204" s="211">
        <f t="shared" si="8"/>
        <v>0</v>
      </c>
      <c r="BJ204" s="17" t="s">
        <v>81</v>
      </c>
      <c r="BK204" s="211">
        <f t="shared" si="9"/>
        <v>0</v>
      </c>
      <c r="BL204" s="17" t="s">
        <v>133</v>
      </c>
      <c r="BM204" s="210" t="s">
        <v>329</v>
      </c>
    </row>
    <row r="205" spans="1:65" s="2" customFormat="1" ht="16.5" customHeight="1">
      <c r="A205" s="34"/>
      <c r="B205" s="35"/>
      <c r="C205" s="235" t="s">
        <v>330</v>
      </c>
      <c r="D205" s="235" t="s">
        <v>177</v>
      </c>
      <c r="E205" s="236" t="s">
        <v>331</v>
      </c>
      <c r="F205" s="237" t="s">
        <v>332</v>
      </c>
      <c r="G205" s="238" t="s">
        <v>146</v>
      </c>
      <c r="H205" s="239">
        <v>1</v>
      </c>
      <c r="I205" s="240"/>
      <c r="J205" s="241">
        <f t="shared" si="0"/>
        <v>0</v>
      </c>
      <c r="K205" s="237" t="s">
        <v>147</v>
      </c>
      <c r="L205" s="242"/>
      <c r="M205" s="243" t="s">
        <v>1</v>
      </c>
      <c r="N205" s="244" t="s">
        <v>41</v>
      </c>
      <c r="O205" s="71"/>
      <c r="P205" s="208">
        <f t="shared" si="1"/>
        <v>0</v>
      </c>
      <c r="Q205" s="208">
        <v>0.025</v>
      </c>
      <c r="R205" s="208">
        <f t="shared" si="2"/>
        <v>0.025</v>
      </c>
      <c r="S205" s="208">
        <v>0</v>
      </c>
      <c r="T205" s="209">
        <f t="shared" si="3"/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210" t="s">
        <v>176</v>
      </c>
      <c r="AT205" s="210" t="s">
        <v>177</v>
      </c>
      <c r="AU205" s="210" t="s">
        <v>133</v>
      </c>
      <c r="AY205" s="17" t="s">
        <v>130</v>
      </c>
      <c r="BE205" s="211">
        <f t="shared" si="4"/>
        <v>0</v>
      </c>
      <c r="BF205" s="211">
        <f t="shared" si="5"/>
        <v>0</v>
      </c>
      <c r="BG205" s="211">
        <f t="shared" si="6"/>
        <v>0</v>
      </c>
      <c r="BH205" s="211">
        <f t="shared" si="7"/>
        <v>0</v>
      </c>
      <c r="BI205" s="211">
        <f t="shared" si="8"/>
        <v>0</v>
      </c>
      <c r="BJ205" s="17" t="s">
        <v>81</v>
      </c>
      <c r="BK205" s="211">
        <f t="shared" si="9"/>
        <v>0</v>
      </c>
      <c r="BL205" s="17" t="s">
        <v>133</v>
      </c>
      <c r="BM205" s="210" t="s">
        <v>333</v>
      </c>
    </row>
    <row r="206" spans="2:63" s="15" customFormat="1" ht="20.85" customHeight="1">
      <c r="B206" s="245"/>
      <c r="C206" s="246"/>
      <c r="D206" s="247" t="s">
        <v>75</v>
      </c>
      <c r="E206" s="247" t="s">
        <v>334</v>
      </c>
      <c r="F206" s="247" t="s">
        <v>335</v>
      </c>
      <c r="G206" s="246"/>
      <c r="H206" s="246"/>
      <c r="I206" s="248"/>
      <c r="J206" s="249">
        <f>BK206</f>
        <v>0</v>
      </c>
      <c r="K206" s="246"/>
      <c r="L206" s="250"/>
      <c r="M206" s="251"/>
      <c r="N206" s="252"/>
      <c r="O206" s="252"/>
      <c r="P206" s="253">
        <f>SUM(P207:P220)</f>
        <v>0</v>
      </c>
      <c r="Q206" s="252"/>
      <c r="R206" s="253">
        <f>SUM(R207:R220)</f>
        <v>2.2032499999999993</v>
      </c>
      <c r="S206" s="252"/>
      <c r="T206" s="254">
        <f>SUM(T207:T220)</f>
        <v>0</v>
      </c>
      <c r="AR206" s="255" t="s">
        <v>133</v>
      </c>
      <c r="AT206" s="256" t="s">
        <v>75</v>
      </c>
      <c r="AU206" s="256" t="s">
        <v>92</v>
      </c>
      <c r="AY206" s="255" t="s">
        <v>130</v>
      </c>
      <c r="BK206" s="257">
        <f>SUM(BK207:BK220)</f>
        <v>0</v>
      </c>
    </row>
    <row r="207" spans="1:65" s="2" customFormat="1" ht="16.5" customHeight="1">
      <c r="A207" s="34"/>
      <c r="B207" s="35"/>
      <c r="C207" s="235" t="s">
        <v>336</v>
      </c>
      <c r="D207" s="235" t="s">
        <v>177</v>
      </c>
      <c r="E207" s="236" t="s">
        <v>337</v>
      </c>
      <c r="F207" s="237" t="s">
        <v>338</v>
      </c>
      <c r="G207" s="238" t="s">
        <v>146</v>
      </c>
      <c r="H207" s="239">
        <v>4</v>
      </c>
      <c r="I207" s="240"/>
      <c r="J207" s="241">
        <f aca="true" t="shared" si="10" ref="J207:J220">ROUND(I207*H207,2)</f>
        <v>0</v>
      </c>
      <c r="K207" s="237" t="s">
        <v>147</v>
      </c>
      <c r="L207" s="242"/>
      <c r="M207" s="243" t="s">
        <v>1</v>
      </c>
      <c r="N207" s="244" t="s">
        <v>41</v>
      </c>
      <c r="O207" s="71"/>
      <c r="P207" s="208">
        <f aca="true" t="shared" si="11" ref="P207:P220">O207*H207</f>
        <v>0</v>
      </c>
      <c r="Q207" s="208">
        <v>0.006</v>
      </c>
      <c r="R207" s="208">
        <f aca="true" t="shared" si="12" ref="R207:R220">Q207*H207</f>
        <v>0.024</v>
      </c>
      <c r="S207" s="208">
        <v>0</v>
      </c>
      <c r="T207" s="209">
        <f aca="true" t="shared" si="13" ref="T207:T220"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210" t="s">
        <v>176</v>
      </c>
      <c r="AT207" s="210" t="s">
        <v>177</v>
      </c>
      <c r="AU207" s="210" t="s">
        <v>133</v>
      </c>
      <c r="AY207" s="17" t="s">
        <v>130</v>
      </c>
      <c r="BE207" s="211">
        <f aca="true" t="shared" si="14" ref="BE207:BE220">IF(N207="základní",J207,0)</f>
        <v>0</v>
      </c>
      <c r="BF207" s="211">
        <f aca="true" t="shared" si="15" ref="BF207:BF220">IF(N207="snížená",J207,0)</f>
        <v>0</v>
      </c>
      <c r="BG207" s="211">
        <f aca="true" t="shared" si="16" ref="BG207:BG220">IF(N207="zákl. přenesená",J207,0)</f>
        <v>0</v>
      </c>
      <c r="BH207" s="211">
        <f aca="true" t="shared" si="17" ref="BH207:BH220">IF(N207="sníž. přenesená",J207,0)</f>
        <v>0</v>
      </c>
      <c r="BI207" s="211">
        <f aca="true" t="shared" si="18" ref="BI207:BI220">IF(N207="nulová",J207,0)</f>
        <v>0</v>
      </c>
      <c r="BJ207" s="17" t="s">
        <v>81</v>
      </c>
      <c r="BK207" s="211">
        <f aca="true" t="shared" si="19" ref="BK207:BK220">ROUND(I207*H207,2)</f>
        <v>0</v>
      </c>
      <c r="BL207" s="17" t="s">
        <v>133</v>
      </c>
      <c r="BM207" s="210" t="s">
        <v>339</v>
      </c>
    </row>
    <row r="208" spans="1:65" s="2" customFormat="1" ht="16.5" customHeight="1">
      <c r="A208" s="34"/>
      <c r="B208" s="35"/>
      <c r="C208" s="235" t="s">
        <v>340</v>
      </c>
      <c r="D208" s="235" t="s">
        <v>177</v>
      </c>
      <c r="E208" s="236" t="s">
        <v>341</v>
      </c>
      <c r="F208" s="237" t="s">
        <v>342</v>
      </c>
      <c r="G208" s="238" t="s">
        <v>146</v>
      </c>
      <c r="H208" s="239">
        <v>52</v>
      </c>
      <c r="I208" s="240"/>
      <c r="J208" s="241">
        <f t="shared" si="10"/>
        <v>0</v>
      </c>
      <c r="K208" s="237" t="s">
        <v>147</v>
      </c>
      <c r="L208" s="242"/>
      <c r="M208" s="243" t="s">
        <v>1</v>
      </c>
      <c r="N208" s="244" t="s">
        <v>41</v>
      </c>
      <c r="O208" s="71"/>
      <c r="P208" s="208">
        <f t="shared" si="11"/>
        <v>0</v>
      </c>
      <c r="Q208" s="208">
        <v>0.00425</v>
      </c>
      <c r="R208" s="208">
        <f t="shared" si="12"/>
        <v>0.22100000000000003</v>
      </c>
      <c r="S208" s="208">
        <v>0</v>
      </c>
      <c r="T208" s="209">
        <f t="shared" si="13"/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210" t="s">
        <v>176</v>
      </c>
      <c r="AT208" s="210" t="s">
        <v>177</v>
      </c>
      <c r="AU208" s="210" t="s">
        <v>133</v>
      </c>
      <c r="AY208" s="17" t="s">
        <v>130</v>
      </c>
      <c r="BE208" s="211">
        <f t="shared" si="14"/>
        <v>0</v>
      </c>
      <c r="BF208" s="211">
        <f t="shared" si="15"/>
        <v>0</v>
      </c>
      <c r="BG208" s="211">
        <f t="shared" si="16"/>
        <v>0</v>
      </c>
      <c r="BH208" s="211">
        <f t="shared" si="17"/>
        <v>0</v>
      </c>
      <c r="BI208" s="211">
        <f t="shared" si="18"/>
        <v>0</v>
      </c>
      <c r="BJ208" s="17" t="s">
        <v>81</v>
      </c>
      <c r="BK208" s="211">
        <f t="shared" si="19"/>
        <v>0</v>
      </c>
      <c r="BL208" s="17" t="s">
        <v>133</v>
      </c>
      <c r="BM208" s="210" t="s">
        <v>343</v>
      </c>
    </row>
    <row r="209" spans="1:65" s="2" customFormat="1" ht="16.5" customHeight="1">
      <c r="A209" s="34"/>
      <c r="B209" s="35"/>
      <c r="C209" s="235" t="s">
        <v>344</v>
      </c>
      <c r="D209" s="235" t="s">
        <v>177</v>
      </c>
      <c r="E209" s="236" t="s">
        <v>345</v>
      </c>
      <c r="F209" s="237" t="s">
        <v>346</v>
      </c>
      <c r="G209" s="238" t="s">
        <v>146</v>
      </c>
      <c r="H209" s="239">
        <v>240</v>
      </c>
      <c r="I209" s="240"/>
      <c r="J209" s="241">
        <f t="shared" si="10"/>
        <v>0</v>
      </c>
      <c r="K209" s="237" t="s">
        <v>147</v>
      </c>
      <c r="L209" s="242"/>
      <c r="M209" s="243" t="s">
        <v>1</v>
      </c>
      <c r="N209" s="244" t="s">
        <v>41</v>
      </c>
      <c r="O209" s="71"/>
      <c r="P209" s="208">
        <f t="shared" si="11"/>
        <v>0</v>
      </c>
      <c r="Q209" s="208">
        <v>0.003</v>
      </c>
      <c r="R209" s="208">
        <f t="shared" si="12"/>
        <v>0.72</v>
      </c>
      <c r="S209" s="208">
        <v>0</v>
      </c>
      <c r="T209" s="209">
        <f t="shared" si="13"/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210" t="s">
        <v>176</v>
      </c>
      <c r="AT209" s="210" t="s">
        <v>177</v>
      </c>
      <c r="AU209" s="210" t="s">
        <v>133</v>
      </c>
      <c r="AY209" s="17" t="s">
        <v>130</v>
      </c>
      <c r="BE209" s="211">
        <f t="shared" si="14"/>
        <v>0</v>
      </c>
      <c r="BF209" s="211">
        <f t="shared" si="15"/>
        <v>0</v>
      </c>
      <c r="BG209" s="211">
        <f t="shared" si="16"/>
        <v>0</v>
      </c>
      <c r="BH209" s="211">
        <f t="shared" si="17"/>
        <v>0</v>
      </c>
      <c r="BI209" s="211">
        <f t="shared" si="18"/>
        <v>0</v>
      </c>
      <c r="BJ209" s="17" t="s">
        <v>81</v>
      </c>
      <c r="BK209" s="211">
        <f t="shared" si="19"/>
        <v>0</v>
      </c>
      <c r="BL209" s="17" t="s">
        <v>133</v>
      </c>
      <c r="BM209" s="210" t="s">
        <v>347</v>
      </c>
    </row>
    <row r="210" spans="1:65" s="2" customFormat="1" ht="16.5" customHeight="1">
      <c r="A210" s="34"/>
      <c r="B210" s="35"/>
      <c r="C210" s="235" t="s">
        <v>348</v>
      </c>
      <c r="D210" s="235" t="s">
        <v>177</v>
      </c>
      <c r="E210" s="236" t="s">
        <v>349</v>
      </c>
      <c r="F210" s="237" t="s">
        <v>350</v>
      </c>
      <c r="G210" s="238" t="s">
        <v>146</v>
      </c>
      <c r="H210" s="239">
        <v>23</v>
      </c>
      <c r="I210" s="240"/>
      <c r="J210" s="241">
        <f t="shared" si="10"/>
        <v>0</v>
      </c>
      <c r="K210" s="237" t="s">
        <v>147</v>
      </c>
      <c r="L210" s="242"/>
      <c r="M210" s="243" t="s">
        <v>1</v>
      </c>
      <c r="N210" s="244" t="s">
        <v>41</v>
      </c>
      <c r="O210" s="71"/>
      <c r="P210" s="208">
        <f t="shared" si="11"/>
        <v>0</v>
      </c>
      <c r="Q210" s="208">
        <v>0.00425</v>
      </c>
      <c r="R210" s="208">
        <f t="shared" si="12"/>
        <v>0.09775</v>
      </c>
      <c r="S210" s="208">
        <v>0</v>
      </c>
      <c r="T210" s="209">
        <f t="shared" si="13"/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210" t="s">
        <v>176</v>
      </c>
      <c r="AT210" s="210" t="s">
        <v>177</v>
      </c>
      <c r="AU210" s="210" t="s">
        <v>133</v>
      </c>
      <c r="AY210" s="17" t="s">
        <v>130</v>
      </c>
      <c r="BE210" s="211">
        <f t="shared" si="14"/>
        <v>0</v>
      </c>
      <c r="BF210" s="211">
        <f t="shared" si="15"/>
        <v>0</v>
      </c>
      <c r="BG210" s="211">
        <f t="shared" si="16"/>
        <v>0</v>
      </c>
      <c r="BH210" s="211">
        <f t="shared" si="17"/>
        <v>0</v>
      </c>
      <c r="BI210" s="211">
        <f t="shared" si="18"/>
        <v>0</v>
      </c>
      <c r="BJ210" s="17" t="s">
        <v>81</v>
      </c>
      <c r="BK210" s="211">
        <f t="shared" si="19"/>
        <v>0</v>
      </c>
      <c r="BL210" s="17" t="s">
        <v>133</v>
      </c>
      <c r="BM210" s="210" t="s">
        <v>351</v>
      </c>
    </row>
    <row r="211" spans="1:65" s="2" customFormat="1" ht="16.5" customHeight="1">
      <c r="A211" s="34"/>
      <c r="B211" s="35"/>
      <c r="C211" s="235" t="s">
        <v>352</v>
      </c>
      <c r="D211" s="235" t="s">
        <v>177</v>
      </c>
      <c r="E211" s="236" t="s">
        <v>353</v>
      </c>
      <c r="F211" s="237" t="s">
        <v>354</v>
      </c>
      <c r="G211" s="238" t="s">
        <v>146</v>
      </c>
      <c r="H211" s="239">
        <v>12</v>
      </c>
      <c r="I211" s="240"/>
      <c r="J211" s="241">
        <f t="shared" si="10"/>
        <v>0</v>
      </c>
      <c r="K211" s="237" t="s">
        <v>147</v>
      </c>
      <c r="L211" s="242"/>
      <c r="M211" s="243" t="s">
        <v>1</v>
      </c>
      <c r="N211" s="244" t="s">
        <v>41</v>
      </c>
      <c r="O211" s="71"/>
      <c r="P211" s="208">
        <f t="shared" si="11"/>
        <v>0</v>
      </c>
      <c r="Q211" s="208">
        <v>0.00425</v>
      </c>
      <c r="R211" s="208">
        <f t="shared" si="12"/>
        <v>0.051000000000000004</v>
      </c>
      <c r="S211" s="208">
        <v>0</v>
      </c>
      <c r="T211" s="209">
        <f t="shared" si="13"/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210" t="s">
        <v>176</v>
      </c>
      <c r="AT211" s="210" t="s">
        <v>177</v>
      </c>
      <c r="AU211" s="210" t="s">
        <v>133</v>
      </c>
      <c r="AY211" s="17" t="s">
        <v>130</v>
      </c>
      <c r="BE211" s="211">
        <f t="shared" si="14"/>
        <v>0</v>
      </c>
      <c r="BF211" s="211">
        <f t="shared" si="15"/>
        <v>0</v>
      </c>
      <c r="BG211" s="211">
        <f t="shared" si="16"/>
        <v>0</v>
      </c>
      <c r="BH211" s="211">
        <f t="shared" si="17"/>
        <v>0</v>
      </c>
      <c r="BI211" s="211">
        <f t="shared" si="18"/>
        <v>0</v>
      </c>
      <c r="BJ211" s="17" t="s">
        <v>81</v>
      </c>
      <c r="BK211" s="211">
        <f t="shared" si="19"/>
        <v>0</v>
      </c>
      <c r="BL211" s="17" t="s">
        <v>133</v>
      </c>
      <c r="BM211" s="210" t="s">
        <v>355</v>
      </c>
    </row>
    <row r="212" spans="1:65" s="2" customFormat="1" ht="16.5" customHeight="1">
      <c r="A212" s="34"/>
      <c r="B212" s="35"/>
      <c r="C212" s="235" t="s">
        <v>356</v>
      </c>
      <c r="D212" s="235" t="s">
        <v>177</v>
      </c>
      <c r="E212" s="236" t="s">
        <v>357</v>
      </c>
      <c r="F212" s="237" t="s">
        <v>358</v>
      </c>
      <c r="G212" s="238" t="s">
        <v>146</v>
      </c>
      <c r="H212" s="239">
        <v>41</v>
      </c>
      <c r="I212" s="240"/>
      <c r="J212" s="241">
        <f t="shared" si="10"/>
        <v>0</v>
      </c>
      <c r="K212" s="237" t="s">
        <v>147</v>
      </c>
      <c r="L212" s="242"/>
      <c r="M212" s="243" t="s">
        <v>1</v>
      </c>
      <c r="N212" s="244" t="s">
        <v>41</v>
      </c>
      <c r="O212" s="71"/>
      <c r="P212" s="208">
        <f t="shared" si="11"/>
        <v>0</v>
      </c>
      <c r="Q212" s="208">
        <v>0</v>
      </c>
      <c r="R212" s="208">
        <f t="shared" si="12"/>
        <v>0</v>
      </c>
      <c r="S212" s="208">
        <v>0</v>
      </c>
      <c r="T212" s="209">
        <f t="shared" si="13"/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210" t="s">
        <v>176</v>
      </c>
      <c r="AT212" s="210" t="s">
        <v>177</v>
      </c>
      <c r="AU212" s="210" t="s">
        <v>133</v>
      </c>
      <c r="AY212" s="17" t="s">
        <v>130</v>
      </c>
      <c r="BE212" s="211">
        <f t="shared" si="14"/>
        <v>0</v>
      </c>
      <c r="BF212" s="211">
        <f t="shared" si="15"/>
        <v>0</v>
      </c>
      <c r="BG212" s="211">
        <f t="shared" si="16"/>
        <v>0</v>
      </c>
      <c r="BH212" s="211">
        <f t="shared" si="17"/>
        <v>0</v>
      </c>
      <c r="BI212" s="211">
        <f t="shared" si="18"/>
        <v>0</v>
      </c>
      <c r="BJ212" s="17" t="s">
        <v>81</v>
      </c>
      <c r="BK212" s="211">
        <f t="shared" si="19"/>
        <v>0</v>
      </c>
      <c r="BL212" s="17" t="s">
        <v>133</v>
      </c>
      <c r="BM212" s="210" t="s">
        <v>359</v>
      </c>
    </row>
    <row r="213" spans="1:65" s="2" customFormat="1" ht="16.5" customHeight="1">
      <c r="A213" s="34"/>
      <c r="B213" s="35"/>
      <c r="C213" s="235" t="s">
        <v>360</v>
      </c>
      <c r="D213" s="235" t="s">
        <v>177</v>
      </c>
      <c r="E213" s="236" t="s">
        <v>361</v>
      </c>
      <c r="F213" s="237" t="s">
        <v>362</v>
      </c>
      <c r="G213" s="238" t="s">
        <v>146</v>
      </c>
      <c r="H213" s="239">
        <v>90</v>
      </c>
      <c r="I213" s="240"/>
      <c r="J213" s="241">
        <f t="shared" si="10"/>
        <v>0</v>
      </c>
      <c r="K213" s="237" t="s">
        <v>147</v>
      </c>
      <c r="L213" s="242"/>
      <c r="M213" s="243" t="s">
        <v>1</v>
      </c>
      <c r="N213" s="244" t="s">
        <v>41</v>
      </c>
      <c r="O213" s="71"/>
      <c r="P213" s="208">
        <f t="shared" si="11"/>
        <v>0</v>
      </c>
      <c r="Q213" s="208">
        <v>0.003</v>
      </c>
      <c r="R213" s="208">
        <f t="shared" si="12"/>
        <v>0.27</v>
      </c>
      <c r="S213" s="208">
        <v>0</v>
      </c>
      <c r="T213" s="209">
        <f t="shared" si="13"/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210" t="s">
        <v>176</v>
      </c>
      <c r="AT213" s="210" t="s">
        <v>177</v>
      </c>
      <c r="AU213" s="210" t="s">
        <v>133</v>
      </c>
      <c r="AY213" s="17" t="s">
        <v>130</v>
      </c>
      <c r="BE213" s="211">
        <f t="shared" si="14"/>
        <v>0</v>
      </c>
      <c r="BF213" s="211">
        <f t="shared" si="15"/>
        <v>0</v>
      </c>
      <c r="BG213" s="211">
        <f t="shared" si="16"/>
        <v>0</v>
      </c>
      <c r="BH213" s="211">
        <f t="shared" si="17"/>
        <v>0</v>
      </c>
      <c r="BI213" s="211">
        <f t="shared" si="18"/>
        <v>0</v>
      </c>
      <c r="BJ213" s="17" t="s">
        <v>81</v>
      </c>
      <c r="BK213" s="211">
        <f t="shared" si="19"/>
        <v>0</v>
      </c>
      <c r="BL213" s="17" t="s">
        <v>133</v>
      </c>
      <c r="BM213" s="210" t="s">
        <v>363</v>
      </c>
    </row>
    <row r="214" spans="1:65" s="2" customFormat="1" ht="16.5" customHeight="1">
      <c r="A214" s="34"/>
      <c r="B214" s="35"/>
      <c r="C214" s="235" t="s">
        <v>364</v>
      </c>
      <c r="D214" s="235" t="s">
        <v>177</v>
      </c>
      <c r="E214" s="236" t="s">
        <v>365</v>
      </c>
      <c r="F214" s="237" t="s">
        <v>366</v>
      </c>
      <c r="G214" s="238" t="s">
        <v>146</v>
      </c>
      <c r="H214" s="239">
        <v>71</v>
      </c>
      <c r="I214" s="240"/>
      <c r="J214" s="241">
        <f t="shared" si="10"/>
        <v>0</v>
      </c>
      <c r="K214" s="237" t="s">
        <v>147</v>
      </c>
      <c r="L214" s="242"/>
      <c r="M214" s="243" t="s">
        <v>1</v>
      </c>
      <c r="N214" s="244" t="s">
        <v>41</v>
      </c>
      <c r="O214" s="71"/>
      <c r="P214" s="208">
        <f t="shared" si="11"/>
        <v>0</v>
      </c>
      <c r="Q214" s="208">
        <v>0.004</v>
      </c>
      <c r="R214" s="208">
        <f t="shared" si="12"/>
        <v>0.28400000000000003</v>
      </c>
      <c r="S214" s="208">
        <v>0</v>
      </c>
      <c r="T214" s="209">
        <f t="shared" si="13"/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210" t="s">
        <v>176</v>
      </c>
      <c r="AT214" s="210" t="s">
        <v>177</v>
      </c>
      <c r="AU214" s="210" t="s">
        <v>133</v>
      </c>
      <c r="AY214" s="17" t="s">
        <v>130</v>
      </c>
      <c r="BE214" s="211">
        <f t="shared" si="14"/>
        <v>0</v>
      </c>
      <c r="BF214" s="211">
        <f t="shared" si="15"/>
        <v>0</v>
      </c>
      <c r="BG214" s="211">
        <f t="shared" si="16"/>
        <v>0</v>
      </c>
      <c r="BH214" s="211">
        <f t="shared" si="17"/>
        <v>0</v>
      </c>
      <c r="BI214" s="211">
        <f t="shared" si="18"/>
        <v>0</v>
      </c>
      <c r="BJ214" s="17" t="s">
        <v>81</v>
      </c>
      <c r="BK214" s="211">
        <f t="shared" si="19"/>
        <v>0</v>
      </c>
      <c r="BL214" s="17" t="s">
        <v>133</v>
      </c>
      <c r="BM214" s="210" t="s">
        <v>367</v>
      </c>
    </row>
    <row r="215" spans="1:65" s="2" customFormat="1" ht="16.5" customHeight="1">
      <c r="A215" s="34"/>
      <c r="B215" s="35"/>
      <c r="C215" s="235" t="s">
        <v>368</v>
      </c>
      <c r="D215" s="235" t="s">
        <v>177</v>
      </c>
      <c r="E215" s="236" t="s">
        <v>369</v>
      </c>
      <c r="F215" s="237" t="s">
        <v>370</v>
      </c>
      <c r="G215" s="238" t="s">
        <v>146</v>
      </c>
      <c r="H215" s="239">
        <v>1</v>
      </c>
      <c r="I215" s="240"/>
      <c r="J215" s="241">
        <f t="shared" si="10"/>
        <v>0</v>
      </c>
      <c r="K215" s="237" t="s">
        <v>147</v>
      </c>
      <c r="L215" s="242"/>
      <c r="M215" s="243" t="s">
        <v>1</v>
      </c>
      <c r="N215" s="244" t="s">
        <v>41</v>
      </c>
      <c r="O215" s="71"/>
      <c r="P215" s="208">
        <f t="shared" si="11"/>
        <v>0</v>
      </c>
      <c r="Q215" s="208">
        <v>0.003</v>
      </c>
      <c r="R215" s="208">
        <f t="shared" si="12"/>
        <v>0.003</v>
      </c>
      <c r="S215" s="208">
        <v>0</v>
      </c>
      <c r="T215" s="209">
        <f t="shared" si="13"/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210" t="s">
        <v>176</v>
      </c>
      <c r="AT215" s="210" t="s">
        <v>177</v>
      </c>
      <c r="AU215" s="210" t="s">
        <v>133</v>
      </c>
      <c r="AY215" s="17" t="s">
        <v>130</v>
      </c>
      <c r="BE215" s="211">
        <f t="shared" si="14"/>
        <v>0</v>
      </c>
      <c r="BF215" s="211">
        <f t="shared" si="15"/>
        <v>0</v>
      </c>
      <c r="BG215" s="211">
        <f t="shared" si="16"/>
        <v>0</v>
      </c>
      <c r="BH215" s="211">
        <f t="shared" si="17"/>
        <v>0</v>
      </c>
      <c r="BI215" s="211">
        <f t="shared" si="18"/>
        <v>0</v>
      </c>
      <c r="BJ215" s="17" t="s">
        <v>81</v>
      </c>
      <c r="BK215" s="211">
        <f t="shared" si="19"/>
        <v>0</v>
      </c>
      <c r="BL215" s="17" t="s">
        <v>133</v>
      </c>
      <c r="BM215" s="210" t="s">
        <v>371</v>
      </c>
    </row>
    <row r="216" spans="1:65" s="2" customFormat="1" ht="16.5" customHeight="1">
      <c r="A216" s="34"/>
      <c r="B216" s="35"/>
      <c r="C216" s="235" t="s">
        <v>372</v>
      </c>
      <c r="D216" s="235" t="s">
        <v>177</v>
      </c>
      <c r="E216" s="236" t="s">
        <v>373</v>
      </c>
      <c r="F216" s="237" t="s">
        <v>374</v>
      </c>
      <c r="G216" s="238" t="s">
        <v>96</v>
      </c>
      <c r="H216" s="239">
        <v>130</v>
      </c>
      <c r="I216" s="240"/>
      <c r="J216" s="241">
        <f t="shared" si="10"/>
        <v>0</v>
      </c>
      <c r="K216" s="237" t="s">
        <v>147</v>
      </c>
      <c r="L216" s="242"/>
      <c r="M216" s="243" t="s">
        <v>1</v>
      </c>
      <c r="N216" s="244" t="s">
        <v>41</v>
      </c>
      <c r="O216" s="71"/>
      <c r="P216" s="208">
        <f t="shared" si="11"/>
        <v>0</v>
      </c>
      <c r="Q216" s="208">
        <v>0.003</v>
      </c>
      <c r="R216" s="208">
        <f t="shared" si="12"/>
        <v>0.39</v>
      </c>
      <c r="S216" s="208">
        <v>0</v>
      </c>
      <c r="T216" s="209">
        <f t="shared" si="13"/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210" t="s">
        <v>176</v>
      </c>
      <c r="AT216" s="210" t="s">
        <v>177</v>
      </c>
      <c r="AU216" s="210" t="s">
        <v>133</v>
      </c>
      <c r="AY216" s="17" t="s">
        <v>130</v>
      </c>
      <c r="BE216" s="211">
        <f t="shared" si="14"/>
        <v>0</v>
      </c>
      <c r="BF216" s="211">
        <f t="shared" si="15"/>
        <v>0</v>
      </c>
      <c r="BG216" s="211">
        <f t="shared" si="16"/>
        <v>0</v>
      </c>
      <c r="BH216" s="211">
        <f t="shared" si="17"/>
        <v>0</v>
      </c>
      <c r="BI216" s="211">
        <f t="shared" si="18"/>
        <v>0</v>
      </c>
      <c r="BJ216" s="17" t="s">
        <v>81</v>
      </c>
      <c r="BK216" s="211">
        <f t="shared" si="19"/>
        <v>0</v>
      </c>
      <c r="BL216" s="17" t="s">
        <v>133</v>
      </c>
      <c r="BM216" s="210" t="s">
        <v>375</v>
      </c>
    </row>
    <row r="217" spans="1:65" s="2" customFormat="1" ht="16.5" customHeight="1">
      <c r="A217" s="34"/>
      <c r="B217" s="35"/>
      <c r="C217" s="235" t="s">
        <v>376</v>
      </c>
      <c r="D217" s="235" t="s">
        <v>177</v>
      </c>
      <c r="E217" s="236" t="s">
        <v>377</v>
      </c>
      <c r="F217" s="237" t="s">
        <v>378</v>
      </c>
      <c r="G217" s="238" t="s">
        <v>146</v>
      </c>
      <c r="H217" s="239">
        <v>61</v>
      </c>
      <c r="I217" s="240"/>
      <c r="J217" s="241">
        <f t="shared" si="10"/>
        <v>0</v>
      </c>
      <c r="K217" s="237" t="s">
        <v>147</v>
      </c>
      <c r="L217" s="242"/>
      <c r="M217" s="243" t="s">
        <v>1</v>
      </c>
      <c r="N217" s="244" t="s">
        <v>41</v>
      </c>
      <c r="O217" s="71"/>
      <c r="P217" s="208">
        <f t="shared" si="11"/>
        <v>0</v>
      </c>
      <c r="Q217" s="208">
        <v>0</v>
      </c>
      <c r="R217" s="208">
        <f t="shared" si="12"/>
        <v>0</v>
      </c>
      <c r="S217" s="208">
        <v>0</v>
      </c>
      <c r="T217" s="209">
        <f t="shared" si="13"/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210" t="s">
        <v>176</v>
      </c>
      <c r="AT217" s="210" t="s">
        <v>177</v>
      </c>
      <c r="AU217" s="210" t="s">
        <v>133</v>
      </c>
      <c r="AY217" s="17" t="s">
        <v>130</v>
      </c>
      <c r="BE217" s="211">
        <f t="shared" si="14"/>
        <v>0</v>
      </c>
      <c r="BF217" s="211">
        <f t="shared" si="15"/>
        <v>0</v>
      </c>
      <c r="BG217" s="211">
        <f t="shared" si="16"/>
        <v>0</v>
      </c>
      <c r="BH217" s="211">
        <f t="shared" si="17"/>
        <v>0</v>
      </c>
      <c r="BI217" s="211">
        <f t="shared" si="18"/>
        <v>0</v>
      </c>
      <c r="BJ217" s="17" t="s">
        <v>81</v>
      </c>
      <c r="BK217" s="211">
        <f t="shared" si="19"/>
        <v>0</v>
      </c>
      <c r="BL217" s="17" t="s">
        <v>133</v>
      </c>
      <c r="BM217" s="210" t="s">
        <v>379</v>
      </c>
    </row>
    <row r="218" spans="1:65" s="2" customFormat="1" ht="16.5" customHeight="1">
      <c r="A218" s="34"/>
      <c r="B218" s="35"/>
      <c r="C218" s="235" t="s">
        <v>380</v>
      </c>
      <c r="D218" s="235" t="s">
        <v>177</v>
      </c>
      <c r="E218" s="236" t="s">
        <v>381</v>
      </c>
      <c r="F218" s="237" t="s">
        <v>382</v>
      </c>
      <c r="G218" s="238" t="s">
        <v>146</v>
      </c>
      <c r="H218" s="239">
        <v>3</v>
      </c>
      <c r="I218" s="240"/>
      <c r="J218" s="241">
        <f t="shared" si="10"/>
        <v>0</v>
      </c>
      <c r="K218" s="237" t="s">
        <v>147</v>
      </c>
      <c r="L218" s="242"/>
      <c r="M218" s="243" t="s">
        <v>1</v>
      </c>
      <c r="N218" s="244" t="s">
        <v>41</v>
      </c>
      <c r="O218" s="71"/>
      <c r="P218" s="208">
        <f t="shared" si="11"/>
        <v>0</v>
      </c>
      <c r="Q218" s="208">
        <v>0.002</v>
      </c>
      <c r="R218" s="208">
        <f t="shared" si="12"/>
        <v>0.006</v>
      </c>
      <c r="S218" s="208">
        <v>0</v>
      </c>
      <c r="T218" s="209">
        <f t="shared" si="13"/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210" t="s">
        <v>176</v>
      </c>
      <c r="AT218" s="210" t="s">
        <v>177</v>
      </c>
      <c r="AU218" s="210" t="s">
        <v>133</v>
      </c>
      <c r="AY218" s="17" t="s">
        <v>130</v>
      </c>
      <c r="BE218" s="211">
        <f t="shared" si="14"/>
        <v>0</v>
      </c>
      <c r="BF218" s="211">
        <f t="shared" si="15"/>
        <v>0</v>
      </c>
      <c r="BG218" s="211">
        <f t="shared" si="16"/>
        <v>0</v>
      </c>
      <c r="BH218" s="211">
        <f t="shared" si="17"/>
        <v>0</v>
      </c>
      <c r="BI218" s="211">
        <f t="shared" si="18"/>
        <v>0</v>
      </c>
      <c r="BJ218" s="17" t="s">
        <v>81</v>
      </c>
      <c r="BK218" s="211">
        <f t="shared" si="19"/>
        <v>0</v>
      </c>
      <c r="BL218" s="17" t="s">
        <v>133</v>
      </c>
      <c r="BM218" s="210" t="s">
        <v>383</v>
      </c>
    </row>
    <row r="219" spans="1:65" s="2" customFormat="1" ht="16.5" customHeight="1">
      <c r="A219" s="34"/>
      <c r="B219" s="35"/>
      <c r="C219" s="235" t="s">
        <v>384</v>
      </c>
      <c r="D219" s="235" t="s">
        <v>177</v>
      </c>
      <c r="E219" s="236" t="s">
        <v>385</v>
      </c>
      <c r="F219" s="237" t="s">
        <v>386</v>
      </c>
      <c r="G219" s="238" t="s">
        <v>146</v>
      </c>
      <c r="H219" s="239">
        <v>39</v>
      </c>
      <c r="I219" s="240"/>
      <c r="J219" s="241">
        <f t="shared" si="10"/>
        <v>0</v>
      </c>
      <c r="K219" s="237" t="s">
        <v>147</v>
      </c>
      <c r="L219" s="242"/>
      <c r="M219" s="243" t="s">
        <v>1</v>
      </c>
      <c r="N219" s="244" t="s">
        <v>41</v>
      </c>
      <c r="O219" s="71"/>
      <c r="P219" s="208">
        <f t="shared" si="11"/>
        <v>0</v>
      </c>
      <c r="Q219" s="208">
        <v>0.003</v>
      </c>
      <c r="R219" s="208">
        <f t="shared" si="12"/>
        <v>0.117</v>
      </c>
      <c r="S219" s="208">
        <v>0</v>
      </c>
      <c r="T219" s="209">
        <f t="shared" si="13"/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210" t="s">
        <v>176</v>
      </c>
      <c r="AT219" s="210" t="s">
        <v>177</v>
      </c>
      <c r="AU219" s="210" t="s">
        <v>133</v>
      </c>
      <c r="AY219" s="17" t="s">
        <v>130</v>
      </c>
      <c r="BE219" s="211">
        <f t="shared" si="14"/>
        <v>0</v>
      </c>
      <c r="BF219" s="211">
        <f t="shared" si="15"/>
        <v>0</v>
      </c>
      <c r="BG219" s="211">
        <f t="shared" si="16"/>
        <v>0</v>
      </c>
      <c r="BH219" s="211">
        <f t="shared" si="17"/>
        <v>0</v>
      </c>
      <c r="BI219" s="211">
        <f t="shared" si="18"/>
        <v>0</v>
      </c>
      <c r="BJ219" s="17" t="s">
        <v>81</v>
      </c>
      <c r="BK219" s="211">
        <f t="shared" si="19"/>
        <v>0</v>
      </c>
      <c r="BL219" s="17" t="s">
        <v>133</v>
      </c>
      <c r="BM219" s="210" t="s">
        <v>387</v>
      </c>
    </row>
    <row r="220" spans="1:65" s="2" customFormat="1" ht="16.5" customHeight="1">
      <c r="A220" s="34"/>
      <c r="B220" s="35"/>
      <c r="C220" s="235" t="s">
        <v>388</v>
      </c>
      <c r="D220" s="235" t="s">
        <v>177</v>
      </c>
      <c r="E220" s="236" t="s">
        <v>389</v>
      </c>
      <c r="F220" s="237" t="s">
        <v>390</v>
      </c>
      <c r="G220" s="238" t="s">
        <v>146</v>
      </c>
      <c r="H220" s="239">
        <v>6</v>
      </c>
      <c r="I220" s="240"/>
      <c r="J220" s="241">
        <f t="shared" si="10"/>
        <v>0</v>
      </c>
      <c r="K220" s="237" t="s">
        <v>147</v>
      </c>
      <c r="L220" s="242"/>
      <c r="M220" s="243" t="s">
        <v>1</v>
      </c>
      <c r="N220" s="244" t="s">
        <v>41</v>
      </c>
      <c r="O220" s="71"/>
      <c r="P220" s="208">
        <f t="shared" si="11"/>
        <v>0</v>
      </c>
      <c r="Q220" s="208">
        <v>0.00325</v>
      </c>
      <c r="R220" s="208">
        <f t="shared" si="12"/>
        <v>0.0195</v>
      </c>
      <c r="S220" s="208">
        <v>0</v>
      </c>
      <c r="T220" s="209">
        <f t="shared" si="13"/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210" t="s">
        <v>176</v>
      </c>
      <c r="AT220" s="210" t="s">
        <v>177</v>
      </c>
      <c r="AU220" s="210" t="s">
        <v>133</v>
      </c>
      <c r="AY220" s="17" t="s">
        <v>130</v>
      </c>
      <c r="BE220" s="211">
        <f t="shared" si="14"/>
        <v>0</v>
      </c>
      <c r="BF220" s="211">
        <f t="shared" si="15"/>
        <v>0</v>
      </c>
      <c r="BG220" s="211">
        <f t="shared" si="16"/>
        <v>0</v>
      </c>
      <c r="BH220" s="211">
        <f t="shared" si="17"/>
        <v>0</v>
      </c>
      <c r="BI220" s="211">
        <f t="shared" si="18"/>
        <v>0</v>
      </c>
      <c r="BJ220" s="17" t="s">
        <v>81</v>
      </c>
      <c r="BK220" s="211">
        <f t="shared" si="19"/>
        <v>0</v>
      </c>
      <c r="BL220" s="17" t="s">
        <v>133</v>
      </c>
      <c r="BM220" s="210" t="s">
        <v>391</v>
      </c>
    </row>
    <row r="221" spans="2:63" s="12" customFormat="1" ht="22.9" customHeight="1">
      <c r="B221" s="183"/>
      <c r="C221" s="184"/>
      <c r="D221" s="185" t="s">
        <v>75</v>
      </c>
      <c r="E221" s="197" t="s">
        <v>392</v>
      </c>
      <c r="F221" s="197" t="s">
        <v>393</v>
      </c>
      <c r="G221" s="184"/>
      <c r="H221" s="184"/>
      <c r="I221" s="187"/>
      <c r="J221" s="198">
        <f>BK221</f>
        <v>0</v>
      </c>
      <c r="K221" s="184"/>
      <c r="L221" s="189"/>
      <c r="M221" s="190"/>
      <c r="N221" s="191"/>
      <c r="O221" s="191"/>
      <c r="P221" s="192">
        <f>SUM(P222:P223)</f>
        <v>0</v>
      </c>
      <c r="Q221" s="191"/>
      <c r="R221" s="192">
        <f>SUM(R222:R223)</f>
        <v>0</v>
      </c>
      <c r="S221" s="191"/>
      <c r="T221" s="193">
        <f>SUM(T222:T223)</f>
        <v>0</v>
      </c>
      <c r="AR221" s="194" t="s">
        <v>81</v>
      </c>
      <c r="AT221" s="195" t="s">
        <v>75</v>
      </c>
      <c r="AU221" s="195" t="s">
        <v>81</v>
      </c>
      <c r="AY221" s="194" t="s">
        <v>130</v>
      </c>
      <c r="BK221" s="196">
        <f>SUM(BK222:BK223)</f>
        <v>0</v>
      </c>
    </row>
    <row r="222" spans="1:65" s="2" customFormat="1" ht="16.5" customHeight="1">
      <c r="A222" s="34"/>
      <c r="B222" s="35"/>
      <c r="C222" s="199" t="s">
        <v>394</v>
      </c>
      <c r="D222" s="199" t="s">
        <v>134</v>
      </c>
      <c r="E222" s="200" t="s">
        <v>395</v>
      </c>
      <c r="F222" s="201" t="s">
        <v>396</v>
      </c>
      <c r="G222" s="202" t="s">
        <v>168</v>
      </c>
      <c r="H222" s="203">
        <v>12.5</v>
      </c>
      <c r="I222" s="204"/>
      <c r="J222" s="205">
        <f>ROUND(I222*H222,2)</f>
        <v>0</v>
      </c>
      <c r="K222" s="201" t="s">
        <v>147</v>
      </c>
      <c r="L222" s="39"/>
      <c r="M222" s="206" t="s">
        <v>1</v>
      </c>
      <c r="N222" s="207" t="s">
        <v>41</v>
      </c>
      <c r="O222" s="71"/>
      <c r="P222" s="208">
        <f>O222*H222</f>
        <v>0</v>
      </c>
      <c r="Q222" s="208">
        <v>0</v>
      </c>
      <c r="R222" s="208">
        <f>Q222*H222</f>
        <v>0</v>
      </c>
      <c r="S222" s="208">
        <v>0</v>
      </c>
      <c r="T222" s="209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210" t="s">
        <v>133</v>
      </c>
      <c r="AT222" s="210" t="s">
        <v>134</v>
      </c>
      <c r="AU222" s="210" t="s">
        <v>87</v>
      </c>
      <c r="AY222" s="17" t="s">
        <v>130</v>
      </c>
      <c r="BE222" s="211">
        <f>IF(N222="základní",J222,0)</f>
        <v>0</v>
      </c>
      <c r="BF222" s="211">
        <f>IF(N222="snížená",J222,0)</f>
        <v>0</v>
      </c>
      <c r="BG222" s="211">
        <f>IF(N222="zákl. přenesená",J222,0)</f>
        <v>0</v>
      </c>
      <c r="BH222" s="211">
        <f>IF(N222="sníž. přenesená",J222,0)</f>
        <v>0</v>
      </c>
      <c r="BI222" s="211">
        <f>IF(N222="nulová",J222,0)</f>
        <v>0</v>
      </c>
      <c r="BJ222" s="17" t="s">
        <v>81</v>
      </c>
      <c r="BK222" s="211">
        <f>ROUND(I222*H222,2)</f>
        <v>0</v>
      </c>
      <c r="BL222" s="17" t="s">
        <v>133</v>
      </c>
      <c r="BM222" s="210" t="s">
        <v>397</v>
      </c>
    </row>
    <row r="223" spans="1:65" s="2" customFormat="1" ht="21.75" customHeight="1">
      <c r="A223" s="34"/>
      <c r="B223" s="35"/>
      <c r="C223" s="199" t="s">
        <v>398</v>
      </c>
      <c r="D223" s="199" t="s">
        <v>134</v>
      </c>
      <c r="E223" s="200" t="s">
        <v>399</v>
      </c>
      <c r="F223" s="201" t="s">
        <v>400</v>
      </c>
      <c r="G223" s="202" t="s">
        <v>168</v>
      </c>
      <c r="H223" s="203">
        <v>12.5</v>
      </c>
      <c r="I223" s="204"/>
      <c r="J223" s="205">
        <f>ROUND(I223*H223,2)</f>
        <v>0</v>
      </c>
      <c r="K223" s="201" t="s">
        <v>137</v>
      </c>
      <c r="L223" s="39"/>
      <c r="M223" s="258" t="s">
        <v>1</v>
      </c>
      <c r="N223" s="259" t="s">
        <v>41</v>
      </c>
      <c r="O223" s="260"/>
      <c r="P223" s="261">
        <f>O223*H223</f>
        <v>0</v>
      </c>
      <c r="Q223" s="261">
        <v>0</v>
      </c>
      <c r="R223" s="261">
        <f>Q223*H223</f>
        <v>0</v>
      </c>
      <c r="S223" s="261">
        <v>0</v>
      </c>
      <c r="T223" s="262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210" t="s">
        <v>133</v>
      </c>
      <c r="AT223" s="210" t="s">
        <v>134</v>
      </c>
      <c r="AU223" s="210" t="s">
        <v>87</v>
      </c>
      <c r="AY223" s="17" t="s">
        <v>130</v>
      </c>
      <c r="BE223" s="211">
        <f>IF(N223="základní",J223,0)</f>
        <v>0</v>
      </c>
      <c r="BF223" s="211">
        <f>IF(N223="snížená",J223,0)</f>
        <v>0</v>
      </c>
      <c r="BG223" s="211">
        <f>IF(N223="zákl. přenesená",J223,0)</f>
        <v>0</v>
      </c>
      <c r="BH223" s="211">
        <f>IF(N223="sníž. přenesená",J223,0)</f>
        <v>0</v>
      </c>
      <c r="BI223" s="211">
        <f>IF(N223="nulová",J223,0)</f>
        <v>0</v>
      </c>
      <c r="BJ223" s="17" t="s">
        <v>81</v>
      </c>
      <c r="BK223" s="211">
        <f>ROUND(I223*H223,2)</f>
        <v>0</v>
      </c>
      <c r="BL223" s="17" t="s">
        <v>133</v>
      </c>
      <c r="BM223" s="210" t="s">
        <v>401</v>
      </c>
    </row>
    <row r="224" spans="1:31" s="2" customFormat="1" ht="6.95" customHeight="1">
      <c r="A224" s="34"/>
      <c r="B224" s="54"/>
      <c r="C224" s="55"/>
      <c r="D224" s="55"/>
      <c r="E224" s="55"/>
      <c r="F224" s="55"/>
      <c r="G224" s="55"/>
      <c r="H224" s="55"/>
      <c r="I224" s="148"/>
      <c r="J224" s="55"/>
      <c r="K224" s="55"/>
      <c r="L224" s="39"/>
      <c r="M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</row>
  </sheetData>
  <sheetProtection algorithmName="SHA-512" hashValue="Saqg1s6HCPrh6Up7VRJRW0Coa/4FF+/1U2pB8g/x/ItMJHO0lpBj9u4Jy2ZXwaQbhpDHWM5Kea9HeUJzIIBVtw==" saltValue="2GX5sN80rtbdctqK9kHL1ieV3w5izVFFXErH2mTebUfW3H2pw60Y0K4+bGZG2PKkTji83eIPdD97Y3Mqx4tueA==" spinCount="100000" sheet="1" objects="1" scenarios="1" formatColumns="0" formatRows="0" autoFilter="0"/>
  <autoFilter ref="C120:K223"/>
  <mergeCells count="6">
    <mergeCell ref="L2:V2"/>
    <mergeCell ref="E7:H7"/>
    <mergeCell ref="E16:H16"/>
    <mergeCell ref="E25:H25"/>
    <mergeCell ref="E85:H85"/>
    <mergeCell ref="E113:H113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58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H4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130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05"/>
      <c r="C3" s="106"/>
      <c r="D3" s="106"/>
      <c r="E3" s="106"/>
      <c r="F3" s="106"/>
      <c r="G3" s="106"/>
      <c r="H3" s="20"/>
    </row>
    <row r="4" spans="2:8" s="1" customFormat="1" ht="24.95" customHeight="1">
      <c r="B4" s="20"/>
      <c r="C4" s="108" t="s">
        <v>402</v>
      </c>
      <c r="H4" s="20"/>
    </row>
    <row r="5" spans="2:8" s="1" customFormat="1" ht="12" customHeight="1">
      <c r="B5" s="20"/>
      <c r="C5" s="263" t="s">
        <v>13</v>
      </c>
      <c r="D5" s="322" t="s">
        <v>14</v>
      </c>
      <c r="E5" s="317"/>
      <c r="F5" s="317"/>
      <c r="H5" s="20"/>
    </row>
    <row r="6" spans="2:8" s="1" customFormat="1" ht="36.95" customHeight="1">
      <c r="B6" s="20"/>
      <c r="C6" s="264" t="s">
        <v>16</v>
      </c>
      <c r="D6" s="324" t="s">
        <v>17</v>
      </c>
      <c r="E6" s="317"/>
      <c r="F6" s="317"/>
      <c r="H6" s="20"/>
    </row>
    <row r="7" spans="2:8" s="1" customFormat="1" ht="16.5" customHeight="1">
      <c r="B7" s="20"/>
      <c r="C7" s="110" t="s">
        <v>22</v>
      </c>
      <c r="D7" s="114" t="str">
        <f>'Rekapitulace stavby'!AN8</f>
        <v>7. 8. 2020</v>
      </c>
      <c r="H7" s="20"/>
    </row>
    <row r="8" spans="1:8" s="2" customFormat="1" ht="10.9" customHeight="1">
      <c r="A8" s="34"/>
      <c r="B8" s="39"/>
      <c r="C8" s="34"/>
      <c r="D8" s="34"/>
      <c r="E8" s="34"/>
      <c r="F8" s="34"/>
      <c r="G8" s="34"/>
      <c r="H8" s="39"/>
    </row>
    <row r="9" spans="1:8" s="11" customFormat="1" ht="29.25" customHeight="1">
      <c r="A9" s="171"/>
      <c r="B9" s="265"/>
      <c r="C9" s="266" t="s">
        <v>57</v>
      </c>
      <c r="D9" s="267" t="s">
        <v>58</v>
      </c>
      <c r="E9" s="267" t="s">
        <v>117</v>
      </c>
      <c r="F9" s="268" t="s">
        <v>403</v>
      </c>
      <c r="G9" s="171"/>
      <c r="H9" s="265"/>
    </row>
    <row r="10" spans="1:8" s="2" customFormat="1" ht="26.45" customHeight="1">
      <c r="A10" s="34"/>
      <c r="B10" s="39"/>
      <c r="C10" s="269" t="s">
        <v>14</v>
      </c>
      <c r="D10" s="269" t="s">
        <v>17</v>
      </c>
      <c r="E10" s="34"/>
      <c r="F10" s="34"/>
      <c r="G10" s="34"/>
      <c r="H10" s="39"/>
    </row>
    <row r="11" spans="1:8" s="2" customFormat="1" ht="16.9" customHeight="1">
      <c r="A11" s="34"/>
      <c r="B11" s="39"/>
      <c r="C11" s="270" t="s">
        <v>83</v>
      </c>
      <c r="D11" s="271" t="s">
        <v>84</v>
      </c>
      <c r="E11" s="272" t="s">
        <v>85</v>
      </c>
      <c r="F11" s="273">
        <v>38</v>
      </c>
      <c r="G11" s="34"/>
      <c r="H11" s="39"/>
    </row>
    <row r="12" spans="1:8" s="2" customFormat="1" ht="16.9" customHeight="1">
      <c r="A12" s="34"/>
      <c r="B12" s="39"/>
      <c r="C12" s="274" t="s">
        <v>83</v>
      </c>
      <c r="D12" s="274" t="s">
        <v>164</v>
      </c>
      <c r="E12" s="17" t="s">
        <v>1</v>
      </c>
      <c r="F12" s="275">
        <v>38</v>
      </c>
      <c r="G12" s="34"/>
      <c r="H12" s="39"/>
    </row>
    <row r="13" spans="1:8" s="2" customFormat="1" ht="16.9" customHeight="1">
      <c r="A13" s="34"/>
      <c r="B13" s="39"/>
      <c r="C13" s="276" t="s">
        <v>404</v>
      </c>
      <c r="D13" s="34"/>
      <c r="E13" s="34"/>
      <c r="F13" s="34"/>
      <c r="G13" s="34"/>
      <c r="H13" s="39"/>
    </row>
    <row r="14" spans="1:8" s="2" customFormat="1" ht="16.9" customHeight="1">
      <c r="A14" s="34"/>
      <c r="B14" s="39"/>
      <c r="C14" s="274" t="s">
        <v>161</v>
      </c>
      <c r="D14" s="274" t="s">
        <v>162</v>
      </c>
      <c r="E14" s="17" t="s">
        <v>85</v>
      </c>
      <c r="F14" s="275">
        <v>38</v>
      </c>
      <c r="G14" s="34"/>
      <c r="H14" s="39"/>
    </row>
    <row r="15" spans="1:8" s="2" customFormat="1" ht="16.9" customHeight="1">
      <c r="A15" s="34"/>
      <c r="B15" s="39"/>
      <c r="C15" s="274" t="s">
        <v>166</v>
      </c>
      <c r="D15" s="274" t="s">
        <v>167</v>
      </c>
      <c r="E15" s="17" t="s">
        <v>168</v>
      </c>
      <c r="F15" s="275">
        <v>20.9</v>
      </c>
      <c r="G15" s="34"/>
      <c r="H15" s="39"/>
    </row>
    <row r="16" spans="1:8" s="2" customFormat="1" ht="16.9" customHeight="1">
      <c r="A16" s="34"/>
      <c r="B16" s="39"/>
      <c r="C16" s="270" t="s">
        <v>94</v>
      </c>
      <c r="D16" s="271" t="s">
        <v>95</v>
      </c>
      <c r="E16" s="272" t="s">
        <v>96</v>
      </c>
      <c r="F16" s="273">
        <v>773</v>
      </c>
      <c r="G16" s="34"/>
      <c r="H16" s="39"/>
    </row>
    <row r="17" spans="1:8" s="2" customFormat="1" ht="16.9" customHeight="1">
      <c r="A17" s="34"/>
      <c r="B17" s="39"/>
      <c r="C17" s="274" t="s">
        <v>1</v>
      </c>
      <c r="D17" s="274" t="s">
        <v>405</v>
      </c>
      <c r="E17" s="17" t="s">
        <v>1</v>
      </c>
      <c r="F17" s="275">
        <v>773</v>
      </c>
      <c r="G17" s="34"/>
      <c r="H17" s="39"/>
    </row>
    <row r="18" spans="1:8" s="2" customFormat="1" ht="16.9" customHeight="1">
      <c r="A18" s="34"/>
      <c r="B18" s="39"/>
      <c r="C18" s="276" t="s">
        <v>404</v>
      </c>
      <c r="D18" s="34"/>
      <c r="E18" s="34"/>
      <c r="F18" s="34"/>
      <c r="G18" s="34"/>
      <c r="H18" s="39"/>
    </row>
    <row r="19" spans="1:8" s="2" customFormat="1" ht="16.9" customHeight="1">
      <c r="A19" s="34"/>
      <c r="B19" s="39"/>
      <c r="C19" s="274" t="s">
        <v>193</v>
      </c>
      <c r="D19" s="274" t="s">
        <v>406</v>
      </c>
      <c r="E19" s="17" t="s">
        <v>146</v>
      </c>
      <c r="F19" s="275">
        <v>773</v>
      </c>
      <c r="G19" s="34"/>
      <c r="H19" s="39"/>
    </row>
    <row r="20" spans="1:8" s="2" customFormat="1" ht="16.9" customHeight="1">
      <c r="A20" s="34"/>
      <c r="B20" s="39"/>
      <c r="C20" s="274" t="s">
        <v>201</v>
      </c>
      <c r="D20" s="274" t="s">
        <v>407</v>
      </c>
      <c r="E20" s="17" t="s">
        <v>146</v>
      </c>
      <c r="F20" s="275">
        <v>773</v>
      </c>
      <c r="G20" s="34"/>
      <c r="H20" s="39"/>
    </row>
    <row r="21" spans="1:8" s="2" customFormat="1" ht="16.9" customHeight="1">
      <c r="A21" s="34"/>
      <c r="B21" s="39"/>
      <c r="C21" s="270" t="s">
        <v>88</v>
      </c>
      <c r="D21" s="271" t="s">
        <v>89</v>
      </c>
      <c r="E21" s="272" t="s">
        <v>90</v>
      </c>
      <c r="F21" s="273">
        <v>380</v>
      </c>
      <c r="G21" s="34"/>
      <c r="H21" s="39"/>
    </row>
    <row r="22" spans="1:8" s="2" customFormat="1" ht="16.9" customHeight="1">
      <c r="A22" s="34"/>
      <c r="B22" s="39"/>
      <c r="C22" s="274" t="s">
        <v>1</v>
      </c>
      <c r="D22" s="274" t="s">
        <v>91</v>
      </c>
      <c r="E22" s="17" t="s">
        <v>1</v>
      </c>
      <c r="F22" s="275">
        <v>380</v>
      </c>
      <c r="G22" s="34"/>
      <c r="H22" s="39"/>
    </row>
    <row r="23" spans="1:8" s="2" customFormat="1" ht="16.9" customHeight="1">
      <c r="A23" s="34"/>
      <c r="B23" s="39"/>
      <c r="C23" s="276" t="s">
        <v>404</v>
      </c>
      <c r="D23" s="34"/>
      <c r="E23" s="34"/>
      <c r="F23" s="34"/>
      <c r="G23" s="34"/>
      <c r="H23" s="39"/>
    </row>
    <row r="24" spans="1:8" s="2" customFormat="1" ht="16.9" customHeight="1">
      <c r="A24" s="34"/>
      <c r="B24" s="39"/>
      <c r="C24" s="274" t="s">
        <v>154</v>
      </c>
      <c r="D24" s="274" t="s">
        <v>408</v>
      </c>
      <c r="E24" s="17" t="s">
        <v>90</v>
      </c>
      <c r="F24" s="275">
        <v>380</v>
      </c>
      <c r="G24" s="34"/>
      <c r="H24" s="39"/>
    </row>
    <row r="25" spans="1:8" s="2" customFormat="1" ht="16.9" customHeight="1">
      <c r="A25" s="34"/>
      <c r="B25" s="39"/>
      <c r="C25" s="274" t="s">
        <v>157</v>
      </c>
      <c r="D25" s="274" t="s">
        <v>409</v>
      </c>
      <c r="E25" s="17" t="s">
        <v>90</v>
      </c>
      <c r="F25" s="275">
        <v>380</v>
      </c>
      <c r="G25" s="34"/>
      <c r="H25" s="39"/>
    </row>
    <row r="26" spans="1:8" s="2" customFormat="1" ht="16.9" customHeight="1">
      <c r="A26" s="34"/>
      <c r="B26" s="39"/>
      <c r="C26" s="274" t="s">
        <v>183</v>
      </c>
      <c r="D26" s="274" t="s">
        <v>410</v>
      </c>
      <c r="E26" s="17" t="s">
        <v>90</v>
      </c>
      <c r="F26" s="275">
        <v>380</v>
      </c>
      <c r="G26" s="34"/>
      <c r="H26" s="39"/>
    </row>
    <row r="27" spans="1:8" s="2" customFormat="1" ht="16.9" customHeight="1">
      <c r="A27" s="34"/>
      <c r="B27" s="39"/>
      <c r="C27" s="274" t="s">
        <v>187</v>
      </c>
      <c r="D27" s="274" t="s">
        <v>411</v>
      </c>
      <c r="E27" s="17" t="s">
        <v>90</v>
      </c>
      <c r="F27" s="275">
        <v>380</v>
      </c>
      <c r="G27" s="34"/>
      <c r="H27" s="39"/>
    </row>
    <row r="28" spans="1:8" s="2" customFormat="1" ht="16.9" customHeight="1">
      <c r="A28" s="34"/>
      <c r="B28" s="39"/>
      <c r="C28" s="274" t="s">
        <v>172</v>
      </c>
      <c r="D28" s="274" t="s">
        <v>412</v>
      </c>
      <c r="E28" s="17" t="s">
        <v>90</v>
      </c>
      <c r="F28" s="275">
        <v>760</v>
      </c>
      <c r="G28" s="34"/>
      <c r="H28" s="39"/>
    </row>
    <row r="29" spans="1:8" s="2" customFormat="1" ht="16.9" customHeight="1">
      <c r="A29" s="34"/>
      <c r="B29" s="39"/>
      <c r="C29" s="274" t="s">
        <v>254</v>
      </c>
      <c r="D29" s="274" t="s">
        <v>413</v>
      </c>
      <c r="E29" s="17" t="s">
        <v>90</v>
      </c>
      <c r="F29" s="275">
        <v>489</v>
      </c>
      <c r="G29" s="34"/>
      <c r="H29" s="39"/>
    </row>
    <row r="30" spans="1:8" s="2" customFormat="1" ht="16.9" customHeight="1">
      <c r="A30" s="34"/>
      <c r="B30" s="39"/>
      <c r="C30" s="274" t="s">
        <v>282</v>
      </c>
      <c r="D30" s="274" t="s">
        <v>414</v>
      </c>
      <c r="E30" s="17" t="s">
        <v>85</v>
      </c>
      <c r="F30" s="275">
        <v>38.72</v>
      </c>
      <c r="G30" s="34"/>
      <c r="H30" s="39"/>
    </row>
    <row r="31" spans="1:8" s="2" customFormat="1" ht="16.9" customHeight="1">
      <c r="A31" s="34"/>
      <c r="B31" s="39"/>
      <c r="C31" s="274" t="s">
        <v>161</v>
      </c>
      <c r="D31" s="274" t="s">
        <v>162</v>
      </c>
      <c r="E31" s="17" t="s">
        <v>85</v>
      </c>
      <c r="F31" s="275">
        <v>38</v>
      </c>
      <c r="G31" s="34"/>
      <c r="H31" s="39"/>
    </row>
    <row r="32" spans="1:8" s="2" customFormat="1" ht="16.9" customHeight="1">
      <c r="A32" s="34"/>
      <c r="B32" s="39"/>
      <c r="C32" s="274" t="s">
        <v>213</v>
      </c>
      <c r="D32" s="274" t="s">
        <v>415</v>
      </c>
      <c r="E32" s="17" t="s">
        <v>215</v>
      </c>
      <c r="F32" s="275">
        <v>47</v>
      </c>
      <c r="G32" s="34"/>
      <c r="H32" s="39"/>
    </row>
    <row r="33" spans="1:8" s="2" customFormat="1" ht="16.9" customHeight="1">
      <c r="A33" s="34"/>
      <c r="B33" s="39"/>
      <c r="C33" s="270" t="s">
        <v>98</v>
      </c>
      <c r="D33" s="271" t="s">
        <v>99</v>
      </c>
      <c r="E33" s="272" t="s">
        <v>96</v>
      </c>
      <c r="F33" s="273">
        <v>9</v>
      </c>
      <c r="G33" s="34"/>
      <c r="H33" s="39"/>
    </row>
    <row r="34" spans="1:8" s="2" customFormat="1" ht="16.9" customHeight="1">
      <c r="A34" s="34"/>
      <c r="B34" s="39"/>
      <c r="C34" s="274" t="s">
        <v>1</v>
      </c>
      <c r="D34" s="274" t="s">
        <v>100</v>
      </c>
      <c r="E34" s="17" t="s">
        <v>1</v>
      </c>
      <c r="F34" s="275">
        <v>9</v>
      </c>
      <c r="G34" s="34"/>
      <c r="H34" s="39"/>
    </row>
    <row r="35" spans="1:8" s="2" customFormat="1" ht="16.9" customHeight="1">
      <c r="A35" s="34"/>
      <c r="B35" s="39"/>
      <c r="C35" s="276" t="s">
        <v>404</v>
      </c>
      <c r="D35" s="34"/>
      <c r="E35" s="34"/>
      <c r="F35" s="34"/>
      <c r="G35" s="34"/>
      <c r="H35" s="39"/>
    </row>
    <row r="36" spans="1:8" s="2" customFormat="1" ht="16.9" customHeight="1">
      <c r="A36" s="34"/>
      <c r="B36" s="39"/>
      <c r="C36" s="274" t="s">
        <v>197</v>
      </c>
      <c r="D36" s="274" t="s">
        <v>416</v>
      </c>
      <c r="E36" s="17" t="s">
        <v>146</v>
      </c>
      <c r="F36" s="275">
        <v>9</v>
      </c>
      <c r="G36" s="34"/>
      <c r="H36" s="39"/>
    </row>
    <row r="37" spans="1:8" s="2" customFormat="1" ht="16.9" customHeight="1">
      <c r="A37" s="34"/>
      <c r="B37" s="39"/>
      <c r="C37" s="274" t="s">
        <v>205</v>
      </c>
      <c r="D37" s="274" t="s">
        <v>417</v>
      </c>
      <c r="E37" s="17" t="s">
        <v>146</v>
      </c>
      <c r="F37" s="275">
        <v>9</v>
      </c>
      <c r="G37" s="34"/>
      <c r="H37" s="39"/>
    </row>
    <row r="38" spans="1:8" s="2" customFormat="1" ht="16.9" customHeight="1">
      <c r="A38" s="34"/>
      <c r="B38" s="39"/>
      <c r="C38" s="274" t="s">
        <v>225</v>
      </c>
      <c r="D38" s="274" t="s">
        <v>418</v>
      </c>
      <c r="E38" s="17" t="s">
        <v>146</v>
      </c>
      <c r="F38" s="275">
        <v>8</v>
      </c>
      <c r="G38" s="34"/>
      <c r="H38" s="39"/>
    </row>
    <row r="39" spans="1:8" s="2" customFormat="1" ht="16.9" customHeight="1">
      <c r="A39" s="34"/>
      <c r="B39" s="39"/>
      <c r="C39" s="274" t="s">
        <v>250</v>
      </c>
      <c r="D39" s="274" t="s">
        <v>419</v>
      </c>
      <c r="E39" s="17" t="s">
        <v>146</v>
      </c>
      <c r="F39" s="275">
        <v>9</v>
      </c>
      <c r="G39" s="34"/>
      <c r="H39" s="39"/>
    </row>
    <row r="40" spans="1:8" s="2" customFormat="1" ht="16.9" customHeight="1">
      <c r="A40" s="34"/>
      <c r="B40" s="39"/>
      <c r="C40" s="274" t="s">
        <v>230</v>
      </c>
      <c r="D40" s="274" t="s">
        <v>420</v>
      </c>
      <c r="E40" s="17" t="s">
        <v>146</v>
      </c>
      <c r="F40" s="275">
        <v>9</v>
      </c>
      <c r="G40" s="34"/>
      <c r="H40" s="39"/>
    </row>
    <row r="41" spans="1:8" s="2" customFormat="1" ht="16.9" customHeight="1">
      <c r="A41" s="34"/>
      <c r="B41" s="39"/>
      <c r="C41" s="274" t="s">
        <v>254</v>
      </c>
      <c r="D41" s="274" t="s">
        <v>413</v>
      </c>
      <c r="E41" s="17" t="s">
        <v>90</v>
      </c>
      <c r="F41" s="275">
        <v>489</v>
      </c>
      <c r="G41" s="34"/>
      <c r="H41" s="39"/>
    </row>
    <row r="42" spans="1:8" s="2" customFormat="1" ht="16.9" customHeight="1">
      <c r="A42" s="34"/>
      <c r="B42" s="39"/>
      <c r="C42" s="274" t="s">
        <v>282</v>
      </c>
      <c r="D42" s="274" t="s">
        <v>414</v>
      </c>
      <c r="E42" s="17" t="s">
        <v>85</v>
      </c>
      <c r="F42" s="275">
        <v>38.72</v>
      </c>
      <c r="G42" s="34"/>
      <c r="H42" s="39"/>
    </row>
    <row r="43" spans="1:8" s="2" customFormat="1" ht="16.9" customHeight="1">
      <c r="A43" s="34"/>
      <c r="B43" s="39"/>
      <c r="C43" s="274" t="s">
        <v>213</v>
      </c>
      <c r="D43" s="274" t="s">
        <v>415</v>
      </c>
      <c r="E43" s="17" t="s">
        <v>215</v>
      </c>
      <c r="F43" s="275">
        <v>47</v>
      </c>
      <c r="G43" s="34"/>
      <c r="H43" s="39"/>
    </row>
    <row r="44" spans="1:8" s="2" customFormat="1" ht="16.9" customHeight="1">
      <c r="A44" s="34"/>
      <c r="B44" s="39"/>
      <c r="C44" s="274" t="s">
        <v>234</v>
      </c>
      <c r="D44" s="274" t="s">
        <v>421</v>
      </c>
      <c r="E44" s="17" t="s">
        <v>146</v>
      </c>
      <c r="F44" s="275">
        <v>25</v>
      </c>
      <c r="G44" s="34"/>
      <c r="H44" s="39"/>
    </row>
    <row r="45" spans="1:8" s="2" customFormat="1" ht="16.9" customHeight="1">
      <c r="A45" s="34"/>
      <c r="B45" s="39"/>
      <c r="C45" s="274" t="s">
        <v>239</v>
      </c>
      <c r="D45" s="274" t="s">
        <v>422</v>
      </c>
      <c r="E45" s="17" t="s">
        <v>146</v>
      </c>
      <c r="F45" s="275">
        <v>24</v>
      </c>
      <c r="G45" s="34"/>
      <c r="H45" s="39"/>
    </row>
    <row r="46" spans="1:8" s="2" customFormat="1" ht="16.9" customHeight="1">
      <c r="A46" s="34"/>
      <c r="B46" s="39"/>
      <c r="C46" s="274" t="s">
        <v>244</v>
      </c>
      <c r="D46" s="274" t="s">
        <v>423</v>
      </c>
      <c r="E46" s="17" t="s">
        <v>246</v>
      </c>
      <c r="F46" s="275">
        <v>13.5</v>
      </c>
      <c r="G46" s="34"/>
      <c r="H46" s="39"/>
    </row>
    <row r="47" spans="1:8" s="2" customFormat="1" ht="7.35" customHeight="1">
      <c r="A47" s="34"/>
      <c r="B47" s="146"/>
      <c r="C47" s="147"/>
      <c r="D47" s="147"/>
      <c r="E47" s="147"/>
      <c r="F47" s="147"/>
      <c r="G47" s="147"/>
      <c r="H47" s="39"/>
    </row>
    <row r="48" spans="1:8" s="2" customFormat="1" ht="11.25">
      <c r="A48" s="34"/>
      <c r="B48" s="34"/>
      <c r="C48" s="34"/>
      <c r="D48" s="34"/>
      <c r="E48" s="34"/>
      <c r="F48" s="34"/>
      <c r="G48" s="34"/>
      <c r="H48" s="34"/>
    </row>
  </sheetData>
  <sheetProtection algorithmName="SHA-512" hashValue="39QDv4GTpm+jASi4ZZ5ontFHwWOFIP6pcrXLIFD4gdAvoNOXHFKrpGLvK7SGRF8RGkEDmXEqc/I7Eacotq6bJg==" saltValue="ljMCb5c7XS5/seaA+0K026sV5/McyMD0iDm9D2Z3y4vMR/8pZGL2qCI0J3sPEW44OPpdysvlJGjME6E3ByVMPw==" spinCount="100000" sheet="1" objects="1" scenarios="1" formatColumns="0" formatRows="0"/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Požárová</dc:creator>
  <cp:keywords/>
  <dc:description/>
  <cp:lastModifiedBy>Otrubová Roxana</cp:lastModifiedBy>
  <cp:lastPrinted>2020-09-14T09:23:44Z</cp:lastPrinted>
  <dcterms:created xsi:type="dcterms:W3CDTF">2020-08-13T07:19:34Z</dcterms:created>
  <dcterms:modified xsi:type="dcterms:W3CDTF">2020-09-14T09:24:20Z</dcterms:modified>
  <cp:category/>
  <cp:version/>
  <cp:contentType/>
  <cp:contentStatus/>
</cp:coreProperties>
</file>