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945" yWindow="1515" windowWidth="14535" windowHeight="11055" firstSheet="1" activeTab="1"/>
  </bookViews>
  <sheets>
    <sheet name="Rekapitulace stavby" sheetId="1" state="veryHidden" r:id="rId1"/>
    <sheet name="02 - Revitalizace prostra..." sheetId="2" r:id="rId2"/>
  </sheets>
  <definedNames>
    <definedName name="_xlnm._FilterDatabase" localSheetId="1" hidden="1">'02 - Revitalizace prostra...'!$C$90:$K$244</definedName>
    <definedName name="_xlnm.Print_Area" localSheetId="1">'02 - Revitalizace prostra...'!$C$4:$J$39,'02 - Revitalizace prostra...'!$C$45:$J$72,'02 - Revitalizace prostra...'!$C$78:$J$244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'02 - Revitalizace prostra...'!$90:$90</definedName>
  </definedNames>
  <calcPr calcId="181029"/>
</workbook>
</file>

<file path=xl/sharedStrings.xml><?xml version="1.0" encoding="utf-8"?>
<sst xmlns="http://schemas.openxmlformats.org/spreadsheetml/2006/main" count="1862" uniqueCount="391">
  <si>
    <t>Export Komplet</t>
  </si>
  <si>
    <t>VZ</t>
  </si>
  <si>
    <t>2.0</t>
  </si>
  <si>
    <t/>
  </si>
  <si>
    <t>False</t>
  </si>
  <si>
    <t>{088d91ad-27f2-4b08-aa31-75ac29a3feda}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</si>
  <si>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</si>
  <si>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</si>
  <si>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</si>
  <si>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</si>
  <si>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</si>
  <si>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</si>
  <si>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</si>
  <si>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</si>
  <si>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20-Hrubovska-031</t>
  </si>
  <si>
    <t>Stavba:</t>
  </si>
  <si>
    <t>REVITALIZACE PROSTRANSTVÍ U PAVILONŮ  H a E V AREALU SLEZSKÉ NEMOCNICE V OPAVĚ</t>
  </si>
  <si>
    <t>KSO:</t>
  </si>
  <si>
    <t>CC-CZ:</t>
  </si>
  <si>
    <t>Místo:</t>
  </si>
  <si>
    <t>Parcela 2273/1, Opava Předměstí</t>
  </si>
  <si>
    <t>Datum:</t>
  </si>
  <si>
    <t>8. 10. 2020</t>
  </si>
  <si>
    <t>Zadavatel:</t>
  </si>
  <si>
    <t>IČ:</t>
  </si>
  <si>
    <t>Slezská nemocnice v Opavě</t>
  </si>
  <si>
    <t>DIČ:</t>
  </si>
  <si>
    <t>Zhotovitel:</t>
  </si>
  <si>
    <t>Dle výběrového řízení investora</t>
  </si>
  <si>
    <t>Projektant:</t>
  </si>
  <si>
    <t>Ing.Dagmar Hrubovská</t>
  </si>
  <si>
    <t>True</t>
  </si>
  <si>
    <t>Zpracovatel:</t>
  </si>
  <si>
    <t>Katerinec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</si>
  <si>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</si>
  <si>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</si>
  <si>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</si>
  <si>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</si>
  <si>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</si>
  <si>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</si>
  <si>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</si>
  <si>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</si>
  <si>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</si>
  <si>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</si>
  <si>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</si>
  <si>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</si>
  <si>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</si>
  <si>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</si>
  <si>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</si>
  <si>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</si>
  <si>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</si>
  <si>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</si>
  <si>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</si>
  <si>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</si>
  <si>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</si>
  <si>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</si>
  <si>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</si>
  <si>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</si>
  <si>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</si>
  <si>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</si>
  <si>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</si>
  <si>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</si>
  <si>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</si>
  <si>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</si>
  <si>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</si>
  <si>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</si>
  <si>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</si>
  <si>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</si>
  <si>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</si>
  <si>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</si>
  <si>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</si>
  <si>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</si>
  <si>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</si>
  <si>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</si>
  <si>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</si>
  <si>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</si>
  <si>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Revitalizace prostranství - II.Etapa mezi pavilony H a E</t>
  </si>
  <si>
    <t>STA</t>
  </si>
  <si>
    <t>1</t>
  </si>
  <si>
    <t>{257f34d8-2b66-4c69-b321-a7ea7350cbf4}</t>
  </si>
  <si>
    <t>2</t>
  </si>
  <si>
    <t>KRYCÍ LIST SOUPISU PRACÍ</t>
  </si>
  <si>
    <t>Objekt:</t>
  </si>
  <si>
    <t>02 - Revitalizace prostranství - II.Etapa mezi pavilony H a 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</si>
  <si>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</si>
  <si>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</si>
  <si>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</si>
  <si>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</si>
  <si>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</si>
  <si>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</si>
  <si>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</si>
  <si>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</si>
  <si>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</si>
  <si>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</si>
  <si>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</si>
  <si>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</si>
  <si>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</si>
  <si>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</si>
  <si>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</si>
  <si>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</si>
  <si>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</si>
  <si>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</si>
  <si>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</si>
  <si>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</si>
  <si>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</si>
  <si>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</si>
  <si>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</si>
  <si>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</si>
  <si>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</si>
  <si>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</si>
  <si>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</si>
  <si>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</si>
  <si>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</si>
  <si>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</si>
  <si>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</si>
  <si>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</si>
  <si>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</si>
  <si>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</si>
  <si>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113107141</t>
  </si>
  <si>
    <t>Odstranění podkladů nebo krytů ručně s přemístěním hmot na skládku na vzdálenost do 3 m nebo s naložením na dopravní prostředek živičných, o tl. vrstvy do 50 mm</t>
  </si>
  <si>
    <t>m2</t>
  </si>
  <si>
    <t>4</t>
  </si>
  <si>
    <t>1234249253</t>
  </si>
  <si>
    <t>VV</t>
  </si>
  <si>
    <t>"na betonu"  168,0</t>
  </si>
  <si>
    <t>"na panelech" 99,00</t>
  </si>
  <si>
    <t>Součet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</si>
  <si>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</si>
  <si>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</si>
  <si>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1586256731</t>
  </si>
  <si>
    <t>"stávající chodník"  168,0</t>
  </si>
  <si>
    <t>3</t>
  </si>
  <si>
    <t>113107412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</si>
  <si>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100 do 200 mm</t>
  </si>
  <si>
    <t>-579828689</t>
  </si>
  <si>
    <t>"chodník asfaltový"  168,0</t>
  </si>
  <si>
    <t>"skládaná dlažba"  2,0*3,20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</si>
  <si>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</si>
  <si>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</si>
  <si>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29650734</t>
  </si>
  <si>
    <t>"cesta k výtahu"  9,0</t>
  </si>
  <si>
    <t>5</t>
  </si>
  <si>
    <t>113107446</t>
  </si>
  <si>
    <t>Odstranění podkladů nebo krytů při překopech inženýrských sítí s přemístěním hmot na skládku ve vzdálenosti do 3 m nebo s naložením na dopravní prostředek strojně plochy jednotlivě do 15 m2 živičných, o tl. vrstvy přes 250 do 300 mm</t>
  </si>
  <si>
    <t>1898232316</t>
  </si>
  <si>
    <t>6</t>
  </si>
  <si>
    <t>113151111</t>
  </si>
  <si>
    <t>Rozebírání zpevněných ploch s přemístěním na skládku na vzdálenost do 20 m nebo s naložením na dopravní prostředek ze silničních panelů</t>
  </si>
  <si>
    <t>1596878448</t>
  </si>
  <si>
    <t>"panely" 99,00</t>
  </si>
  <si>
    <t>7</t>
  </si>
  <si>
    <t>113201112</t>
  </si>
  <si>
    <t>Vytrhání obrub s vybouráním lože, s přemístěním hmot na skládku na vzdálenost do 3 m nebo s naložením na dopravní prostředek silniční přídlažby</t>
  </si>
  <si>
    <t>m</t>
  </si>
  <si>
    <t>1547524271</t>
  </si>
  <si>
    <t>2*3,20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</si>
  <si>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</si>
  <si>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</si>
  <si>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</si>
  <si>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827135918</t>
  </si>
  <si>
    <t>"k výtahu"  5,40*2</t>
  </si>
  <si>
    <t>" u vchodu na dialýzu"  7,50</t>
  </si>
  <si>
    <t>9</t>
  </si>
  <si>
    <t>113204111</t>
  </si>
  <si>
    <t>Vytrhání obrub s vybouráním lože, s přemístěním hmot na skládku na vzdálenost do 3 m nebo s naložením na dopravní prostředek záhonových</t>
  </si>
  <si>
    <t>-1669544923</t>
  </si>
  <si>
    <t>"U stávajících chodníků"  3,00</t>
  </si>
  <si>
    <t>10</t>
  </si>
  <si>
    <t>122211101</t>
  </si>
  <si>
    <t>Odkopávky a prokopávky ručně zapažené i nezapažené v hornině třídy těžitelnosti I skupiny 3</t>
  </si>
  <si>
    <t>m3</t>
  </si>
  <si>
    <t>2097274708</t>
  </si>
  <si>
    <t>"Nový chodník dlažba 60 mm  šířka vč. obrubníků v tl. 30 cm</t>
  </si>
  <si>
    <t>(146,5+89,2+5+43,5+7,20+1,60+4,20+21,40-2,10)*1,1</t>
  </si>
  <si>
    <t>"Nový chodník dlažba 80 mm</t>
  </si>
  <si>
    <t>8,80</t>
  </si>
  <si>
    <t>(6,00+5,30)*0,40</t>
  </si>
  <si>
    <t>Mezisoučet</t>
  </si>
  <si>
    <t xml:space="preserve">"60% ručně"  </t>
  </si>
  <si>
    <t>361,47*0,30*0,60</t>
  </si>
  <si>
    <t>11</t>
  </si>
  <si>
    <t>122251103</t>
  </si>
  <si>
    <t>Odkopávky a prokopávky nezapažené strojně v hornině třídy těžitelnosti I skupiny 3 přes 50 do 100 m3</t>
  </si>
  <si>
    <t>1105925662</t>
  </si>
  <si>
    <t>"Nový chodník dlažba 60 mm  šířka vč. obrubníků v tl.30 cm</t>
  </si>
  <si>
    <t>(146,5+89,2+5+43,5+7,20+1,60+4,20+21,40-2,10)*1,10</t>
  </si>
  <si>
    <t xml:space="preserve">"40% strojně"  </t>
  </si>
  <si>
    <t>361,47*0,30*0,40</t>
  </si>
  <si>
    <t>12</t>
  </si>
  <si>
    <t>132212111</t>
  </si>
  <si>
    <t>Hloubení rýh šířky do 800 mm ručně zapažených i nezapažených, s urovnáním dna do předepsaného profilu a spádu v hornině třídy těžitelnosti I skupiny 3 soudržných</t>
  </si>
  <si>
    <t>-860847394</t>
  </si>
  <si>
    <t>"pro chráníčky</t>
  </si>
  <si>
    <t>(0,35+0,55)/2*0,70*(9,0+5,50+5,20+4,00)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</si>
  <si>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</si>
  <si>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</si>
  <si>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</si>
  <si>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543791427</t>
  </si>
  <si>
    <t>"výkop</t>
  </si>
  <si>
    <t>(146,5+89,2+5+43,5+7,20+1,60+4,20+21,40)*1,10</t>
  </si>
  <si>
    <t>"Nový chodník dlažba 80 m</t>
  </si>
  <si>
    <t>363,78*0,30</t>
  </si>
  <si>
    <t>(0,35+0,75)/2*0,80*(9,0+5,50+5,20+4,00)</t>
  </si>
  <si>
    <t>"odpočet zásyp</t>
  </si>
  <si>
    <t>-23,24</t>
  </si>
  <si>
    <t>14</t>
  </si>
  <si>
    <t>171201221</t>
  </si>
  <si>
    <t>Poplatek za uložení stavebního odpadu na skládce (skládkovné) zeminy a kamení zatříděného do Katalogu odpadů pod kódem 17 05 04</t>
  </si>
  <si>
    <t>t</t>
  </si>
  <si>
    <t>-1656530902</t>
  </si>
  <si>
    <t>96,332*1,75</t>
  </si>
  <si>
    <t>174111101</t>
  </si>
  <si>
    <t>Zásyp sypaninou z jakékoliv horniny ručně s uložením výkopku ve vrstvách se zhutněním jam, šachet, rýh nebo kolem objektů v těchto vykopávkách</t>
  </si>
  <si>
    <t>-892933956</t>
  </si>
  <si>
    <t>"nové chodníky</t>
  </si>
  <si>
    <t>(13,30+8,40+17,70+77,70+52,90+79,90+13,0)*0,30*0,40/2</t>
  </si>
  <si>
    <t>"zásyp chrániček</t>
  </si>
  <si>
    <t xml:space="preserve">"pod chodníkem </t>
  </si>
  <si>
    <t>16</t>
  </si>
  <si>
    <t>181951112</t>
  </si>
  <si>
    <t>Úprava pláně vyrovnáním výškových rozdílů strojně v hornině třídy těžitelnosti I, skupiny 1 až 3 se zhutněním</t>
  </si>
  <si>
    <t>395391411</t>
  </si>
  <si>
    <t>(146,5+89,2+5+43,5+7,20+1,60+4,20+21,40)*1,1</t>
  </si>
  <si>
    <t>Svislé a kompletní konstrukce</t>
  </si>
  <si>
    <t>17</t>
  </si>
  <si>
    <t>388995212</t>
  </si>
  <si>
    <t>Chránička kabelů v římse z trub HDPE přes DN 80 do DN 110</t>
  </si>
  <si>
    <t>309085566</t>
  </si>
  <si>
    <t>9,0+5,50+5,20+4,00</t>
  </si>
  <si>
    <t>Vodorovné konstrukce</t>
  </si>
  <si>
    <t>18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</si>
  <si>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</si>
  <si>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</si>
  <si>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kus</t>
  </si>
  <si>
    <t>576582713</t>
  </si>
  <si>
    <t>19</t>
  </si>
  <si>
    <t>M</t>
  </si>
  <si>
    <t>59341219</t>
  </si>
  <si>
    <t>deska stropní plná PZD 1500x300x90mm</t>
  </si>
  <si>
    <t>-1824174756</t>
  </si>
  <si>
    <t>Komunikace pozemní</t>
  </si>
  <si>
    <t>20</t>
  </si>
  <si>
    <t>564760011</t>
  </si>
  <si>
    <t>Podklad nebo kryt z kameniva hrubého drceného vel. 8-16 mm s rozprostřením a zhutněním, po zhutnění tl. 200 mm</t>
  </si>
  <si>
    <t>-1513798685</t>
  </si>
  <si>
    <t xml:space="preserve">"Nový chodník dlažba 60 mm  </t>
  </si>
  <si>
    <t>(146,5+89,2+5+43,5+7,20+1,60+4,20+21,40)</t>
  </si>
  <si>
    <t>596211133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</si>
  <si>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300 m2</t>
  </si>
  <si>
    <t>-956942548</t>
  </si>
  <si>
    <t>22</t>
  </si>
  <si>
    <t>59245018</t>
  </si>
  <si>
    <t xml:space="preserve">dlažba tvar obdélník betonová 200x100x60mm přírodní  bez fazety </t>
  </si>
  <si>
    <t>1666693757</t>
  </si>
  <si>
    <t>318,6*1,02 'Přepočtené koeficientem množství</t>
  </si>
  <si>
    <t>23</t>
  </si>
  <si>
    <t>596211230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</si>
  <si>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do 50 m2</t>
  </si>
  <si>
    <t>1640044073</t>
  </si>
  <si>
    <t>"dlažba s výstupky červená</t>
  </si>
  <si>
    <t>24</t>
  </si>
  <si>
    <t>59245020</t>
  </si>
  <si>
    <t>dlažba tvar obdélník betonová 200x100x80mm přírodní  bez fazety</t>
  </si>
  <si>
    <t>1859468563</t>
  </si>
  <si>
    <t>8,80*1,02</t>
  </si>
  <si>
    <t>25</t>
  </si>
  <si>
    <t>59245226</t>
  </si>
  <si>
    <t>dlažba tvar obdélník betonová pro nevidomé 200x100x80mm barevná</t>
  </si>
  <si>
    <t>-786466005</t>
  </si>
  <si>
    <t>(6,00+5,30)*0,40*1,02</t>
  </si>
  <si>
    <t>Trubní vedení</t>
  </si>
  <si>
    <t>26</t>
  </si>
  <si>
    <t>899331111</t>
  </si>
  <si>
    <t>Výšková úprava uličního vstupu nebo vpusti do 200 mm zvýšením poklopu</t>
  </si>
  <si>
    <t>1705977146</t>
  </si>
  <si>
    <t>27</t>
  </si>
  <si>
    <t>899431111</t>
  </si>
  <si>
    <t>Výšková úprava uličního vstupu nebo vpusti do 200 mm zvýšením krycího hrnce, šoupěte nebo hydrantu bez úpravy armatur</t>
  </si>
  <si>
    <t>-209836253</t>
  </si>
  <si>
    <t>Ostatní konstrukce a práce, bourání</t>
  </si>
  <si>
    <t>28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</si>
  <si>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</si>
  <si>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</si>
  <si>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-862523508</t>
  </si>
  <si>
    <t>"na cestě k výtahu"  2,0*2</t>
  </si>
  <si>
    <t>29</t>
  </si>
  <si>
    <t>59217030</t>
  </si>
  <si>
    <t>obrubník betonový silniční přechodový 1000x150x150-250mm</t>
  </si>
  <si>
    <t>575920456</t>
  </si>
  <si>
    <t>"levý"  2</t>
  </si>
  <si>
    <t>"pravý"  2</t>
  </si>
  <si>
    <t>30</t>
  </si>
  <si>
    <t>916331112</t>
  </si>
  <si>
    <t>Osazení zahradního obrubníku betonového s ložem tl. od 50 do 100 mm z betonu prostého tř. C 12/15 s boční opěrou z betonu prostého tř. C 12/15</t>
  </si>
  <si>
    <t>-1461710929</t>
  </si>
  <si>
    <t>13,30+8,40+17,70+77,70+52,90+79,90+13,0</t>
  </si>
  <si>
    <t>31</t>
  </si>
  <si>
    <t>59217001</t>
  </si>
  <si>
    <t>obrubník betonový zahradní 1000x50x250mm</t>
  </si>
  <si>
    <t>-39255673</t>
  </si>
  <si>
    <t>262,90*1,01</t>
  </si>
  <si>
    <t>34</t>
  </si>
  <si>
    <t>936124112</t>
  </si>
  <si>
    <t>Montáž lavičky parkové stabilní se zabetonováním noh</t>
  </si>
  <si>
    <t>-1275430259</t>
  </si>
  <si>
    <t>35</t>
  </si>
  <si>
    <t>74910</t>
  </si>
  <si>
    <t>-1836709594</t>
  </si>
  <si>
    <t>96</t>
  </si>
  <si>
    <t>Bourání konstrukcí</t>
  </si>
  <si>
    <t>38</t>
  </si>
  <si>
    <t>919735112</t>
  </si>
  <si>
    <t>Řezání stávajícího živičného krytu nebo podkladu hloubky přes 50 do 100 mm</t>
  </si>
  <si>
    <t>-294616894</t>
  </si>
  <si>
    <t>"cesta k výtahu"  4,50*2</t>
  </si>
  <si>
    <t>39</t>
  </si>
  <si>
    <t>919735116</t>
  </si>
  <si>
    <t>Řezání stávajícího živičného krytu nebo podkladu hloubky přes 250 do 300 mm</t>
  </si>
  <si>
    <t>-1619794487</t>
  </si>
  <si>
    <t>"vchod do dialýzi"  7,50</t>
  </si>
  <si>
    <t>40</t>
  </si>
  <si>
    <t>961055111</t>
  </si>
  <si>
    <t>Bourání základů z betonu železového</t>
  </si>
  <si>
    <t>-724290269</t>
  </si>
  <si>
    <t>"základ pro stožár"  0,80*0,80*(0,92+0,15)*2</t>
  </si>
  <si>
    <t>997</t>
  </si>
  <si>
    <t>Přesun sutě</t>
  </si>
  <si>
    <t>41</t>
  </si>
  <si>
    <t>997013111</t>
  </si>
  <si>
    <t>Vnitrostaveništní doprava suti a vybouraných hmot vodorovně do 50 m svisle s použitím mechanizace pro budovy a haly výšky do 6 m</t>
  </si>
  <si>
    <t>-3835239</t>
  </si>
  <si>
    <t>42</t>
  </si>
  <si>
    <t>997013501</t>
  </si>
  <si>
    <t>Odvoz suti a vybouraných hmot na skládku nebo meziskládku se složením, na vzdálenost do 1 km</t>
  </si>
  <si>
    <t>1420255914</t>
  </si>
  <si>
    <t>43</t>
  </si>
  <si>
    <t>997013509</t>
  </si>
  <si>
    <t>Odvoz suti a vybouraných hmot na skládku nebo meziskládku se složením, na vzdálenost Příplatek k ceně za každý další i započatý 1 km přes 1 km</t>
  </si>
  <si>
    <t>1720640503</t>
  </si>
  <si>
    <t>136,183*9 'Přepočtené koeficientem množství</t>
  </si>
  <si>
    <t>44</t>
  </si>
  <si>
    <t>997013601</t>
  </si>
  <si>
    <t>Poplatek za uložení stavebního odpadu na skládce (skládkovné) z prostého betonu zatříděného do Katalogu odpadů pod kódem 17 01 01</t>
  </si>
  <si>
    <t>260656356</t>
  </si>
  <si>
    <t>45</t>
  </si>
  <si>
    <t>997013645</t>
  </si>
  <si>
    <t>Poplatek za uložení stavebního odpadu na skládce (skládkovné) asfaltového bez obsahu dehtu zatříděného do Katalogu odpadů pod kódem 17 03 02</t>
  </si>
  <si>
    <t>-68745136</t>
  </si>
  <si>
    <t>46</t>
  </si>
  <si>
    <t>997013655</t>
  </si>
  <si>
    <t>1373293414</t>
  </si>
  <si>
    <t>47</t>
  </si>
  <si>
    <t>997013871</t>
  </si>
  <si>
    <t>Poplatek za uložení stavebního odpadu na recyklační skládce (skládkovné) směsného stavebního a demoličního zatříděného do Katalogu odpadů pod kódem 17 09 04</t>
  </si>
  <si>
    <t>129262039</t>
  </si>
  <si>
    <t>48</t>
  </si>
  <si>
    <t>997221571</t>
  </si>
  <si>
    <t>Vodorovná doprava vybouraných hmot bez naložení, ale se složením a s hrubým urovnáním na vzdálenost do 1 km</t>
  </si>
  <si>
    <t>-1806687544</t>
  </si>
  <si>
    <t>49</t>
  </si>
  <si>
    <t>997221579</t>
  </si>
  <si>
    <t>Vodorovná doprava vybouraných hmot bez naložení, ale se složením a s hrubým urovnáním na vzdálenost Příplatek k ceně za každý další i započatý 1 km přes 1 km</t>
  </si>
  <si>
    <t>1444751172</t>
  </si>
  <si>
    <t>35,145*9 'Přepočtené koeficientem množství</t>
  </si>
  <si>
    <t>998</t>
  </si>
  <si>
    <t>Přesun hmot</t>
  </si>
  <si>
    <t>50</t>
  </si>
  <si>
    <t>998223011</t>
  </si>
  <si>
    <t>Přesun hmot pro pozemní komunikace s krytem dlážděným dopravní vzdálenost do 200 m jakékoliv délky objektu</t>
  </si>
  <si>
    <t>1602568175</t>
  </si>
  <si>
    <t>PSV</t>
  </si>
  <si>
    <t>Práce a dodávky PSV</t>
  </si>
  <si>
    <t>741</t>
  </si>
  <si>
    <t>Elektroinstalace - silnoproud</t>
  </si>
  <si>
    <t>51</t>
  </si>
  <si>
    <t>741111240</t>
  </si>
  <si>
    <t>Demontáž konstrukce pro upevnění přístrojů do 100 kg</t>
  </si>
  <si>
    <t>1475490812</t>
  </si>
  <si>
    <t>52</t>
  </si>
  <si>
    <t>741372833</t>
  </si>
  <si>
    <t>Demontáž svítidel bez zachování funkčnosti (do suti) průmyslových výbojkových venkovních na stožáru přes 3 m</t>
  </si>
  <si>
    <t>-1213459427</t>
  </si>
  <si>
    <t>53</t>
  </si>
  <si>
    <t>741719211</t>
  </si>
  <si>
    <t>Demontáž stožár osvětlení ostatní ocelový samostaně stojící do 12m</t>
  </si>
  <si>
    <t>-809599054</t>
  </si>
  <si>
    <t>54</t>
  </si>
  <si>
    <t>741741000</t>
  </si>
  <si>
    <t>Demontáž elektrovýzbroj stožáru 1 okruh</t>
  </si>
  <si>
    <t>-1304525985</t>
  </si>
  <si>
    <t>parková lavička s opěradlem - konstrukce z hliníkové slitiny, sedák i opěradlo z dřevěných desek (tropické dřevo / resysta), snadné a pevné kotvení do podkladu, určeno do veřejných prostor, délka 185 cm, provedení dtto stávající lavičky u pavilonu N a příloha L1 této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</si>
</sst>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3" borderId="1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3" borderId="14" xfId="0" applyFont="1" applyFill="1" applyBorder="1" applyAlignment="1" applyProtection="1">
      <alignment horizontal="center" vertical="center" wrapText="1"/>
      <protection/>
    </xf>
    <xf numFmtId="0" fontId="21" fillId="3" borderId="15" xfId="0" applyFont="1" applyFill="1" applyBorder="1" applyAlignment="1" applyProtection="1">
      <alignment horizontal="center" vertical="center" wrapText="1"/>
      <protection/>
    </xf>
    <xf numFmtId="0" fontId="21" fillId="3" borderId="1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4" fontId="21" fillId="4" borderId="22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/>
      <protection locked="0"/>
    </xf>
    <xf numFmtId="4" fontId="34" fillId="4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52" t="s">
        <v>6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S4" s="18" t="s">
        <v>12</v>
      </c>
    </row>
    <row r="5" spans="2:71" s="1" customFormat="1" ht="12" customHeight="1">
      <c r="B5" s="21"/>
      <c r="D5" s="24" t="s">
        <v>13</v>
      </c>
      <c r="K5" s="23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1"/>
      <c r="BS5" s="18" t="s">
        <v>7</v>
      </c>
    </row>
    <row r="6" spans="2:71" s="1" customFormat="1" ht="36.95" customHeight="1">
      <c r="B6" s="21"/>
      <c r="D6" s="26" t="s">
        <v>15</v>
      </c>
      <c r="K6" s="239" t="s">
        <v>16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1"/>
      <c r="BS6" s="18" t="s">
        <v>7</v>
      </c>
    </row>
    <row r="7" spans="2:71" s="1" customFormat="1" ht="12" customHeight="1">
      <c r="B7" s="21"/>
      <c r="D7" s="27" t="s">
        <v>17</v>
      </c>
      <c r="K7" s="25" t="s">
        <v>3</v>
      </c>
      <c r="AK7" s="27" t="s">
        <v>18</v>
      </c>
      <c r="AN7" s="25" t="s">
        <v>3</v>
      </c>
      <c r="AR7" s="21"/>
      <c r="BS7" s="18" t="s">
        <v>7</v>
      </c>
    </row>
    <row r="8" spans="2:71" s="1" customFormat="1" ht="12" customHeight="1">
      <c r="B8" s="21"/>
      <c r="D8" s="27" t="s">
        <v>19</v>
      </c>
      <c r="K8" s="25" t="s">
        <v>20</v>
      </c>
      <c r="AK8" s="27" t="s">
        <v>21</v>
      </c>
      <c r="AN8" s="25" t="s">
        <v>22</v>
      </c>
      <c r="AR8" s="21"/>
      <c r="BS8" s="18" t="s">
        <v>7</v>
      </c>
    </row>
    <row r="9" spans="2:71" s="1" customFormat="1" ht="14.45" customHeight="1">
      <c r="B9" s="21"/>
      <c r="AR9" s="21"/>
      <c r="BS9" s="18" t="s">
        <v>7</v>
      </c>
    </row>
    <row r="10" spans="2:71" s="1" customFormat="1" ht="12" customHeight="1">
      <c r="B10" s="21"/>
      <c r="D10" s="27" t="s">
        <v>23</v>
      </c>
      <c r="AK10" s="27" t="s">
        <v>24</v>
      </c>
      <c r="AN10" s="25" t="s">
        <v>3</v>
      </c>
      <c r="AR10" s="21"/>
      <c r="BS10" s="18" t="s">
        <v>7</v>
      </c>
    </row>
    <row r="11" spans="2:71" s="1" customFormat="1" ht="18.4" customHeight="1">
      <c r="B11" s="21"/>
      <c r="E11" s="25" t="s">
        <v>25</v>
      </c>
      <c r="AK11" s="27" t="s">
        <v>26</v>
      </c>
      <c r="AN11" s="25" t="s">
        <v>3</v>
      </c>
      <c r="AR11" s="21"/>
      <c r="BS11" s="18" t="s">
        <v>7</v>
      </c>
    </row>
    <row r="12" spans="2:71" s="1" customFormat="1" ht="6.95" customHeight="1">
      <c r="B12" s="21"/>
      <c r="AR12" s="21"/>
      <c r="BS12" s="18" t="s">
        <v>7</v>
      </c>
    </row>
    <row r="13" spans="2:71" s="1" customFormat="1" ht="12" customHeight="1">
      <c r="B13" s="21"/>
      <c r="D13" s="27" t="s">
        <v>27</v>
      </c>
      <c r="AK13" s="27" t="s">
        <v>24</v>
      </c>
      <c r="AN13" s="25" t="s">
        <v>3</v>
      </c>
      <c r="AR13" s="21"/>
      <c r="BS13" s="18" t="s">
        <v>7</v>
      </c>
    </row>
    <row r="14" spans="2:71" ht="12.75">
      <c r="B14" s="21"/>
      <c r="E14" s="25" t="s">
        <v>28</v>
      </c>
      <c r="AK14" s="27" t="s">
        <v>26</v>
      </c>
      <c r="AN14" s="25" t="s">
        <v>3</v>
      </c>
      <c r="AR14" s="21"/>
      <c r="BS14" s="18" t="s">
        <v>7</v>
      </c>
    </row>
    <row r="15" spans="2:71" s="1" customFormat="1" ht="6.95" customHeight="1">
      <c r="B15" s="21"/>
      <c r="AR15" s="21"/>
      <c r="BS15" s="18" t="s">
        <v>4</v>
      </c>
    </row>
    <row r="16" spans="2:71" s="1" customFormat="1" ht="12" customHeight="1">
      <c r="B16" s="21"/>
      <c r="D16" s="27" t="s">
        <v>29</v>
      </c>
      <c r="AK16" s="27" t="s">
        <v>24</v>
      </c>
      <c r="AN16" s="25" t="s">
        <v>3</v>
      </c>
      <c r="AR16" s="21"/>
      <c r="BS16" s="18" t="s">
        <v>4</v>
      </c>
    </row>
    <row r="17" spans="2:71" s="1" customFormat="1" ht="18.4" customHeight="1">
      <c r="B17" s="21"/>
      <c r="E17" s="25" t="s">
        <v>30</v>
      </c>
      <c r="AK17" s="27" t="s">
        <v>26</v>
      </c>
      <c r="AN17" s="25" t="s">
        <v>3</v>
      </c>
      <c r="AR17" s="21"/>
      <c r="BS17" s="18" t="s">
        <v>31</v>
      </c>
    </row>
    <row r="18" spans="2:71" s="1" customFormat="1" ht="6.95" customHeight="1">
      <c r="B18" s="21"/>
      <c r="AR18" s="21"/>
      <c r="BS18" s="18" t="s">
        <v>7</v>
      </c>
    </row>
    <row r="19" spans="2:71" s="1" customFormat="1" ht="12" customHeight="1">
      <c r="B19" s="21"/>
      <c r="D19" s="27" t="s">
        <v>32</v>
      </c>
      <c r="AK19" s="27" t="s">
        <v>24</v>
      </c>
      <c r="AN19" s="25" t="s">
        <v>3</v>
      </c>
      <c r="AR19" s="21"/>
      <c r="BS19" s="18" t="s">
        <v>7</v>
      </c>
    </row>
    <row r="20" spans="2:71" s="1" customFormat="1" ht="18.4" customHeight="1">
      <c r="B20" s="21"/>
      <c r="E20" s="25" t="s">
        <v>33</v>
      </c>
      <c r="AK20" s="27" t="s">
        <v>26</v>
      </c>
      <c r="AN20" s="25" t="s">
        <v>3</v>
      </c>
      <c r="AR20" s="21"/>
      <c r="BS20" s="18" t="s">
        <v>4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34</v>
      </c>
      <c r="AR22" s="21"/>
    </row>
    <row r="23" spans="2:44" s="1" customFormat="1" ht="47.25" customHeight="1">
      <c r="B23" s="21"/>
      <c r="E23" s="240" t="s">
        <v>35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1"/>
    </row>
    <row r="26" spans="1:57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1">
        <f>ROUND(AG54,2)</f>
        <v>0</v>
      </c>
      <c r="AL26" s="242"/>
      <c r="AM26" s="242"/>
      <c r="AN26" s="242"/>
      <c r="AO26" s="242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43" t="s">
        <v>37</v>
      </c>
      <c r="M28" s="243"/>
      <c r="N28" s="243"/>
      <c r="O28" s="243"/>
      <c r="P28" s="243"/>
      <c r="Q28" s="29"/>
      <c r="R28" s="29"/>
      <c r="S28" s="29"/>
      <c r="T28" s="29"/>
      <c r="U28" s="29"/>
      <c r="V28" s="29"/>
      <c r="W28" s="243" t="s">
        <v>38</v>
      </c>
      <c r="X28" s="243"/>
      <c r="Y28" s="243"/>
      <c r="Z28" s="243"/>
      <c r="AA28" s="243"/>
      <c r="AB28" s="243"/>
      <c r="AC28" s="243"/>
      <c r="AD28" s="243"/>
      <c r="AE28" s="243"/>
      <c r="AF28" s="29"/>
      <c r="AG28" s="29"/>
      <c r="AH28" s="29"/>
      <c r="AI28" s="29"/>
      <c r="AJ28" s="29"/>
      <c r="AK28" s="243" t="s">
        <v>39</v>
      </c>
      <c r="AL28" s="243"/>
      <c r="AM28" s="243"/>
      <c r="AN28" s="243"/>
      <c r="AO28" s="243"/>
      <c r="AP28" s="29"/>
      <c r="AQ28" s="29"/>
      <c r="AR28" s="30"/>
      <c r="BE28" s="29"/>
    </row>
    <row r="29" spans="2:44" s="3" customFormat="1" ht="14.45" customHeight="1">
      <c r="B29" s="33"/>
      <c r="D29" s="27" t="s">
        <v>40</v>
      </c>
      <c r="F29" s="27" t="s">
        <v>41</v>
      </c>
      <c r="L29" s="246">
        <v>0.21</v>
      </c>
      <c r="M29" s="245"/>
      <c r="N29" s="245"/>
      <c r="O29" s="245"/>
      <c r="P29" s="245"/>
      <c r="W29" s="244">
        <f>ROUND(AZ54,2)</f>
        <v>0</v>
      </c>
      <c r="X29" s="245"/>
      <c r="Y29" s="245"/>
      <c r="Z29" s="245"/>
      <c r="AA29" s="245"/>
      <c r="AB29" s="245"/>
      <c r="AC29" s="245"/>
      <c r="AD29" s="245"/>
      <c r="AE29" s="245"/>
      <c r="AK29" s="244">
        <f>ROUND(AV54,2)</f>
        <v>0</v>
      </c>
      <c r="AL29" s="245"/>
      <c r="AM29" s="245"/>
      <c r="AN29" s="245"/>
      <c r="AO29" s="245"/>
      <c r="AR29" s="33"/>
    </row>
    <row r="30" spans="2:44" s="3" customFormat="1" ht="14.45" customHeight="1">
      <c r="B30" s="33"/>
      <c r="F30" s="27" t="s">
        <v>42</v>
      </c>
      <c r="L30" s="246">
        <v>0.15</v>
      </c>
      <c r="M30" s="245"/>
      <c r="N30" s="245"/>
      <c r="O30" s="245"/>
      <c r="P30" s="245"/>
      <c r="W30" s="244">
        <f>ROUND(BA54,2)</f>
        <v>0</v>
      </c>
      <c r="X30" s="245"/>
      <c r="Y30" s="245"/>
      <c r="Z30" s="245"/>
      <c r="AA30" s="245"/>
      <c r="AB30" s="245"/>
      <c r="AC30" s="245"/>
      <c r="AD30" s="245"/>
      <c r="AE30" s="245"/>
      <c r="AK30" s="244">
        <f>ROUND(AW54,2)</f>
        <v>0</v>
      </c>
      <c r="AL30" s="245"/>
      <c r="AM30" s="245"/>
      <c r="AN30" s="245"/>
      <c r="AO30" s="245"/>
      <c r="AR30" s="33"/>
    </row>
    <row r="31" spans="2:44" s="3" customFormat="1" ht="14.45" customHeight="1" hidden="1">
      <c r="B31" s="33"/>
      <c r="F31" s="27" t="s">
        <v>43</v>
      </c>
      <c r="L31" s="246">
        <v>0.21</v>
      </c>
      <c r="M31" s="245"/>
      <c r="N31" s="245"/>
      <c r="O31" s="245"/>
      <c r="P31" s="245"/>
      <c r="W31" s="244">
        <f>ROUND(BB54,2)</f>
        <v>0</v>
      </c>
      <c r="X31" s="245"/>
      <c r="Y31" s="245"/>
      <c r="Z31" s="245"/>
      <c r="AA31" s="245"/>
      <c r="AB31" s="245"/>
      <c r="AC31" s="245"/>
      <c r="AD31" s="245"/>
      <c r="AE31" s="245"/>
      <c r="AK31" s="244">
        <v>0</v>
      </c>
      <c r="AL31" s="245"/>
      <c r="AM31" s="245"/>
      <c r="AN31" s="245"/>
      <c r="AO31" s="245"/>
      <c r="AR31" s="33"/>
    </row>
    <row r="32" spans="2:44" s="3" customFormat="1" ht="14.45" customHeight="1" hidden="1">
      <c r="B32" s="33"/>
      <c r="F32" s="27" t="s">
        <v>44</v>
      </c>
      <c r="L32" s="246">
        <v>0.15</v>
      </c>
      <c r="M32" s="245"/>
      <c r="N32" s="245"/>
      <c r="O32" s="245"/>
      <c r="P32" s="245"/>
      <c r="W32" s="244">
        <f>ROUND(BC54,2)</f>
        <v>0</v>
      </c>
      <c r="X32" s="245"/>
      <c r="Y32" s="245"/>
      <c r="Z32" s="245"/>
      <c r="AA32" s="245"/>
      <c r="AB32" s="245"/>
      <c r="AC32" s="245"/>
      <c r="AD32" s="245"/>
      <c r="AE32" s="245"/>
      <c r="AK32" s="244">
        <v>0</v>
      </c>
      <c r="AL32" s="245"/>
      <c r="AM32" s="245"/>
      <c r="AN32" s="245"/>
      <c r="AO32" s="245"/>
      <c r="AR32" s="33"/>
    </row>
    <row r="33" spans="2:44" s="3" customFormat="1" ht="14.45" customHeight="1" hidden="1">
      <c r="B33" s="33"/>
      <c r="F33" s="27" t="s">
        <v>45</v>
      </c>
      <c r="L33" s="246">
        <v>0</v>
      </c>
      <c r="M33" s="245"/>
      <c r="N33" s="245"/>
      <c r="O33" s="245"/>
      <c r="P33" s="245"/>
      <c r="W33" s="244">
        <f>ROUND(BD54,2)</f>
        <v>0</v>
      </c>
      <c r="X33" s="245"/>
      <c r="Y33" s="245"/>
      <c r="Z33" s="245"/>
      <c r="AA33" s="245"/>
      <c r="AB33" s="245"/>
      <c r="AC33" s="245"/>
      <c r="AD33" s="245"/>
      <c r="AE33" s="245"/>
      <c r="AK33" s="244">
        <v>0</v>
      </c>
      <c r="AL33" s="245"/>
      <c r="AM33" s="245"/>
      <c r="AN33" s="245"/>
      <c r="AO33" s="245"/>
      <c r="AR33" s="3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4"/>
      <c r="D35" s="35" t="s"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47</v>
      </c>
      <c r="U35" s="36"/>
      <c r="V35" s="36"/>
      <c r="W35" s="36"/>
      <c r="X35" s="266" t="s">
        <v>48</v>
      </c>
      <c r="Y35" s="267"/>
      <c r="Z35" s="267"/>
      <c r="AA35" s="267"/>
      <c r="AB35" s="267"/>
      <c r="AC35" s="36"/>
      <c r="AD35" s="36"/>
      <c r="AE35" s="36"/>
      <c r="AF35" s="36"/>
      <c r="AG35" s="36"/>
      <c r="AH35" s="36"/>
      <c r="AI35" s="36"/>
      <c r="AJ35" s="36"/>
      <c r="AK35" s="268">
        <f>SUM(AK26:AK33)</f>
        <v>0</v>
      </c>
      <c r="AL35" s="267"/>
      <c r="AM35" s="267"/>
      <c r="AN35" s="267"/>
      <c r="AO35" s="269"/>
      <c r="AP35" s="34"/>
      <c r="AQ35" s="34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6.95" customHeight="1">
      <c r="A37" s="29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0"/>
      <c r="BE37" s="29"/>
    </row>
    <row r="41" spans="1:57" s="2" customFormat="1" ht="6.95" customHeight="1">
      <c r="A41" s="29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30"/>
      <c r="BE41" s="29"/>
    </row>
    <row r="42" spans="1:57" s="2" customFormat="1" ht="24.95" customHeight="1">
      <c r="A42" s="29"/>
      <c r="B42" s="30"/>
      <c r="C42" s="22" t="s">
        <v>49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6.95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2:44" s="4" customFormat="1" ht="12" customHeight="1">
      <c r="B44" s="42"/>
      <c r="C44" s="27" t="s">
        <v>13</v>
      </c>
      <c r="L44" s="4" t="str">
        <f>K5</f>
        <v>20-Hrubovska-031</v>
      </c>
      <c r="AR44" s="42"/>
    </row>
    <row r="45" spans="2:44" s="5" customFormat="1" ht="36.95" customHeight="1">
      <c r="B45" s="43"/>
      <c r="C45" s="44" t="s">
        <v>15</v>
      </c>
      <c r="L45" s="257" t="str">
        <f>K6</f>
        <v>REVITALIZACE PROSTRANSTVÍ U PAVILONŮ  H a E V AREALU SLEZSKÉ NEMOCNICE V OPAVĚ</v>
      </c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R45" s="43"/>
    </row>
    <row r="46" spans="1:57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7" t="s">
        <v>19</v>
      </c>
      <c r="D47" s="29"/>
      <c r="E47" s="29"/>
      <c r="F47" s="29"/>
      <c r="G47" s="29"/>
      <c r="H47" s="29"/>
      <c r="I47" s="29"/>
      <c r="J47" s="29"/>
      <c r="K47" s="29"/>
      <c r="L47" s="45" t="str">
        <f>IF(K8="","",K8)</f>
        <v>Parcela 2273/1, Opava Předměstí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7" t="s">
        <v>21</v>
      </c>
      <c r="AJ47" s="29"/>
      <c r="AK47" s="29"/>
      <c r="AL47" s="29"/>
      <c r="AM47" s="259" t="str">
        <f>IF(AN8="","",AN8)</f>
        <v>8. 10. 2020</v>
      </c>
      <c r="AN47" s="259"/>
      <c r="AO47" s="29"/>
      <c r="AP47" s="29"/>
      <c r="AQ47" s="29"/>
      <c r="AR47" s="30"/>
      <c r="BE47" s="29"/>
    </row>
    <row r="48" spans="1:57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57" s="2" customFormat="1" ht="15.2" customHeight="1">
      <c r="A49" s="29"/>
      <c r="B49" s="30"/>
      <c r="C49" s="27" t="s">
        <v>23</v>
      </c>
      <c r="D49" s="29"/>
      <c r="E49" s="29"/>
      <c r="F49" s="29"/>
      <c r="G49" s="29"/>
      <c r="H49" s="29"/>
      <c r="I49" s="29"/>
      <c r="J49" s="29"/>
      <c r="K49" s="29"/>
      <c r="L49" s="4" t="str">
        <f>IF(E11="","",E11)</f>
        <v>Slezská nemocnice v Opavě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7" t="s">
        <v>29</v>
      </c>
      <c r="AJ49" s="29"/>
      <c r="AK49" s="29"/>
      <c r="AL49" s="29"/>
      <c r="AM49" s="260" t="str">
        <f>IF(E17="","",E17)</f>
        <v>Ing.Dagmar Hrubovská</v>
      </c>
      <c r="AN49" s="261"/>
      <c r="AO49" s="261"/>
      <c r="AP49" s="261"/>
      <c r="AQ49" s="29"/>
      <c r="AR49" s="30"/>
      <c r="AS49" s="262" t="s">
        <v>50</v>
      </c>
      <c r="AT49" s="263"/>
      <c r="AU49" s="46"/>
      <c r="AV49" s="46"/>
      <c r="AW49" s="46"/>
      <c r="AX49" s="46"/>
      <c r="AY49" s="46"/>
      <c r="AZ49" s="46"/>
      <c r="BA49" s="46"/>
      <c r="BB49" s="46"/>
      <c r="BC49" s="46"/>
      <c r="BD49" s="47"/>
      <c r="BE49" s="29"/>
    </row>
    <row r="50" spans="1:57" s="2" customFormat="1" ht="15.2" customHeight="1">
      <c r="A50" s="29"/>
      <c r="B50" s="30"/>
      <c r="C50" s="27" t="s">
        <v>27</v>
      </c>
      <c r="D50" s="29"/>
      <c r="E50" s="29"/>
      <c r="F50" s="29"/>
      <c r="G50" s="29"/>
      <c r="H50" s="29"/>
      <c r="I50" s="29"/>
      <c r="J50" s="29"/>
      <c r="K50" s="29"/>
      <c r="L50" s="4" t="str">
        <f>IF(E14="","",E14)</f>
        <v>Dle výběrového řízení investora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7" t="s">
        <v>32</v>
      </c>
      <c r="AJ50" s="29"/>
      <c r="AK50" s="29"/>
      <c r="AL50" s="29"/>
      <c r="AM50" s="260" t="str">
        <f>IF(E20="","",E20)</f>
        <v>Katerinec</v>
      </c>
      <c r="AN50" s="261"/>
      <c r="AO50" s="261"/>
      <c r="AP50" s="261"/>
      <c r="AQ50" s="29"/>
      <c r="AR50" s="30"/>
      <c r="AS50" s="264"/>
      <c r="AT50" s="265"/>
      <c r="AU50" s="48"/>
      <c r="AV50" s="48"/>
      <c r="AW50" s="48"/>
      <c r="AX50" s="48"/>
      <c r="AY50" s="48"/>
      <c r="AZ50" s="48"/>
      <c r="BA50" s="48"/>
      <c r="BB50" s="48"/>
      <c r="BC50" s="48"/>
      <c r="BD50" s="49"/>
      <c r="BE50" s="29"/>
    </row>
    <row r="51" spans="1:57" s="2" customFormat="1" ht="10.9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264"/>
      <c r="AT51" s="265"/>
      <c r="AU51" s="48"/>
      <c r="AV51" s="48"/>
      <c r="AW51" s="48"/>
      <c r="AX51" s="48"/>
      <c r="AY51" s="48"/>
      <c r="AZ51" s="48"/>
      <c r="BA51" s="48"/>
      <c r="BB51" s="48"/>
      <c r="BC51" s="48"/>
      <c r="BD51" s="49"/>
      <c r="BE51" s="29"/>
    </row>
    <row r="52" spans="1:57" s="2" customFormat="1" ht="29.25" customHeight="1">
      <c r="A52" s="29"/>
      <c r="B52" s="30"/>
      <c r="C52" s="253" t="s">
        <v>51</v>
      </c>
      <c r="D52" s="254"/>
      <c r="E52" s="254"/>
      <c r="F52" s="254"/>
      <c r="G52" s="254"/>
      <c r="H52" s="50"/>
      <c r="I52" s="255" t="s">
        <v>52</v>
      </c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6" t="s">
        <v>53</v>
      </c>
      <c r="AH52" s="254"/>
      <c r="AI52" s="254"/>
      <c r="AJ52" s="254"/>
      <c r="AK52" s="254"/>
      <c r="AL52" s="254"/>
      <c r="AM52" s="254"/>
      <c r="AN52" s="255" t="s">
        <v>54</v>
      </c>
      <c r="AO52" s="254"/>
      <c r="AP52" s="254"/>
      <c r="AQ52" s="51" t="s">
        <v>55</v>
      </c>
      <c r="AR52" s="30"/>
      <c r="AS52" s="52" t="s">
        <v>56</v>
      </c>
      <c r="AT52" s="53" t="s">
        <v>57</v>
      </c>
      <c r="AU52" s="53" t="s">
        <v>58</v>
      </c>
      <c r="AV52" s="53" t="s">
        <v>59</v>
      </c>
      <c r="AW52" s="53" t="s">
        <v>60</v>
      </c>
      <c r="AX52" s="53" t="s">
        <v>61</v>
      </c>
      <c r="AY52" s="53" t="s">
        <v>62</v>
      </c>
      <c r="AZ52" s="53" t="s">
        <v>63</v>
      </c>
      <c r="BA52" s="53" t="s">
        <v>64</v>
      </c>
      <c r="BB52" s="53" t="s">
        <v>65</v>
      </c>
      <c r="BC52" s="53" t="s">
        <v>66</v>
      </c>
      <c r="BD52" s="54" t="s">
        <v>67</v>
      </c>
      <c r="BE52" s="29"/>
    </row>
    <row r="53" spans="1:57" s="2" customFormat="1" ht="10.9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5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7"/>
      <c r="BE53" s="29"/>
    </row>
    <row r="54" spans="2:90" s="6" customFormat="1" ht="32.45" customHeight="1">
      <c r="B54" s="58"/>
      <c r="C54" s="59" t="s">
        <v>68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50">
        <f>ROUND(AG55,2)</f>
        <v>0</v>
      </c>
      <c r="AH54" s="250"/>
      <c r="AI54" s="250"/>
      <c r="AJ54" s="250"/>
      <c r="AK54" s="250"/>
      <c r="AL54" s="250"/>
      <c r="AM54" s="250"/>
      <c r="AN54" s="251">
        <f>SUM(AG54,AT54)</f>
        <v>0</v>
      </c>
      <c r="AO54" s="251"/>
      <c r="AP54" s="251"/>
      <c r="AQ54" s="61" t="s">
        <v>3</v>
      </c>
      <c r="AR54" s="58"/>
      <c r="AS54" s="62">
        <f>ROUND(AS55,2)</f>
        <v>0</v>
      </c>
      <c r="AT54" s="63">
        <f>ROUND(SUM(AV54:AW54),2)</f>
        <v>0</v>
      </c>
      <c r="AU54" s="64">
        <f>ROUND(AU55,5)</f>
        <v>858.77688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69</v>
      </c>
      <c r="BT54" s="66" t="s">
        <v>70</v>
      </c>
      <c r="BU54" s="67" t="s">
        <v>71</v>
      </c>
      <c r="BV54" s="66" t="s">
        <v>72</v>
      </c>
      <c r="BW54" s="66" t="s">
        <v>5</v>
      </c>
      <c r="BX54" s="66" t="s">
        <v>73</v>
      </c>
      <c r="CL54" s="66" t="s">
        <v>3</v>
      </c>
    </row>
    <row r="55" spans="1:91" s="7" customFormat="1" ht="24.75" customHeight="1">
      <c r="A55" s="68" t="s">
        <v>74</v>
      </c>
      <c r="B55" s="69"/>
      <c r="C55" s="70"/>
      <c r="D55" s="249" t="s">
        <v>75</v>
      </c>
      <c r="E55" s="249"/>
      <c r="F55" s="249"/>
      <c r="G55" s="249"/>
      <c r="H55" s="249"/>
      <c r="I55" s="71"/>
      <c r="J55" s="249" t="s">
        <v>76</v>
      </c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7">
        <f>'02 - Revitalizace prostra...'!J30</f>
        <v>0</v>
      </c>
      <c r="AH55" s="248"/>
      <c r="AI55" s="248"/>
      <c r="AJ55" s="248"/>
      <c r="AK55" s="248"/>
      <c r="AL55" s="248"/>
      <c r="AM55" s="248"/>
      <c r="AN55" s="247">
        <f>SUM(AG55,AT55)</f>
        <v>0</v>
      </c>
      <c r="AO55" s="248"/>
      <c r="AP55" s="248"/>
      <c r="AQ55" s="72" t="s">
        <v>77</v>
      </c>
      <c r="AR55" s="69"/>
      <c r="AS55" s="73">
        <v>0</v>
      </c>
      <c r="AT55" s="74">
        <f>ROUND(SUM(AV55:AW55),2)</f>
        <v>0</v>
      </c>
      <c r="AU55" s="75">
        <f>'02 - Revitalizace prostra...'!P91</f>
        <v>858.7768810000001</v>
      </c>
      <c r="AV55" s="74">
        <f>'02 - Revitalizace prostra...'!J33</f>
        <v>0</v>
      </c>
      <c r="AW55" s="74">
        <f>'02 - Revitalizace prostra...'!J34</f>
        <v>0</v>
      </c>
      <c r="AX55" s="74">
        <f>'02 - Revitalizace prostra...'!J35</f>
        <v>0</v>
      </c>
      <c r="AY55" s="74">
        <f>'02 - Revitalizace prostra...'!J36</f>
        <v>0</v>
      </c>
      <c r="AZ55" s="74">
        <f>'02 - Revitalizace prostra...'!F33</f>
        <v>0</v>
      </c>
      <c r="BA55" s="74">
        <f>'02 - Revitalizace prostra...'!F34</f>
        <v>0</v>
      </c>
      <c r="BB55" s="74">
        <f>'02 - Revitalizace prostra...'!F35</f>
        <v>0</v>
      </c>
      <c r="BC55" s="74">
        <f>'02 - Revitalizace prostra...'!F36</f>
        <v>0</v>
      </c>
      <c r="BD55" s="76">
        <f>'02 - Revitalizace prostra...'!F37</f>
        <v>0</v>
      </c>
      <c r="BT55" s="77" t="s">
        <v>78</v>
      </c>
      <c r="BV55" s="77" t="s">
        <v>72</v>
      </c>
      <c r="BW55" s="77" t="s">
        <v>79</v>
      </c>
      <c r="BX55" s="77" t="s">
        <v>5</v>
      </c>
      <c r="CL55" s="77" t="s">
        <v>3</v>
      </c>
      <c r="CM55" s="77" t="s">
        <v>80</v>
      </c>
    </row>
    <row r="56" spans="1:57" s="2" customFormat="1" ht="30" customHeight="1">
      <c r="A56" s="29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30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57" s="2" customFormat="1" ht="6.95" customHeight="1">
      <c r="A57" s="29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</sheetData>
  <mergeCells count="40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N55:AP55"/>
    <mergeCell ref="AG55:AM55"/>
    <mergeCell ref="D55:H55"/>
    <mergeCell ref="J55:AF55"/>
    <mergeCell ref="AG54:AM54"/>
    <mergeCell ref="AN54:AP5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2 - Revitalizace prostr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45"/>
  <sheetViews>
    <sheetView showGridLines="0" tabSelected="1" workbookViewId="0" topLeftCell="A257">
      <selection activeCell="V9" sqref="V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8"/>
    </row>
    <row r="2" spans="1:46" s="1" customFormat="1" ht="36.9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L2" s="252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79</v>
      </c>
    </row>
    <row r="3" spans="1:46" s="1" customFormat="1" ht="6.95" customHeight="1">
      <c r="A3" s="78"/>
      <c r="B3" s="136"/>
      <c r="C3" s="137"/>
      <c r="D3" s="137"/>
      <c r="E3" s="137"/>
      <c r="F3" s="137"/>
      <c r="G3" s="137"/>
      <c r="H3" s="137"/>
      <c r="I3" s="137"/>
      <c r="J3" s="137"/>
      <c r="K3" s="20"/>
      <c r="L3" s="21"/>
      <c r="AT3" s="18" t="s">
        <v>80</v>
      </c>
    </row>
    <row r="4" spans="1:46" s="1" customFormat="1" ht="24.95" customHeight="1">
      <c r="A4" s="78"/>
      <c r="B4" s="138"/>
      <c r="C4" s="78"/>
      <c r="D4" s="139" t="s">
        <v>81</v>
      </c>
      <c r="E4" s="78"/>
      <c r="F4" s="78"/>
      <c r="G4" s="78"/>
      <c r="H4" s="78"/>
      <c r="I4" s="78"/>
      <c r="J4" s="78"/>
      <c r="L4" s="21"/>
      <c r="M4" s="79" t="s">
        <v>11</v>
      </c>
      <c r="AT4" s="18" t="s">
        <v>4</v>
      </c>
    </row>
    <row r="5" spans="1:12" s="1" customFormat="1" ht="6.95" customHeight="1">
      <c r="A5" s="78"/>
      <c r="B5" s="138"/>
      <c r="C5" s="78"/>
      <c r="D5" s="78"/>
      <c r="E5" s="78"/>
      <c r="F5" s="78"/>
      <c r="G5" s="78"/>
      <c r="H5" s="78"/>
      <c r="I5" s="78"/>
      <c r="J5" s="78"/>
      <c r="L5" s="21"/>
    </row>
    <row r="6" spans="1:12" s="1" customFormat="1" ht="12" customHeight="1">
      <c r="A6" s="78"/>
      <c r="B6" s="138"/>
      <c r="C6" s="78"/>
      <c r="D6" s="140" t="s">
        <v>15</v>
      </c>
      <c r="E6" s="78"/>
      <c r="F6" s="78"/>
      <c r="G6" s="78"/>
      <c r="H6" s="78"/>
      <c r="I6" s="78"/>
      <c r="J6" s="78"/>
      <c r="L6" s="21"/>
    </row>
    <row r="7" spans="1:12" s="1" customFormat="1" ht="23.25" customHeight="1">
      <c r="A7" s="78"/>
      <c r="B7" s="138"/>
      <c r="C7" s="78"/>
      <c r="D7" s="78"/>
      <c r="E7" s="270" t="str">
        <f>'Rekapitulace stavby'!K6</f>
        <v>REVITALIZACE PROSTRANSTVÍ U PAVILONŮ  H a E V AREALU SLEZSKÉ NEMOCNICE V OPAVĚ</v>
      </c>
      <c r="F7" s="271"/>
      <c r="G7" s="271"/>
      <c r="H7" s="271"/>
      <c r="I7" s="78"/>
      <c r="J7" s="78"/>
      <c r="L7" s="21"/>
    </row>
    <row r="8" spans="1:31" s="2" customFormat="1" ht="12" customHeight="1">
      <c r="A8" s="141"/>
      <c r="B8" s="142"/>
      <c r="C8" s="141"/>
      <c r="D8" s="140" t="s">
        <v>82</v>
      </c>
      <c r="E8" s="141"/>
      <c r="F8" s="141"/>
      <c r="G8" s="141"/>
      <c r="H8" s="141"/>
      <c r="I8" s="141"/>
      <c r="J8" s="141"/>
      <c r="K8" s="29"/>
      <c r="L8" s="8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141"/>
      <c r="B9" s="142"/>
      <c r="C9" s="141"/>
      <c r="D9" s="141"/>
      <c r="E9" s="272" t="s">
        <v>83</v>
      </c>
      <c r="F9" s="273"/>
      <c r="G9" s="273"/>
      <c r="H9" s="273"/>
      <c r="I9" s="141"/>
      <c r="J9" s="141"/>
      <c r="K9" s="29"/>
      <c r="L9" s="8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141"/>
      <c r="B10" s="142"/>
      <c r="C10" s="141"/>
      <c r="D10" s="141"/>
      <c r="E10" s="141"/>
      <c r="F10" s="141"/>
      <c r="G10" s="141"/>
      <c r="H10" s="141"/>
      <c r="I10" s="141"/>
      <c r="J10" s="141"/>
      <c r="K10" s="29"/>
      <c r="L10" s="8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141"/>
      <c r="B11" s="142"/>
      <c r="C11" s="141"/>
      <c r="D11" s="140" t="s">
        <v>17</v>
      </c>
      <c r="E11" s="141"/>
      <c r="F11" s="143" t="s">
        <v>3</v>
      </c>
      <c r="G11" s="141"/>
      <c r="H11" s="141"/>
      <c r="I11" s="140" t="s">
        <v>18</v>
      </c>
      <c r="J11" s="143" t="s">
        <v>3</v>
      </c>
      <c r="K11" s="29"/>
      <c r="L11" s="8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141"/>
      <c r="B12" s="142"/>
      <c r="C12" s="141"/>
      <c r="D12" s="140" t="s">
        <v>19</v>
      </c>
      <c r="E12" s="141"/>
      <c r="F12" s="143" t="s">
        <v>20</v>
      </c>
      <c r="G12" s="141"/>
      <c r="H12" s="141"/>
      <c r="I12" s="140" t="s">
        <v>21</v>
      </c>
      <c r="J12" s="144"/>
      <c r="K12" s="29"/>
      <c r="L12" s="8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141"/>
      <c r="B13" s="142"/>
      <c r="C13" s="141"/>
      <c r="D13" s="141"/>
      <c r="E13" s="141"/>
      <c r="F13" s="141"/>
      <c r="G13" s="141"/>
      <c r="H13" s="141"/>
      <c r="I13" s="141"/>
      <c r="J13" s="141"/>
      <c r="K13" s="29"/>
      <c r="L13" s="8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141"/>
      <c r="B14" s="142"/>
      <c r="C14" s="141"/>
      <c r="D14" s="140" t="s">
        <v>23</v>
      </c>
      <c r="E14" s="141"/>
      <c r="F14" s="141"/>
      <c r="G14" s="141"/>
      <c r="H14" s="141"/>
      <c r="I14" s="140" t="s">
        <v>24</v>
      </c>
      <c r="J14" s="143" t="s">
        <v>3</v>
      </c>
      <c r="K14" s="29"/>
      <c r="L14" s="8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141"/>
      <c r="B15" s="142"/>
      <c r="C15" s="141"/>
      <c r="D15" s="141"/>
      <c r="E15" s="143" t="s">
        <v>25</v>
      </c>
      <c r="F15" s="141"/>
      <c r="G15" s="141"/>
      <c r="H15" s="141"/>
      <c r="I15" s="140" t="s">
        <v>26</v>
      </c>
      <c r="J15" s="143" t="s">
        <v>3</v>
      </c>
      <c r="K15" s="29"/>
      <c r="L15" s="8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141"/>
      <c r="B16" s="142"/>
      <c r="C16" s="141"/>
      <c r="D16" s="141"/>
      <c r="E16" s="141"/>
      <c r="F16" s="141"/>
      <c r="G16" s="141"/>
      <c r="H16" s="141"/>
      <c r="I16" s="141"/>
      <c r="J16" s="141"/>
      <c r="K16" s="29"/>
      <c r="L16" s="8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141"/>
      <c r="B17" s="142"/>
      <c r="C17" s="141"/>
      <c r="D17" s="140" t="s">
        <v>27</v>
      </c>
      <c r="E17" s="227"/>
      <c r="F17" s="224"/>
      <c r="G17" s="224"/>
      <c r="H17" s="224"/>
      <c r="I17" s="226" t="s">
        <v>24</v>
      </c>
      <c r="J17" s="225" t="s">
        <v>3</v>
      </c>
      <c r="K17" s="29"/>
      <c r="L17" s="8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141"/>
      <c r="B18" s="142"/>
      <c r="C18" s="141"/>
      <c r="D18" s="141"/>
      <c r="E18" s="228"/>
      <c r="F18" s="224"/>
      <c r="G18" s="224"/>
      <c r="H18" s="224"/>
      <c r="I18" s="226" t="s">
        <v>26</v>
      </c>
      <c r="J18" s="225" t="s">
        <v>3</v>
      </c>
      <c r="K18" s="29"/>
      <c r="L18" s="8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141"/>
      <c r="B19" s="142"/>
      <c r="C19" s="141"/>
      <c r="D19" s="141"/>
      <c r="E19" s="141"/>
      <c r="F19" s="141"/>
      <c r="G19" s="141"/>
      <c r="H19" s="141"/>
      <c r="I19" s="141"/>
      <c r="J19" s="141"/>
      <c r="K19" s="29"/>
      <c r="L19" s="8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141"/>
      <c r="B20" s="142"/>
      <c r="C20" s="141"/>
      <c r="D20" s="140" t="s">
        <v>29</v>
      </c>
      <c r="E20" s="141"/>
      <c r="F20" s="141"/>
      <c r="G20" s="141"/>
      <c r="H20" s="141"/>
      <c r="I20" s="140" t="s">
        <v>24</v>
      </c>
      <c r="J20" s="143" t="s">
        <v>3</v>
      </c>
      <c r="K20" s="29"/>
      <c r="L20" s="8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141"/>
      <c r="B21" s="142"/>
      <c r="C21" s="141"/>
      <c r="D21" s="141"/>
      <c r="E21" s="143" t="s">
        <v>30</v>
      </c>
      <c r="F21" s="141"/>
      <c r="G21" s="141"/>
      <c r="H21" s="141"/>
      <c r="I21" s="140" t="s">
        <v>26</v>
      </c>
      <c r="J21" s="143" t="s">
        <v>3</v>
      </c>
      <c r="K21" s="29"/>
      <c r="L21" s="8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141"/>
      <c r="B22" s="142"/>
      <c r="C22" s="141"/>
      <c r="D22" s="141"/>
      <c r="E22" s="141"/>
      <c r="F22" s="141"/>
      <c r="G22" s="141"/>
      <c r="H22" s="141"/>
      <c r="I22" s="141"/>
      <c r="J22" s="141"/>
      <c r="K22" s="29"/>
      <c r="L22" s="8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141"/>
      <c r="B23" s="142"/>
      <c r="C23" s="141"/>
      <c r="D23" s="140" t="s">
        <v>32</v>
      </c>
      <c r="E23" s="141"/>
      <c r="F23" s="141"/>
      <c r="G23" s="141"/>
      <c r="H23" s="141"/>
      <c r="I23" s="140" t="s">
        <v>24</v>
      </c>
      <c r="J23" s="143" t="s">
        <v>3</v>
      </c>
      <c r="K23" s="29"/>
      <c r="L23" s="8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141"/>
      <c r="B24" s="142"/>
      <c r="C24" s="141"/>
      <c r="D24" s="141"/>
      <c r="E24" s="143" t="s">
        <v>33</v>
      </c>
      <c r="F24" s="141"/>
      <c r="G24" s="141"/>
      <c r="H24" s="141"/>
      <c r="I24" s="140" t="s">
        <v>26</v>
      </c>
      <c r="J24" s="143" t="s">
        <v>3</v>
      </c>
      <c r="K24" s="29"/>
      <c r="L24" s="8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141"/>
      <c r="B25" s="142"/>
      <c r="C25" s="141"/>
      <c r="D25" s="141"/>
      <c r="E25" s="141"/>
      <c r="F25" s="141"/>
      <c r="G25" s="141"/>
      <c r="H25" s="141"/>
      <c r="I25" s="141"/>
      <c r="J25" s="141"/>
      <c r="K25" s="29"/>
      <c r="L25" s="8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141"/>
      <c r="B26" s="142"/>
      <c r="C26" s="141"/>
      <c r="D26" s="140" t="s">
        <v>34</v>
      </c>
      <c r="E26" s="141"/>
      <c r="F26" s="141"/>
      <c r="G26" s="141"/>
      <c r="H26" s="141"/>
      <c r="I26" s="141"/>
      <c r="J26" s="141"/>
      <c r="K26" s="29"/>
      <c r="L26" s="8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145"/>
      <c r="B27" s="146"/>
      <c r="C27" s="145"/>
      <c r="D27" s="145"/>
      <c r="E27" s="274" t="s">
        <v>3</v>
      </c>
      <c r="F27" s="274"/>
      <c r="G27" s="274"/>
      <c r="H27" s="274"/>
      <c r="I27" s="145"/>
      <c r="J27" s="145"/>
      <c r="K27" s="81"/>
      <c r="L27" s="82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2" customFormat="1" ht="6.95" customHeight="1">
      <c r="A28" s="141"/>
      <c r="B28" s="142"/>
      <c r="C28" s="141"/>
      <c r="D28" s="141"/>
      <c r="E28" s="141"/>
      <c r="F28" s="141"/>
      <c r="G28" s="141"/>
      <c r="H28" s="141"/>
      <c r="I28" s="141"/>
      <c r="J28" s="141"/>
      <c r="K28" s="29"/>
      <c r="L28" s="8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141"/>
      <c r="B29" s="142"/>
      <c r="C29" s="141"/>
      <c r="D29" s="147"/>
      <c r="E29" s="147"/>
      <c r="F29" s="147"/>
      <c r="G29" s="147"/>
      <c r="H29" s="147"/>
      <c r="I29" s="147"/>
      <c r="J29" s="147"/>
      <c r="K29" s="56"/>
      <c r="L29" s="80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141"/>
      <c r="B30" s="142"/>
      <c r="C30" s="141"/>
      <c r="D30" s="148" t="s">
        <v>36</v>
      </c>
      <c r="E30" s="141"/>
      <c r="F30" s="141"/>
      <c r="G30" s="141"/>
      <c r="H30" s="141"/>
      <c r="I30" s="141"/>
      <c r="J30" s="149">
        <f>ROUND(J91,2)</f>
        <v>0</v>
      </c>
      <c r="K30" s="29"/>
      <c r="L30" s="8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141"/>
      <c r="B31" s="142"/>
      <c r="C31" s="141"/>
      <c r="D31" s="147"/>
      <c r="E31" s="147"/>
      <c r="F31" s="147"/>
      <c r="G31" s="147"/>
      <c r="H31" s="147"/>
      <c r="I31" s="147"/>
      <c r="J31" s="147"/>
      <c r="K31" s="56"/>
      <c r="L31" s="8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141"/>
      <c r="B32" s="142"/>
      <c r="C32" s="141"/>
      <c r="D32" s="141"/>
      <c r="E32" s="141"/>
      <c r="F32" s="150" t="s">
        <v>38</v>
      </c>
      <c r="G32" s="141"/>
      <c r="H32" s="141"/>
      <c r="I32" s="150" t="s">
        <v>37</v>
      </c>
      <c r="J32" s="150" t="s">
        <v>39</v>
      </c>
      <c r="K32" s="29"/>
      <c r="L32" s="8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141"/>
      <c r="B33" s="142"/>
      <c r="C33" s="141"/>
      <c r="D33" s="151" t="s">
        <v>40</v>
      </c>
      <c r="E33" s="140" t="s">
        <v>41</v>
      </c>
      <c r="F33" s="152">
        <f>ROUND((SUM(BE91:BE244)),2)</f>
        <v>0</v>
      </c>
      <c r="G33" s="141"/>
      <c r="H33" s="141"/>
      <c r="I33" s="153">
        <v>0.21</v>
      </c>
      <c r="J33" s="152">
        <f>ROUND(((SUM(BE91:BE244))*I33),2)</f>
        <v>0</v>
      </c>
      <c r="K33" s="29"/>
      <c r="L33" s="8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141"/>
      <c r="B34" s="142"/>
      <c r="C34" s="141"/>
      <c r="D34" s="141"/>
      <c r="E34" s="140" t="s">
        <v>42</v>
      </c>
      <c r="F34" s="152">
        <f>ROUND((SUM(BF91:BF244)),2)</f>
        <v>0</v>
      </c>
      <c r="G34" s="141"/>
      <c r="H34" s="141"/>
      <c r="I34" s="153">
        <v>0.15</v>
      </c>
      <c r="J34" s="152">
        <f>ROUND(((SUM(BF91:BF244))*I34),2)</f>
        <v>0</v>
      </c>
      <c r="K34" s="29"/>
      <c r="L34" s="8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141"/>
      <c r="B35" s="142"/>
      <c r="C35" s="141"/>
      <c r="D35" s="141"/>
      <c r="E35" s="140" t="s">
        <v>43</v>
      </c>
      <c r="F35" s="152">
        <f>ROUND((SUM(BG91:BG244)),2)</f>
        <v>0</v>
      </c>
      <c r="G35" s="141"/>
      <c r="H35" s="141"/>
      <c r="I35" s="153">
        <v>0.21</v>
      </c>
      <c r="J35" s="152">
        <f>0</f>
        <v>0</v>
      </c>
      <c r="K35" s="29"/>
      <c r="L35" s="8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141"/>
      <c r="B36" s="142"/>
      <c r="C36" s="141"/>
      <c r="D36" s="141"/>
      <c r="E36" s="140" t="s">
        <v>44</v>
      </c>
      <c r="F36" s="152">
        <f>ROUND((SUM(BH91:BH244)),2)</f>
        <v>0</v>
      </c>
      <c r="G36" s="141"/>
      <c r="H36" s="141"/>
      <c r="I36" s="153">
        <v>0.15</v>
      </c>
      <c r="J36" s="152">
        <f>0</f>
        <v>0</v>
      </c>
      <c r="K36" s="29"/>
      <c r="L36" s="8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141"/>
      <c r="B37" s="142"/>
      <c r="C37" s="141"/>
      <c r="D37" s="141"/>
      <c r="E37" s="140" t="s">
        <v>45</v>
      </c>
      <c r="F37" s="152">
        <f>ROUND((SUM(BI91:BI244)),2)</f>
        <v>0</v>
      </c>
      <c r="G37" s="141"/>
      <c r="H37" s="141"/>
      <c r="I37" s="153">
        <v>0</v>
      </c>
      <c r="J37" s="152">
        <f>0</f>
        <v>0</v>
      </c>
      <c r="K37" s="29"/>
      <c r="L37" s="8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141"/>
      <c r="B38" s="142"/>
      <c r="C38" s="141"/>
      <c r="D38" s="141"/>
      <c r="E38" s="141"/>
      <c r="F38" s="141"/>
      <c r="G38" s="141"/>
      <c r="H38" s="141"/>
      <c r="I38" s="141"/>
      <c r="J38" s="141"/>
      <c r="K38" s="29"/>
      <c r="L38" s="8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141"/>
      <c r="B39" s="142"/>
      <c r="C39" s="154"/>
      <c r="D39" s="155" t="s">
        <v>46</v>
      </c>
      <c r="E39" s="156"/>
      <c r="F39" s="156"/>
      <c r="G39" s="157" t="s">
        <v>47</v>
      </c>
      <c r="H39" s="158" t="s">
        <v>48</v>
      </c>
      <c r="I39" s="156"/>
      <c r="J39" s="159">
        <f>SUM(J30:J37)</f>
        <v>0</v>
      </c>
      <c r="K39" s="84"/>
      <c r="L39" s="8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141"/>
      <c r="B40" s="160"/>
      <c r="C40" s="161"/>
      <c r="D40" s="161"/>
      <c r="E40" s="161"/>
      <c r="F40" s="161"/>
      <c r="G40" s="161"/>
      <c r="H40" s="161"/>
      <c r="I40" s="161"/>
      <c r="J40" s="161"/>
      <c r="K40" s="39"/>
      <c r="L40" s="8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10" ht="12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ht="12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2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31" s="2" customFormat="1" ht="6.95" customHeight="1">
      <c r="A44" s="141"/>
      <c r="B44" s="162"/>
      <c r="C44" s="163"/>
      <c r="D44" s="163"/>
      <c r="E44" s="163"/>
      <c r="F44" s="163"/>
      <c r="G44" s="163"/>
      <c r="H44" s="163"/>
      <c r="I44" s="163"/>
      <c r="J44" s="163"/>
      <c r="K44" s="41"/>
      <c r="L44" s="80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2" customFormat="1" ht="24.95" customHeight="1">
      <c r="A45" s="141"/>
      <c r="B45" s="142"/>
      <c r="C45" s="139" t="s">
        <v>84</v>
      </c>
      <c r="D45" s="141"/>
      <c r="E45" s="141"/>
      <c r="F45" s="141"/>
      <c r="G45" s="141"/>
      <c r="H45" s="141"/>
      <c r="I45" s="141"/>
      <c r="J45" s="141"/>
      <c r="K45" s="29"/>
      <c r="L45" s="80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1:31" s="2" customFormat="1" ht="6.95" customHeight="1">
      <c r="A46" s="141"/>
      <c r="B46" s="142"/>
      <c r="C46" s="141"/>
      <c r="D46" s="141"/>
      <c r="E46" s="141"/>
      <c r="F46" s="141"/>
      <c r="G46" s="141"/>
      <c r="H46" s="141"/>
      <c r="I46" s="141"/>
      <c r="J46" s="141"/>
      <c r="K46" s="29"/>
      <c r="L46" s="80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12" customHeight="1">
      <c r="A47" s="141"/>
      <c r="B47" s="142"/>
      <c r="C47" s="140" t="s">
        <v>15</v>
      </c>
      <c r="D47" s="141"/>
      <c r="E47" s="141"/>
      <c r="F47" s="141"/>
      <c r="G47" s="141"/>
      <c r="H47" s="141"/>
      <c r="I47" s="141"/>
      <c r="J47" s="141"/>
      <c r="K47" s="29"/>
      <c r="L47" s="80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23.25" customHeight="1">
      <c r="A48" s="141"/>
      <c r="B48" s="142"/>
      <c r="C48" s="141"/>
      <c r="D48" s="141"/>
      <c r="E48" s="270" t="str">
        <f>E7</f>
        <v>REVITALIZACE PROSTRANSTVÍ U PAVILONŮ  H a E V AREALU SLEZSKÉ NEMOCNICE V OPAVĚ</v>
      </c>
      <c r="F48" s="271"/>
      <c r="G48" s="271"/>
      <c r="H48" s="271"/>
      <c r="I48" s="141"/>
      <c r="J48" s="141"/>
      <c r="K48" s="29"/>
      <c r="L48" s="80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31" s="2" customFormat="1" ht="12" customHeight="1">
      <c r="A49" s="141"/>
      <c r="B49" s="142"/>
      <c r="C49" s="140" t="s">
        <v>82</v>
      </c>
      <c r="D49" s="141"/>
      <c r="E49" s="141"/>
      <c r="F49" s="141"/>
      <c r="G49" s="141"/>
      <c r="H49" s="141"/>
      <c r="I49" s="141"/>
      <c r="J49" s="141"/>
      <c r="K49" s="29"/>
      <c r="L49" s="80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s="2" customFormat="1" ht="16.5" customHeight="1">
      <c r="A50" s="141"/>
      <c r="B50" s="142"/>
      <c r="C50" s="141"/>
      <c r="D50" s="141"/>
      <c r="E50" s="272" t="str">
        <f>E9</f>
        <v>02 - Revitalizace prostranství - II.Etapa mezi pavilony H a E</v>
      </c>
      <c r="F50" s="273"/>
      <c r="G50" s="273"/>
      <c r="H50" s="273"/>
      <c r="I50" s="141"/>
      <c r="J50" s="141"/>
      <c r="K50" s="29"/>
      <c r="L50" s="80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31" s="2" customFormat="1" ht="6.95" customHeight="1">
      <c r="A51" s="141"/>
      <c r="B51" s="142"/>
      <c r="C51" s="141"/>
      <c r="D51" s="141"/>
      <c r="E51" s="141"/>
      <c r="F51" s="141"/>
      <c r="G51" s="141"/>
      <c r="H51" s="141"/>
      <c r="I51" s="141"/>
      <c r="J51" s="141"/>
      <c r="K51" s="29"/>
      <c r="L51" s="80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1:31" s="2" customFormat="1" ht="12" customHeight="1">
      <c r="A52" s="141"/>
      <c r="B52" s="142"/>
      <c r="C52" s="140" t="s">
        <v>19</v>
      </c>
      <c r="D52" s="141"/>
      <c r="E52" s="141"/>
      <c r="F52" s="143" t="str">
        <f>F12</f>
        <v>Parcela 2273/1, Opava Předměstí</v>
      </c>
      <c r="G52" s="141"/>
      <c r="H52" s="141"/>
      <c r="I52" s="140" t="s">
        <v>21</v>
      </c>
      <c r="J52" s="144" t="str">
        <f>IF(J12="","",J12)</f>
        <v/>
      </c>
      <c r="K52" s="29"/>
      <c r="L52" s="80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s="2" customFormat="1" ht="6.95" customHeight="1">
      <c r="A53" s="141"/>
      <c r="B53" s="142"/>
      <c r="C53" s="141"/>
      <c r="D53" s="141"/>
      <c r="E53" s="141"/>
      <c r="F53" s="141"/>
      <c r="G53" s="141"/>
      <c r="H53" s="141"/>
      <c r="I53" s="141"/>
      <c r="J53" s="141"/>
      <c r="K53" s="29"/>
      <c r="L53" s="80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31" s="2" customFormat="1" ht="25.7" customHeight="1">
      <c r="A54" s="141"/>
      <c r="B54" s="142"/>
      <c r="C54" s="140" t="s">
        <v>23</v>
      </c>
      <c r="D54" s="141"/>
      <c r="E54" s="141"/>
      <c r="F54" s="143" t="str">
        <f>E15</f>
        <v>Slezská nemocnice v Opavě</v>
      </c>
      <c r="G54" s="141"/>
      <c r="H54" s="141"/>
      <c r="I54" s="140" t="s">
        <v>29</v>
      </c>
      <c r="J54" s="164" t="str">
        <f>E21</f>
        <v>Ing.Dagmar Hrubovská</v>
      </c>
      <c r="K54" s="29"/>
      <c r="L54" s="80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s="2" customFormat="1" ht="15.2" customHeight="1">
      <c r="A55" s="141"/>
      <c r="B55" s="142"/>
      <c r="C55" s="140" t="s">
        <v>27</v>
      </c>
      <c r="D55" s="141"/>
      <c r="E55" s="141"/>
      <c r="F55" s="143" t="str">
        <f>IF(E18="","",E18)</f>
        <v/>
      </c>
      <c r="G55" s="141"/>
      <c r="H55" s="141"/>
      <c r="I55" s="140" t="s">
        <v>32</v>
      </c>
      <c r="J55" s="164" t="str">
        <f>E24</f>
        <v>Katerinec</v>
      </c>
      <c r="K55" s="29"/>
      <c r="L55" s="80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31" s="2" customFormat="1" ht="10.35" customHeight="1">
      <c r="A56" s="141"/>
      <c r="B56" s="142"/>
      <c r="C56" s="141"/>
      <c r="D56" s="141"/>
      <c r="E56" s="141"/>
      <c r="F56" s="141"/>
      <c r="G56" s="141"/>
      <c r="H56" s="141"/>
      <c r="I56" s="141"/>
      <c r="J56" s="141"/>
      <c r="K56" s="29"/>
      <c r="L56" s="80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31" s="2" customFormat="1" ht="29.25" customHeight="1">
      <c r="A57" s="141"/>
      <c r="B57" s="142"/>
      <c r="C57" s="165" t="s">
        <v>85</v>
      </c>
      <c r="D57" s="154"/>
      <c r="E57" s="154"/>
      <c r="F57" s="154"/>
      <c r="G57" s="154"/>
      <c r="H57" s="154"/>
      <c r="I57" s="154"/>
      <c r="J57" s="166" t="s">
        <v>86</v>
      </c>
      <c r="K57" s="83"/>
      <c r="L57" s="80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s="2" customFormat="1" ht="10.35" customHeight="1">
      <c r="A58" s="141"/>
      <c r="B58" s="142"/>
      <c r="C58" s="141"/>
      <c r="D58" s="141"/>
      <c r="E58" s="141"/>
      <c r="F58" s="141"/>
      <c r="G58" s="141"/>
      <c r="H58" s="141"/>
      <c r="I58" s="141"/>
      <c r="J58" s="141"/>
      <c r="K58" s="29"/>
      <c r="L58" s="80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22.9" customHeight="1">
      <c r="A59" s="141"/>
      <c r="B59" s="142"/>
      <c r="C59" s="167" t="s">
        <v>68</v>
      </c>
      <c r="D59" s="141"/>
      <c r="E59" s="141"/>
      <c r="F59" s="141"/>
      <c r="G59" s="141"/>
      <c r="H59" s="141"/>
      <c r="I59" s="141"/>
      <c r="J59" s="149">
        <f>J91</f>
        <v>0</v>
      </c>
      <c r="K59" s="29"/>
      <c r="L59" s="80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U59" s="18" t="s">
        <v>87</v>
      </c>
    </row>
    <row r="60" spans="1:12" s="9" customFormat="1" ht="24.95" customHeight="1">
      <c r="A60" s="168"/>
      <c r="B60" s="169"/>
      <c r="C60" s="168"/>
      <c r="D60" s="170" t="s">
        <v>88</v>
      </c>
      <c r="E60" s="171"/>
      <c r="F60" s="171"/>
      <c r="G60" s="171"/>
      <c r="H60" s="171"/>
      <c r="I60" s="171"/>
      <c r="J60" s="172">
        <f>J92</f>
        <v>0</v>
      </c>
      <c r="L60" s="85"/>
    </row>
    <row r="61" spans="1:12" s="10" customFormat="1" ht="19.9" customHeight="1">
      <c r="A61" s="173"/>
      <c r="B61" s="174"/>
      <c r="C61" s="173"/>
      <c r="D61" s="175" t="s">
        <v>89</v>
      </c>
      <c r="E61" s="176"/>
      <c r="F61" s="176"/>
      <c r="G61" s="176"/>
      <c r="H61" s="176"/>
      <c r="I61" s="176"/>
      <c r="J61" s="177">
        <f>J93</f>
        <v>0</v>
      </c>
      <c r="L61" s="86"/>
    </row>
    <row r="62" spans="1:12" s="10" customFormat="1" ht="19.9" customHeight="1">
      <c r="A62" s="173"/>
      <c r="B62" s="174"/>
      <c r="C62" s="173"/>
      <c r="D62" s="175" t="s">
        <v>90</v>
      </c>
      <c r="E62" s="176"/>
      <c r="F62" s="176"/>
      <c r="G62" s="176"/>
      <c r="H62" s="176"/>
      <c r="I62" s="176"/>
      <c r="J62" s="177">
        <f>J169</f>
        <v>0</v>
      </c>
      <c r="L62" s="86"/>
    </row>
    <row r="63" spans="1:12" s="10" customFormat="1" ht="19.9" customHeight="1">
      <c r="A63" s="173"/>
      <c r="B63" s="174"/>
      <c r="C63" s="173"/>
      <c r="D63" s="175" t="s">
        <v>91</v>
      </c>
      <c r="E63" s="176"/>
      <c r="F63" s="176"/>
      <c r="G63" s="176"/>
      <c r="H63" s="176"/>
      <c r="I63" s="176"/>
      <c r="J63" s="177">
        <f>J173</f>
        <v>0</v>
      </c>
      <c r="L63" s="86"/>
    </row>
    <row r="64" spans="1:12" s="10" customFormat="1" ht="19.9" customHeight="1">
      <c r="A64" s="173"/>
      <c r="B64" s="174"/>
      <c r="C64" s="173"/>
      <c r="D64" s="175" t="s">
        <v>92</v>
      </c>
      <c r="E64" s="176"/>
      <c r="F64" s="176"/>
      <c r="G64" s="176"/>
      <c r="H64" s="176"/>
      <c r="I64" s="176"/>
      <c r="J64" s="177">
        <f>J176</f>
        <v>0</v>
      </c>
      <c r="L64" s="86"/>
    </row>
    <row r="65" spans="1:12" s="10" customFormat="1" ht="19.9" customHeight="1">
      <c r="A65" s="173"/>
      <c r="B65" s="174"/>
      <c r="C65" s="173"/>
      <c r="D65" s="175" t="s">
        <v>93</v>
      </c>
      <c r="E65" s="176"/>
      <c r="F65" s="176"/>
      <c r="G65" s="176"/>
      <c r="H65" s="176"/>
      <c r="I65" s="176"/>
      <c r="J65" s="177">
        <f>J201</f>
        <v>0</v>
      </c>
      <c r="L65" s="86"/>
    </row>
    <row r="66" spans="1:12" s="10" customFormat="1" ht="19.9" customHeight="1">
      <c r="A66" s="173"/>
      <c r="B66" s="174"/>
      <c r="C66" s="173"/>
      <c r="D66" s="175" t="s">
        <v>94</v>
      </c>
      <c r="E66" s="176"/>
      <c r="F66" s="176"/>
      <c r="G66" s="176"/>
      <c r="H66" s="176"/>
      <c r="I66" s="176"/>
      <c r="J66" s="177">
        <f>J204</f>
        <v>0</v>
      </c>
      <c r="L66" s="86"/>
    </row>
    <row r="67" spans="1:12" s="10" customFormat="1" ht="19.9" customHeight="1">
      <c r="A67" s="173"/>
      <c r="B67" s="174"/>
      <c r="C67" s="173"/>
      <c r="D67" s="175" t="s">
        <v>95</v>
      </c>
      <c r="E67" s="176"/>
      <c r="F67" s="176"/>
      <c r="G67" s="176"/>
      <c r="H67" s="176"/>
      <c r="I67" s="176"/>
      <c r="J67" s="177">
        <f>J218</f>
        <v>0</v>
      </c>
      <c r="L67" s="86"/>
    </row>
    <row r="68" spans="1:12" s="10" customFormat="1" ht="19.9" customHeight="1">
      <c r="A68" s="173"/>
      <c r="B68" s="174"/>
      <c r="C68" s="173"/>
      <c r="D68" s="175" t="s">
        <v>96</v>
      </c>
      <c r="E68" s="176"/>
      <c r="F68" s="176"/>
      <c r="G68" s="176"/>
      <c r="H68" s="176"/>
      <c r="I68" s="176"/>
      <c r="J68" s="177">
        <f>J225</f>
        <v>0</v>
      </c>
      <c r="L68" s="86"/>
    </row>
    <row r="69" spans="1:12" s="10" customFormat="1" ht="19.9" customHeight="1">
      <c r="A69" s="173"/>
      <c r="B69" s="174"/>
      <c r="C69" s="173"/>
      <c r="D69" s="175" t="s">
        <v>97</v>
      </c>
      <c r="E69" s="176"/>
      <c r="F69" s="176"/>
      <c r="G69" s="176"/>
      <c r="H69" s="176"/>
      <c r="I69" s="176"/>
      <c r="J69" s="177">
        <f>J237</f>
        <v>0</v>
      </c>
      <c r="L69" s="86"/>
    </row>
    <row r="70" spans="1:12" s="9" customFormat="1" ht="24.95" customHeight="1">
      <c r="A70" s="168"/>
      <c r="B70" s="169"/>
      <c r="C70" s="168"/>
      <c r="D70" s="170" t="s">
        <v>98</v>
      </c>
      <c r="E70" s="171"/>
      <c r="F70" s="171"/>
      <c r="G70" s="171"/>
      <c r="H70" s="171"/>
      <c r="I70" s="171"/>
      <c r="J70" s="172">
        <f>J239</f>
        <v>0</v>
      </c>
      <c r="L70" s="85"/>
    </row>
    <row r="71" spans="1:12" s="10" customFormat="1" ht="19.9" customHeight="1">
      <c r="A71" s="173"/>
      <c r="B71" s="174"/>
      <c r="C71" s="173"/>
      <c r="D71" s="175" t="s">
        <v>99</v>
      </c>
      <c r="E71" s="176"/>
      <c r="F71" s="176"/>
      <c r="G71" s="176"/>
      <c r="H71" s="176"/>
      <c r="I71" s="176"/>
      <c r="J71" s="177">
        <f>J240</f>
        <v>0</v>
      </c>
      <c r="L71" s="86"/>
    </row>
    <row r="72" spans="1:31" s="2" customFormat="1" ht="21.75" customHeight="1">
      <c r="A72" s="141"/>
      <c r="B72" s="142"/>
      <c r="C72" s="141"/>
      <c r="D72" s="141"/>
      <c r="E72" s="141"/>
      <c r="F72" s="141"/>
      <c r="G72" s="141"/>
      <c r="H72" s="141"/>
      <c r="I72" s="141"/>
      <c r="J72" s="141"/>
      <c r="K72" s="29"/>
      <c r="L72" s="80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1:31" s="2" customFormat="1" ht="6.95" customHeight="1">
      <c r="A73" s="141"/>
      <c r="B73" s="160"/>
      <c r="C73" s="161"/>
      <c r="D73" s="161"/>
      <c r="E73" s="161"/>
      <c r="F73" s="161"/>
      <c r="G73" s="161"/>
      <c r="H73" s="161"/>
      <c r="I73" s="161"/>
      <c r="J73" s="161"/>
      <c r="K73" s="39"/>
      <c r="L73" s="80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10" ht="12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 ht="12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0" ht="12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31" s="2" customFormat="1" ht="6.95" customHeight="1">
      <c r="A77" s="141"/>
      <c r="B77" s="162"/>
      <c r="C77" s="163"/>
      <c r="D77" s="163"/>
      <c r="E77" s="163"/>
      <c r="F77" s="163"/>
      <c r="G77" s="163"/>
      <c r="H77" s="163"/>
      <c r="I77" s="163"/>
      <c r="J77" s="163"/>
      <c r="K77" s="41"/>
      <c r="L77" s="8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s="2" customFormat="1" ht="24.95" customHeight="1">
      <c r="A78" s="141"/>
      <c r="B78" s="142"/>
      <c r="C78" s="139" t="s">
        <v>100</v>
      </c>
      <c r="D78" s="141"/>
      <c r="E78" s="141"/>
      <c r="F78" s="141"/>
      <c r="G78" s="141"/>
      <c r="H78" s="141"/>
      <c r="I78" s="141"/>
      <c r="J78" s="141"/>
      <c r="K78" s="29"/>
      <c r="L78" s="80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6.95" customHeight="1">
      <c r="A79" s="141"/>
      <c r="B79" s="142"/>
      <c r="C79" s="141"/>
      <c r="D79" s="141"/>
      <c r="E79" s="141"/>
      <c r="F79" s="141"/>
      <c r="G79" s="141"/>
      <c r="H79" s="141"/>
      <c r="I79" s="141"/>
      <c r="J79" s="141"/>
      <c r="K79" s="29"/>
      <c r="L79" s="80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12" customHeight="1">
      <c r="A80" s="141"/>
      <c r="B80" s="142"/>
      <c r="C80" s="140" t="s">
        <v>15</v>
      </c>
      <c r="D80" s="141"/>
      <c r="E80" s="141"/>
      <c r="F80" s="141"/>
      <c r="G80" s="141"/>
      <c r="H80" s="141"/>
      <c r="I80" s="141"/>
      <c r="J80" s="141"/>
      <c r="K80" s="29"/>
      <c r="L80" s="80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31" s="2" customFormat="1" ht="23.25" customHeight="1">
      <c r="A81" s="141"/>
      <c r="B81" s="142"/>
      <c r="C81" s="141"/>
      <c r="D81" s="141"/>
      <c r="E81" s="270" t="str">
        <f>E7</f>
        <v>REVITALIZACE PROSTRANSTVÍ U PAVILONŮ  H a E V AREALU SLEZSKÉ NEMOCNICE V OPAVĚ</v>
      </c>
      <c r="F81" s="271"/>
      <c r="G81" s="271"/>
      <c r="H81" s="271"/>
      <c r="I81" s="141"/>
      <c r="J81" s="141"/>
      <c r="K81" s="29"/>
      <c r="L81" s="8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12" customHeight="1">
      <c r="A82" s="141"/>
      <c r="B82" s="142"/>
      <c r="C82" s="140" t="s">
        <v>82</v>
      </c>
      <c r="D82" s="141"/>
      <c r="E82" s="141"/>
      <c r="F82" s="141"/>
      <c r="G82" s="141"/>
      <c r="H82" s="141"/>
      <c r="I82" s="141"/>
      <c r="J82" s="141"/>
      <c r="K82" s="29"/>
      <c r="L82" s="8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16.5" customHeight="1">
      <c r="A83" s="141"/>
      <c r="B83" s="142"/>
      <c r="C83" s="141"/>
      <c r="D83" s="141"/>
      <c r="E83" s="272" t="str">
        <f>E9</f>
        <v>02 - Revitalizace prostranství - II.Etapa mezi pavilony H a E</v>
      </c>
      <c r="F83" s="273"/>
      <c r="G83" s="273"/>
      <c r="H83" s="273"/>
      <c r="I83" s="141"/>
      <c r="J83" s="141"/>
      <c r="K83" s="29"/>
      <c r="L83" s="8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6.95" customHeight="1">
      <c r="A84" s="141"/>
      <c r="B84" s="142"/>
      <c r="C84" s="141"/>
      <c r="D84" s="141"/>
      <c r="E84" s="141"/>
      <c r="F84" s="141"/>
      <c r="G84" s="141"/>
      <c r="H84" s="141"/>
      <c r="I84" s="141"/>
      <c r="J84" s="141"/>
      <c r="K84" s="29"/>
      <c r="L84" s="8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2" customHeight="1">
      <c r="A85" s="141"/>
      <c r="B85" s="142"/>
      <c r="C85" s="140" t="s">
        <v>19</v>
      </c>
      <c r="D85" s="141"/>
      <c r="E85" s="141"/>
      <c r="F85" s="143" t="str">
        <f>F12</f>
        <v>Parcela 2273/1, Opava Předměstí</v>
      </c>
      <c r="G85" s="141"/>
      <c r="H85" s="141"/>
      <c r="I85" s="140" t="s">
        <v>21</v>
      </c>
      <c r="J85" s="144" t="str">
        <f>IF(J12="","",J12)</f>
        <v/>
      </c>
      <c r="K85" s="29"/>
      <c r="L85" s="8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6.95" customHeight="1">
      <c r="A86" s="141"/>
      <c r="B86" s="142"/>
      <c r="C86" s="141"/>
      <c r="D86" s="141"/>
      <c r="E86" s="141"/>
      <c r="F86" s="141"/>
      <c r="G86" s="141"/>
      <c r="H86" s="141"/>
      <c r="I86" s="141"/>
      <c r="J86" s="141"/>
      <c r="K86" s="29"/>
      <c r="L86" s="8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25.7" customHeight="1">
      <c r="A87" s="141"/>
      <c r="B87" s="142"/>
      <c r="C87" s="140" t="s">
        <v>23</v>
      </c>
      <c r="D87" s="141"/>
      <c r="E87" s="141"/>
      <c r="F87" s="143" t="str">
        <f>E15</f>
        <v>Slezská nemocnice v Opavě</v>
      </c>
      <c r="G87" s="141"/>
      <c r="H87" s="141"/>
      <c r="I87" s="140" t="s">
        <v>29</v>
      </c>
      <c r="J87" s="164" t="str">
        <f>E21</f>
        <v>Ing.Dagmar Hrubovská</v>
      </c>
      <c r="K87" s="29"/>
      <c r="L87" s="8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5.2" customHeight="1">
      <c r="A88" s="141"/>
      <c r="B88" s="142"/>
      <c r="C88" s="140" t="s">
        <v>27</v>
      </c>
      <c r="D88" s="141"/>
      <c r="E88" s="141"/>
      <c r="F88" s="143" t="str">
        <f>IF(E18="","",E18)</f>
        <v/>
      </c>
      <c r="G88" s="141"/>
      <c r="H88" s="141"/>
      <c r="I88" s="140" t="s">
        <v>32</v>
      </c>
      <c r="J88" s="164" t="str">
        <f>E24</f>
        <v>Katerinec</v>
      </c>
      <c r="K88" s="29"/>
      <c r="L88" s="8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0.35" customHeight="1">
      <c r="A89" s="141"/>
      <c r="B89" s="142"/>
      <c r="C89" s="141"/>
      <c r="D89" s="141"/>
      <c r="E89" s="141"/>
      <c r="F89" s="141"/>
      <c r="G89" s="141"/>
      <c r="H89" s="141"/>
      <c r="I89" s="141"/>
      <c r="J89" s="141"/>
      <c r="K89" s="29"/>
      <c r="L89" s="8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11" customFormat="1" ht="29.25" customHeight="1">
      <c r="A90" s="178"/>
      <c r="B90" s="179"/>
      <c r="C90" s="180" t="s">
        <v>101</v>
      </c>
      <c r="D90" s="181" t="s">
        <v>55</v>
      </c>
      <c r="E90" s="181" t="s">
        <v>51</v>
      </c>
      <c r="F90" s="181" t="s">
        <v>52</v>
      </c>
      <c r="G90" s="181" t="s">
        <v>102</v>
      </c>
      <c r="H90" s="181" t="s">
        <v>103</v>
      </c>
      <c r="I90" s="181" t="s">
        <v>104</v>
      </c>
      <c r="J90" s="182" t="s">
        <v>86</v>
      </c>
      <c r="K90" s="88" t="s">
        <v>105</v>
      </c>
      <c r="L90" s="89"/>
      <c r="M90" s="52" t="s">
        <v>3</v>
      </c>
      <c r="N90" s="53" t="s">
        <v>40</v>
      </c>
      <c r="O90" s="53" t="s">
        <v>106</v>
      </c>
      <c r="P90" s="53" t="s">
        <v>107</v>
      </c>
      <c r="Q90" s="53" t="s">
        <v>108</v>
      </c>
      <c r="R90" s="53" t="s">
        <v>109</v>
      </c>
      <c r="S90" s="53" t="s">
        <v>110</v>
      </c>
      <c r="T90" s="54" t="s">
        <v>111</v>
      </c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:63" s="2" customFormat="1" ht="22.9" customHeight="1">
      <c r="A91" s="141"/>
      <c r="B91" s="142"/>
      <c r="C91" s="183" t="s">
        <v>112</v>
      </c>
      <c r="D91" s="141"/>
      <c r="E91" s="141"/>
      <c r="F91" s="141"/>
      <c r="G91" s="141"/>
      <c r="H91" s="141"/>
      <c r="I91" s="141"/>
      <c r="J91" s="184">
        <f>BK91</f>
        <v>0</v>
      </c>
      <c r="K91" s="29"/>
      <c r="L91" s="30"/>
      <c r="M91" s="55"/>
      <c r="N91" s="46"/>
      <c r="O91" s="56"/>
      <c r="P91" s="90">
        <f>P92+P239</f>
        <v>858.7768810000001</v>
      </c>
      <c r="Q91" s="56"/>
      <c r="R91" s="90">
        <f>R92+R239</f>
        <v>111.34386999999998</v>
      </c>
      <c r="S91" s="56"/>
      <c r="T91" s="91">
        <f>T92+T239</f>
        <v>171.45250000000001</v>
      </c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T91" s="18" t="s">
        <v>69</v>
      </c>
      <c r="AU91" s="18" t="s">
        <v>87</v>
      </c>
      <c r="BK91" s="92">
        <f>BK92+BK239</f>
        <v>0</v>
      </c>
    </row>
    <row r="92" spans="1:63" s="12" customFormat="1" ht="25.9" customHeight="1">
      <c r="A92" s="185"/>
      <c r="B92" s="186"/>
      <c r="C92" s="185"/>
      <c r="D92" s="187" t="s">
        <v>69</v>
      </c>
      <c r="E92" s="188" t="s">
        <v>113</v>
      </c>
      <c r="F92" s="188" t="s">
        <v>114</v>
      </c>
      <c r="G92" s="185"/>
      <c r="H92" s="185"/>
      <c r="I92" s="185"/>
      <c r="J92" s="189">
        <f>BK92</f>
        <v>0</v>
      </c>
      <c r="L92" s="93"/>
      <c r="M92" s="95"/>
      <c r="N92" s="96"/>
      <c r="O92" s="96"/>
      <c r="P92" s="97">
        <f>P93+P169+P173+P176+P201+P204+P218+P225+P237</f>
        <v>858.0568810000001</v>
      </c>
      <c r="Q92" s="96"/>
      <c r="R92" s="97">
        <f>R93+R169+R173+R176+R201+R204+R218+R225+R237</f>
        <v>111.34386999999998</v>
      </c>
      <c r="S92" s="96"/>
      <c r="T92" s="98">
        <f>T93+T169+T173+T176+T201+T204+T218+T225+T237</f>
        <v>171.32750000000001</v>
      </c>
      <c r="AR92" s="94" t="s">
        <v>78</v>
      </c>
      <c r="AT92" s="99" t="s">
        <v>69</v>
      </c>
      <c r="AU92" s="99" t="s">
        <v>70</v>
      </c>
      <c r="AY92" s="94" t="s">
        <v>115</v>
      </c>
      <c r="BK92" s="100">
        <f>BK93+BK169+BK173+BK176+BK201+BK204+BK218+BK225+BK237</f>
        <v>0</v>
      </c>
    </row>
    <row r="93" spans="1:63" s="12" customFormat="1" ht="22.9" customHeight="1">
      <c r="A93" s="185"/>
      <c r="B93" s="186"/>
      <c r="C93" s="185"/>
      <c r="D93" s="187" t="s">
        <v>69</v>
      </c>
      <c r="E93" s="190" t="s">
        <v>78</v>
      </c>
      <c r="F93" s="190" t="s">
        <v>116</v>
      </c>
      <c r="G93" s="185"/>
      <c r="H93" s="185"/>
      <c r="I93" s="185"/>
      <c r="J93" s="191">
        <f>BK93</f>
        <v>0</v>
      </c>
      <c r="L93" s="93"/>
      <c r="M93" s="95"/>
      <c r="N93" s="96"/>
      <c r="O93" s="96"/>
      <c r="P93" s="97">
        <f>SUM(P94:P168)</f>
        <v>409.344332</v>
      </c>
      <c r="Q93" s="96"/>
      <c r="R93" s="97">
        <f>SUM(R94:R168)</f>
        <v>0</v>
      </c>
      <c r="S93" s="96"/>
      <c r="T93" s="98">
        <f>SUM(T94:T168)</f>
        <v>168.0395</v>
      </c>
      <c r="AR93" s="94" t="s">
        <v>78</v>
      </c>
      <c r="AT93" s="99" t="s">
        <v>69</v>
      </c>
      <c r="AU93" s="99" t="s">
        <v>78</v>
      </c>
      <c r="AY93" s="94" t="s">
        <v>115</v>
      </c>
      <c r="BK93" s="100">
        <f>SUM(BK94:BK168)</f>
        <v>0</v>
      </c>
    </row>
    <row r="94" spans="1:65" s="2" customFormat="1" ht="49.15" customHeight="1">
      <c r="A94" s="141"/>
      <c r="B94" s="142"/>
      <c r="C94" s="192" t="s">
        <v>78</v>
      </c>
      <c r="D94" s="192" t="s">
        <v>117</v>
      </c>
      <c r="E94" s="193" t="s">
        <v>118</v>
      </c>
      <c r="F94" s="194" t="s">
        <v>119</v>
      </c>
      <c r="G94" s="195" t="s">
        <v>120</v>
      </c>
      <c r="H94" s="196">
        <v>267</v>
      </c>
      <c r="I94" s="229"/>
      <c r="J94" s="197">
        <f>ROUND(I94*H94,2)</f>
        <v>0</v>
      </c>
      <c r="K94" s="101"/>
      <c r="L94" s="30"/>
      <c r="M94" s="102" t="s">
        <v>3</v>
      </c>
      <c r="N94" s="103" t="s">
        <v>41</v>
      </c>
      <c r="O94" s="104">
        <v>0.22</v>
      </c>
      <c r="P94" s="104">
        <f>O94*H94</f>
        <v>58.74</v>
      </c>
      <c r="Q94" s="104">
        <v>0</v>
      </c>
      <c r="R94" s="104">
        <f>Q94*H94</f>
        <v>0</v>
      </c>
      <c r="S94" s="104">
        <v>0.098</v>
      </c>
      <c r="T94" s="105">
        <f>S94*H94</f>
        <v>26.166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R94" s="106" t="s">
        <v>121</v>
      </c>
      <c r="AT94" s="106" t="s">
        <v>117</v>
      </c>
      <c r="AU94" s="106" t="s">
        <v>80</v>
      </c>
      <c r="AY94" s="18" t="s">
        <v>115</v>
      </c>
      <c r="BE94" s="107">
        <f>IF(N94="základní",J94,0)</f>
        <v>0</v>
      </c>
      <c r="BF94" s="107">
        <f>IF(N94="snížená",J94,0)</f>
        <v>0</v>
      </c>
      <c r="BG94" s="107">
        <f>IF(N94="zákl. přenesená",J94,0)</f>
        <v>0</v>
      </c>
      <c r="BH94" s="107">
        <f>IF(N94="sníž. přenesená",J94,0)</f>
        <v>0</v>
      </c>
      <c r="BI94" s="107">
        <f>IF(N94="nulová",J94,0)</f>
        <v>0</v>
      </c>
      <c r="BJ94" s="18" t="s">
        <v>78</v>
      </c>
      <c r="BK94" s="107">
        <f>ROUND(I94*H94,2)</f>
        <v>0</v>
      </c>
      <c r="BL94" s="18" t="s">
        <v>121</v>
      </c>
      <c r="BM94" s="106" t="s">
        <v>122</v>
      </c>
    </row>
    <row r="95" spans="1:51" s="13" customFormat="1" ht="12">
      <c r="A95" s="198"/>
      <c r="B95" s="199"/>
      <c r="C95" s="198"/>
      <c r="D95" s="200" t="s">
        <v>123</v>
      </c>
      <c r="E95" s="201" t="s">
        <v>3</v>
      </c>
      <c r="F95" s="202" t="s">
        <v>124</v>
      </c>
      <c r="G95" s="198"/>
      <c r="H95" s="203">
        <v>168</v>
      </c>
      <c r="I95" s="230"/>
      <c r="J95" s="198"/>
      <c r="L95" s="108"/>
      <c r="M95" s="110"/>
      <c r="N95" s="111"/>
      <c r="O95" s="111"/>
      <c r="P95" s="111"/>
      <c r="Q95" s="111"/>
      <c r="R95" s="111"/>
      <c r="S95" s="111"/>
      <c r="T95" s="112"/>
      <c r="AT95" s="109" t="s">
        <v>123</v>
      </c>
      <c r="AU95" s="109" t="s">
        <v>80</v>
      </c>
      <c r="AV95" s="13" t="s">
        <v>80</v>
      </c>
      <c r="AW95" s="13" t="s">
        <v>31</v>
      </c>
      <c r="AX95" s="13" t="s">
        <v>70</v>
      </c>
      <c r="AY95" s="109" t="s">
        <v>115</v>
      </c>
    </row>
    <row r="96" spans="1:51" s="13" customFormat="1" ht="12">
      <c r="A96" s="198"/>
      <c r="B96" s="199"/>
      <c r="C96" s="198"/>
      <c r="D96" s="200" t="s">
        <v>123</v>
      </c>
      <c r="E96" s="201" t="s">
        <v>3</v>
      </c>
      <c r="F96" s="202" t="s">
        <v>125</v>
      </c>
      <c r="G96" s="198"/>
      <c r="H96" s="203">
        <v>99</v>
      </c>
      <c r="I96" s="230"/>
      <c r="J96" s="198"/>
      <c r="L96" s="108"/>
      <c r="M96" s="110"/>
      <c r="N96" s="111"/>
      <c r="O96" s="111"/>
      <c r="P96" s="111"/>
      <c r="Q96" s="111"/>
      <c r="R96" s="111"/>
      <c r="S96" s="111"/>
      <c r="T96" s="112"/>
      <c r="AT96" s="109" t="s">
        <v>123</v>
      </c>
      <c r="AU96" s="109" t="s">
        <v>80</v>
      </c>
      <c r="AV96" s="13" t="s">
        <v>80</v>
      </c>
      <c r="AW96" s="13" t="s">
        <v>31</v>
      </c>
      <c r="AX96" s="13" t="s">
        <v>70</v>
      </c>
      <c r="AY96" s="109" t="s">
        <v>115</v>
      </c>
    </row>
    <row r="97" spans="1:51" s="14" customFormat="1" ht="12">
      <c r="A97" s="204"/>
      <c r="B97" s="205"/>
      <c r="C97" s="204"/>
      <c r="D97" s="200" t="s">
        <v>123</v>
      </c>
      <c r="E97" s="206" t="s">
        <v>3</v>
      </c>
      <c r="F97" s="207" t="s">
        <v>126</v>
      </c>
      <c r="G97" s="204"/>
      <c r="H97" s="208">
        <v>267</v>
      </c>
      <c r="I97" s="231"/>
      <c r="J97" s="204"/>
      <c r="L97" s="113"/>
      <c r="M97" s="115"/>
      <c r="N97" s="116"/>
      <c r="O97" s="116"/>
      <c r="P97" s="116"/>
      <c r="Q97" s="116"/>
      <c r="R97" s="116"/>
      <c r="S97" s="116"/>
      <c r="T97" s="117"/>
      <c r="AT97" s="114" t="s">
        <v>123</v>
      </c>
      <c r="AU97" s="114" t="s">
        <v>80</v>
      </c>
      <c r="AV97" s="14" t="s">
        <v>121</v>
      </c>
      <c r="AW97" s="14" t="s">
        <v>31</v>
      </c>
      <c r="AX97" s="14" t="s">
        <v>78</v>
      </c>
      <c r="AY97" s="114" t="s">
        <v>115</v>
      </c>
    </row>
    <row r="98" spans="1:65" s="2" customFormat="1" ht="49.15" customHeight="1">
      <c r="A98" s="141"/>
      <c r="B98" s="142"/>
      <c r="C98" s="192" t="s">
        <v>80</v>
      </c>
      <c r="D98" s="192" t="s">
        <v>117</v>
      </c>
      <c r="E98" s="193" t="s">
        <v>127</v>
      </c>
      <c r="F98" s="194" t="s">
        <v>128</v>
      </c>
      <c r="G98" s="195" t="s">
        <v>120</v>
      </c>
      <c r="H98" s="196">
        <v>168</v>
      </c>
      <c r="I98" s="229"/>
      <c r="J98" s="197">
        <f>ROUND(I98*H98,2)</f>
        <v>0</v>
      </c>
      <c r="K98" s="101"/>
      <c r="L98" s="30"/>
      <c r="M98" s="102" t="s">
        <v>3</v>
      </c>
      <c r="N98" s="103" t="s">
        <v>41</v>
      </c>
      <c r="O98" s="104">
        <v>0.162</v>
      </c>
      <c r="P98" s="104">
        <f>O98*H98</f>
        <v>27.216</v>
      </c>
      <c r="Q98" s="104">
        <v>0</v>
      </c>
      <c r="R98" s="104">
        <f>Q98*H98</f>
        <v>0</v>
      </c>
      <c r="S98" s="104">
        <v>0.24</v>
      </c>
      <c r="T98" s="105">
        <f>S98*H98</f>
        <v>40.32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06" t="s">
        <v>121</v>
      </c>
      <c r="AT98" s="106" t="s">
        <v>117</v>
      </c>
      <c r="AU98" s="106" t="s">
        <v>80</v>
      </c>
      <c r="AY98" s="18" t="s">
        <v>115</v>
      </c>
      <c r="BE98" s="107">
        <f>IF(N98="základní",J98,0)</f>
        <v>0</v>
      </c>
      <c r="BF98" s="107">
        <f>IF(N98="snížená",J98,0)</f>
        <v>0</v>
      </c>
      <c r="BG98" s="107">
        <f>IF(N98="zákl. přenesená",J98,0)</f>
        <v>0</v>
      </c>
      <c r="BH98" s="107">
        <f>IF(N98="sníž. přenesená",J98,0)</f>
        <v>0</v>
      </c>
      <c r="BI98" s="107">
        <f>IF(N98="nulová",J98,0)</f>
        <v>0</v>
      </c>
      <c r="BJ98" s="18" t="s">
        <v>78</v>
      </c>
      <c r="BK98" s="107">
        <f>ROUND(I98*H98,2)</f>
        <v>0</v>
      </c>
      <c r="BL98" s="18" t="s">
        <v>121</v>
      </c>
      <c r="BM98" s="106" t="s">
        <v>129</v>
      </c>
    </row>
    <row r="99" spans="1:51" s="13" customFormat="1" ht="12">
      <c r="A99" s="198"/>
      <c r="B99" s="199"/>
      <c r="C99" s="198"/>
      <c r="D99" s="200" t="s">
        <v>123</v>
      </c>
      <c r="E99" s="201" t="s">
        <v>3</v>
      </c>
      <c r="F99" s="202" t="s">
        <v>130</v>
      </c>
      <c r="G99" s="198"/>
      <c r="H99" s="203">
        <v>168</v>
      </c>
      <c r="I99" s="230"/>
      <c r="J99" s="198"/>
      <c r="L99" s="108"/>
      <c r="M99" s="110"/>
      <c r="N99" s="111"/>
      <c r="O99" s="111"/>
      <c r="P99" s="111"/>
      <c r="Q99" s="111"/>
      <c r="R99" s="111"/>
      <c r="S99" s="111"/>
      <c r="T99" s="112"/>
      <c r="AT99" s="109" t="s">
        <v>123</v>
      </c>
      <c r="AU99" s="109" t="s">
        <v>80</v>
      </c>
      <c r="AV99" s="13" t="s">
        <v>80</v>
      </c>
      <c r="AW99" s="13" t="s">
        <v>31</v>
      </c>
      <c r="AX99" s="13" t="s">
        <v>78</v>
      </c>
      <c r="AY99" s="109" t="s">
        <v>115</v>
      </c>
    </row>
    <row r="100" spans="1:65" s="2" customFormat="1" ht="62.65" customHeight="1">
      <c r="A100" s="141"/>
      <c r="B100" s="142"/>
      <c r="C100" s="192" t="s">
        <v>131</v>
      </c>
      <c r="D100" s="192" t="s">
        <v>117</v>
      </c>
      <c r="E100" s="193" t="s">
        <v>132</v>
      </c>
      <c r="F100" s="194" t="s">
        <v>133</v>
      </c>
      <c r="G100" s="195" t="s">
        <v>120</v>
      </c>
      <c r="H100" s="196">
        <v>174.4</v>
      </c>
      <c r="I100" s="229"/>
      <c r="J100" s="197">
        <f>ROUND(I100*H100,2)</f>
        <v>0</v>
      </c>
      <c r="K100" s="101"/>
      <c r="L100" s="30"/>
      <c r="M100" s="102" t="s">
        <v>3</v>
      </c>
      <c r="N100" s="103" t="s">
        <v>41</v>
      </c>
      <c r="O100" s="104">
        <v>0.119</v>
      </c>
      <c r="P100" s="104">
        <f>O100*H100</f>
        <v>20.7536</v>
      </c>
      <c r="Q100" s="104">
        <v>0</v>
      </c>
      <c r="R100" s="104">
        <f>Q100*H100</f>
        <v>0</v>
      </c>
      <c r="S100" s="104">
        <v>0.3</v>
      </c>
      <c r="T100" s="105">
        <f>S100*H100</f>
        <v>52.32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06" t="s">
        <v>121</v>
      </c>
      <c r="AT100" s="106" t="s">
        <v>117</v>
      </c>
      <c r="AU100" s="106" t="s">
        <v>80</v>
      </c>
      <c r="AY100" s="18" t="s">
        <v>115</v>
      </c>
      <c r="BE100" s="107">
        <f>IF(N100="základní",J100,0)</f>
        <v>0</v>
      </c>
      <c r="BF100" s="107">
        <f>IF(N100="snížená",J100,0)</f>
        <v>0</v>
      </c>
      <c r="BG100" s="107">
        <f>IF(N100="zákl. přenesená",J100,0)</f>
        <v>0</v>
      </c>
      <c r="BH100" s="107">
        <f>IF(N100="sníž. přenesená",J100,0)</f>
        <v>0</v>
      </c>
      <c r="BI100" s="107">
        <f>IF(N100="nulová",J100,0)</f>
        <v>0</v>
      </c>
      <c r="BJ100" s="18" t="s">
        <v>78</v>
      </c>
      <c r="BK100" s="107">
        <f>ROUND(I100*H100,2)</f>
        <v>0</v>
      </c>
      <c r="BL100" s="18" t="s">
        <v>121</v>
      </c>
      <c r="BM100" s="106" t="s">
        <v>134</v>
      </c>
    </row>
    <row r="101" spans="1:51" s="13" customFormat="1" ht="12">
      <c r="A101" s="198"/>
      <c r="B101" s="199"/>
      <c r="C101" s="198"/>
      <c r="D101" s="200" t="s">
        <v>123</v>
      </c>
      <c r="E101" s="201" t="s">
        <v>3</v>
      </c>
      <c r="F101" s="202" t="s">
        <v>135</v>
      </c>
      <c r="G101" s="198"/>
      <c r="H101" s="203">
        <v>168</v>
      </c>
      <c r="I101" s="230"/>
      <c r="J101" s="198"/>
      <c r="L101" s="108"/>
      <c r="M101" s="110"/>
      <c r="N101" s="111"/>
      <c r="O101" s="111"/>
      <c r="P101" s="111"/>
      <c r="Q101" s="111"/>
      <c r="R101" s="111"/>
      <c r="S101" s="111"/>
      <c r="T101" s="112"/>
      <c r="AT101" s="109" t="s">
        <v>123</v>
      </c>
      <c r="AU101" s="109" t="s">
        <v>80</v>
      </c>
      <c r="AV101" s="13" t="s">
        <v>80</v>
      </c>
      <c r="AW101" s="13" t="s">
        <v>31</v>
      </c>
      <c r="AX101" s="13" t="s">
        <v>70</v>
      </c>
      <c r="AY101" s="109" t="s">
        <v>115</v>
      </c>
    </row>
    <row r="102" spans="1:51" s="13" customFormat="1" ht="12">
      <c r="A102" s="198"/>
      <c r="B102" s="199"/>
      <c r="C102" s="198"/>
      <c r="D102" s="200" t="s">
        <v>123</v>
      </c>
      <c r="E102" s="201" t="s">
        <v>3</v>
      </c>
      <c r="F102" s="202" t="s">
        <v>136</v>
      </c>
      <c r="G102" s="198"/>
      <c r="H102" s="203">
        <v>6.4</v>
      </c>
      <c r="I102" s="230"/>
      <c r="J102" s="198"/>
      <c r="L102" s="108"/>
      <c r="M102" s="110"/>
      <c r="N102" s="111"/>
      <c r="O102" s="111"/>
      <c r="P102" s="111"/>
      <c r="Q102" s="111"/>
      <c r="R102" s="111"/>
      <c r="S102" s="111"/>
      <c r="T102" s="112"/>
      <c r="AT102" s="109" t="s">
        <v>123</v>
      </c>
      <c r="AU102" s="109" t="s">
        <v>80</v>
      </c>
      <c r="AV102" s="13" t="s">
        <v>80</v>
      </c>
      <c r="AW102" s="13" t="s">
        <v>31</v>
      </c>
      <c r="AX102" s="13" t="s">
        <v>70</v>
      </c>
      <c r="AY102" s="109" t="s">
        <v>115</v>
      </c>
    </row>
    <row r="103" spans="1:51" s="14" customFormat="1" ht="12">
      <c r="A103" s="204"/>
      <c r="B103" s="205"/>
      <c r="C103" s="204"/>
      <c r="D103" s="200" t="s">
        <v>123</v>
      </c>
      <c r="E103" s="206" t="s">
        <v>3</v>
      </c>
      <c r="F103" s="207" t="s">
        <v>126</v>
      </c>
      <c r="G103" s="204"/>
      <c r="H103" s="208">
        <v>174.4</v>
      </c>
      <c r="I103" s="231"/>
      <c r="J103" s="204"/>
      <c r="L103" s="113"/>
      <c r="M103" s="115"/>
      <c r="N103" s="116"/>
      <c r="O103" s="116"/>
      <c r="P103" s="116"/>
      <c r="Q103" s="116"/>
      <c r="R103" s="116"/>
      <c r="S103" s="116"/>
      <c r="T103" s="117"/>
      <c r="AT103" s="114" t="s">
        <v>123</v>
      </c>
      <c r="AU103" s="114" t="s">
        <v>80</v>
      </c>
      <c r="AV103" s="14" t="s">
        <v>121</v>
      </c>
      <c r="AW103" s="14" t="s">
        <v>31</v>
      </c>
      <c r="AX103" s="14" t="s">
        <v>78</v>
      </c>
      <c r="AY103" s="114" t="s">
        <v>115</v>
      </c>
    </row>
    <row r="104" spans="1:65" s="2" customFormat="1" ht="62.65" customHeight="1">
      <c r="A104" s="141"/>
      <c r="B104" s="142"/>
      <c r="C104" s="192" t="s">
        <v>121</v>
      </c>
      <c r="D104" s="192" t="s">
        <v>117</v>
      </c>
      <c r="E104" s="193" t="s">
        <v>137</v>
      </c>
      <c r="F104" s="194" t="s">
        <v>138</v>
      </c>
      <c r="G104" s="195" t="s">
        <v>120</v>
      </c>
      <c r="H104" s="196">
        <v>9</v>
      </c>
      <c r="I104" s="229"/>
      <c r="J104" s="197">
        <f>ROUND(I104*H104,2)</f>
        <v>0</v>
      </c>
      <c r="K104" s="101"/>
      <c r="L104" s="30"/>
      <c r="M104" s="102" t="s">
        <v>3</v>
      </c>
      <c r="N104" s="103" t="s">
        <v>41</v>
      </c>
      <c r="O104" s="104">
        <v>0.218</v>
      </c>
      <c r="P104" s="104">
        <f>O104*H104</f>
        <v>1.962</v>
      </c>
      <c r="Q104" s="104">
        <v>0</v>
      </c>
      <c r="R104" s="104">
        <f>Q104*H104</f>
        <v>0</v>
      </c>
      <c r="S104" s="104">
        <v>0.22</v>
      </c>
      <c r="T104" s="105">
        <f>S104*H104</f>
        <v>1.98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06" t="s">
        <v>121</v>
      </c>
      <c r="AT104" s="106" t="s">
        <v>117</v>
      </c>
      <c r="AU104" s="106" t="s">
        <v>80</v>
      </c>
      <c r="AY104" s="18" t="s">
        <v>115</v>
      </c>
      <c r="BE104" s="107">
        <f>IF(N104="základní",J104,0)</f>
        <v>0</v>
      </c>
      <c r="BF104" s="107">
        <f>IF(N104="snížená",J104,0)</f>
        <v>0</v>
      </c>
      <c r="BG104" s="107">
        <f>IF(N104="zákl. přenesená",J104,0)</f>
        <v>0</v>
      </c>
      <c r="BH104" s="107">
        <f>IF(N104="sníž. přenesená",J104,0)</f>
        <v>0</v>
      </c>
      <c r="BI104" s="107">
        <f>IF(N104="nulová",J104,0)</f>
        <v>0</v>
      </c>
      <c r="BJ104" s="18" t="s">
        <v>78</v>
      </c>
      <c r="BK104" s="107">
        <f>ROUND(I104*H104,2)</f>
        <v>0</v>
      </c>
      <c r="BL104" s="18" t="s">
        <v>121</v>
      </c>
      <c r="BM104" s="106" t="s">
        <v>139</v>
      </c>
    </row>
    <row r="105" spans="1:51" s="13" customFormat="1" ht="12">
      <c r="A105" s="198"/>
      <c r="B105" s="199"/>
      <c r="C105" s="198"/>
      <c r="D105" s="200" t="s">
        <v>123</v>
      </c>
      <c r="E105" s="201" t="s">
        <v>3</v>
      </c>
      <c r="F105" s="202" t="s">
        <v>140</v>
      </c>
      <c r="G105" s="198"/>
      <c r="H105" s="203">
        <v>9</v>
      </c>
      <c r="I105" s="230"/>
      <c r="J105" s="198"/>
      <c r="L105" s="108"/>
      <c r="M105" s="110"/>
      <c r="N105" s="111"/>
      <c r="O105" s="111"/>
      <c r="P105" s="111"/>
      <c r="Q105" s="111"/>
      <c r="R105" s="111"/>
      <c r="S105" s="111"/>
      <c r="T105" s="112"/>
      <c r="AT105" s="109" t="s">
        <v>123</v>
      </c>
      <c r="AU105" s="109" t="s">
        <v>80</v>
      </c>
      <c r="AV105" s="13" t="s">
        <v>80</v>
      </c>
      <c r="AW105" s="13" t="s">
        <v>31</v>
      </c>
      <c r="AX105" s="13" t="s">
        <v>78</v>
      </c>
      <c r="AY105" s="109" t="s">
        <v>115</v>
      </c>
    </row>
    <row r="106" spans="1:65" s="2" customFormat="1" ht="62.65" customHeight="1">
      <c r="A106" s="141"/>
      <c r="B106" s="142"/>
      <c r="C106" s="192" t="s">
        <v>141</v>
      </c>
      <c r="D106" s="192" t="s">
        <v>117</v>
      </c>
      <c r="E106" s="193" t="s">
        <v>142</v>
      </c>
      <c r="F106" s="194" t="s">
        <v>143</v>
      </c>
      <c r="G106" s="195" t="s">
        <v>120</v>
      </c>
      <c r="H106" s="196">
        <v>9</v>
      </c>
      <c r="I106" s="229"/>
      <c r="J106" s="197">
        <f>ROUND(I106*H106,2)</f>
        <v>0</v>
      </c>
      <c r="K106" s="101"/>
      <c r="L106" s="30"/>
      <c r="M106" s="102" t="s">
        <v>3</v>
      </c>
      <c r="N106" s="103" t="s">
        <v>41</v>
      </c>
      <c r="O106" s="104">
        <v>0.799</v>
      </c>
      <c r="P106" s="104">
        <f>O106*H106</f>
        <v>7.191000000000001</v>
      </c>
      <c r="Q106" s="104">
        <v>0</v>
      </c>
      <c r="R106" s="104">
        <f>Q106*H106</f>
        <v>0</v>
      </c>
      <c r="S106" s="104">
        <v>0.709</v>
      </c>
      <c r="T106" s="105">
        <f>S106*H106</f>
        <v>6.380999999999999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06" t="s">
        <v>121</v>
      </c>
      <c r="AT106" s="106" t="s">
        <v>117</v>
      </c>
      <c r="AU106" s="106" t="s">
        <v>80</v>
      </c>
      <c r="AY106" s="18" t="s">
        <v>115</v>
      </c>
      <c r="BE106" s="107">
        <f>IF(N106="základní",J106,0)</f>
        <v>0</v>
      </c>
      <c r="BF106" s="107">
        <f>IF(N106="snížená",J106,0)</f>
        <v>0</v>
      </c>
      <c r="BG106" s="107">
        <f>IF(N106="zákl. přenesená",J106,0)</f>
        <v>0</v>
      </c>
      <c r="BH106" s="107">
        <f>IF(N106="sníž. přenesená",J106,0)</f>
        <v>0</v>
      </c>
      <c r="BI106" s="107">
        <f>IF(N106="nulová",J106,0)</f>
        <v>0</v>
      </c>
      <c r="BJ106" s="18" t="s">
        <v>78</v>
      </c>
      <c r="BK106" s="107">
        <f>ROUND(I106*H106,2)</f>
        <v>0</v>
      </c>
      <c r="BL106" s="18" t="s">
        <v>121</v>
      </c>
      <c r="BM106" s="106" t="s">
        <v>144</v>
      </c>
    </row>
    <row r="107" spans="1:51" s="13" customFormat="1" ht="12">
      <c r="A107" s="198"/>
      <c r="B107" s="199"/>
      <c r="C107" s="198"/>
      <c r="D107" s="200" t="s">
        <v>123</v>
      </c>
      <c r="E107" s="201" t="s">
        <v>3</v>
      </c>
      <c r="F107" s="202" t="s">
        <v>140</v>
      </c>
      <c r="G107" s="198"/>
      <c r="H107" s="203">
        <v>9</v>
      </c>
      <c r="I107" s="230"/>
      <c r="J107" s="198"/>
      <c r="L107" s="108"/>
      <c r="M107" s="110"/>
      <c r="N107" s="111"/>
      <c r="O107" s="111"/>
      <c r="P107" s="111"/>
      <c r="Q107" s="111"/>
      <c r="R107" s="111"/>
      <c r="S107" s="111"/>
      <c r="T107" s="112"/>
      <c r="AT107" s="109" t="s">
        <v>123</v>
      </c>
      <c r="AU107" s="109" t="s">
        <v>80</v>
      </c>
      <c r="AV107" s="13" t="s">
        <v>80</v>
      </c>
      <c r="AW107" s="13" t="s">
        <v>31</v>
      </c>
      <c r="AX107" s="13" t="s">
        <v>78</v>
      </c>
      <c r="AY107" s="109" t="s">
        <v>115</v>
      </c>
    </row>
    <row r="108" spans="1:65" s="2" customFormat="1" ht="37.9" customHeight="1">
      <c r="A108" s="141"/>
      <c r="B108" s="142"/>
      <c r="C108" s="192" t="s">
        <v>145</v>
      </c>
      <c r="D108" s="192" t="s">
        <v>117</v>
      </c>
      <c r="E108" s="193" t="s">
        <v>146</v>
      </c>
      <c r="F108" s="194" t="s">
        <v>147</v>
      </c>
      <c r="G108" s="195" t="s">
        <v>120</v>
      </c>
      <c r="H108" s="196">
        <v>99</v>
      </c>
      <c r="I108" s="229"/>
      <c r="J108" s="197">
        <f>ROUND(I108*H108,2)</f>
        <v>0</v>
      </c>
      <c r="K108" s="101"/>
      <c r="L108" s="30"/>
      <c r="M108" s="102" t="s">
        <v>3</v>
      </c>
      <c r="N108" s="103" t="s">
        <v>41</v>
      </c>
      <c r="O108" s="104">
        <v>0.086</v>
      </c>
      <c r="P108" s="104">
        <f>O108*H108</f>
        <v>8.514</v>
      </c>
      <c r="Q108" s="104">
        <v>0</v>
      </c>
      <c r="R108" s="104">
        <f>Q108*H108</f>
        <v>0</v>
      </c>
      <c r="S108" s="104">
        <v>0.355</v>
      </c>
      <c r="T108" s="105">
        <f>S108*H108</f>
        <v>35.144999999999996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06" t="s">
        <v>121</v>
      </c>
      <c r="AT108" s="106" t="s">
        <v>117</v>
      </c>
      <c r="AU108" s="106" t="s">
        <v>80</v>
      </c>
      <c r="AY108" s="18" t="s">
        <v>115</v>
      </c>
      <c r="BE108" s="107">
        <f>IF(N108="základní",J108,0)</f>
        <v>0</v>
      </c>
      <c r="BF108" s="107">
        <f>IF(N108="snížená",J108,0)</f>
        <v>0</v>
      </c>
      <c r="BG108" s="107">
        <f>IF(N108="zákl. přenesená",J108,0)</f>
        <v>0</v>
      </c>
      <c r="BH108" s="107">
        <f>IF(N108="sníž. přenesená",J108,0)</f>
        <v>0</v>
      </c>
      <c r="BI108" s="107">
        <f>IF(N108="nulová",J108,0)</f>
        <v>0</v>
      </c>
      <c r="BJ108" s="18" t="s">
        <v>78</v>
      </c>
      <c r="BK108" s="107">
        <f>ROUND(I108*H108,2)</f>
        <v>0</v>
      </c>
      <c r="BL108" s="18" t="s">
        <v>121</v>
      </c>
      <c r="BM108" s="106" t="s">
        <v>148</v>
      </c>
    </row>
    <row r="109" spans="1:51" s="13" customFormat="1" ht="12">
      <c r="A109" s="198"/>
      <c r="B109" s="199"/>
      <c r="C109" s="198"/>
      <c r="D109" s="200" t="s">
        <v>123</v>
      </c>
      <c r="E109" s="201" t="s">
        <v>3</v>
      </c>
      <c r="F109" s="202" t="s">
        <v>149</v>
      </c>
      <c r="G109" s="198"/>
      <c r="H109" s="203">
        <v>99</v>
      </c>
      <c r="I109" s="230"/>
      <c r="J109" s="198"/>
      <c r="L109" s="108"/>
      <c r="M109" s="110"/>
      <c r="N109" s="111"/>
      <c r="O109" s="111"/>
      <c r="P109" s="111"/>
      <c r="Q109" s="111"/>
      <c r="R109" s="111"/>
      <c r="S109" s="111"/>
      <c r="T109" s="112"/>
      <c r="AT109" s="109" t="s">
        <v>123</v>
      </c>
      <c r="AU109" s="109" t="s">
        <v>80</v>
      </c>
      <c r="AV109" s="13" t="s">
        <v>80</v>
      </c>
      <c r="AW109" s="13" t="s">
        <v>31</v>
      </c>
      <c r="AX109" s="13" t="s">
        <v>78</v>
      </c>
      <c r="AY109" s="109" t="s">
        <v>115</v>
      </c>
    </row>
    <row r="110" spans="1:65" s="2" customFormat="1" ht="37.9" customHeight="1">
      <c r="A110" s="141"/>
      <c r="B110" s="142"/>
      <c r="C110" s="192" t="s">
        <v>150</v>
      </c>
      <c r="D110" s="192" t="s">
        <v>117</v>
      </c>
      <c r="E110" s="193" t="s">
        <v>151</v>
      </c>
      <c r="F110" s="194" t="s">
        <v>152</v>
      </c>
      <c r="G110" s="195" t="s">
        <v>153</v>
      </c>
      <c r="H110" s="196">
        <v>6.4</v>
      </c>
      <c r="I110" s="229"/>
      <c r="J110" s="197">
        <f>ROUND(I110*H110,2)</f>
        <v>0</v>
      </c>
      <c r="K110" s="101"/>
      <c r="L110" s="30"/>
      <c r="M110" s="102" t="s">
        <v>3</v>
      </c>
      <c r="N110" s="103" t="s">
        <v>41</v>
      </c>
      <c r="O110" s="104">
        <v>0.272</v>
      </c>
      <c r="P110" s="104">
        <f>O110*H110</f>
        <v>1.7408000000000001</v>
      </c>
      <c r="Q110" s="104">
        <v>0</v>
      </c>
      <c r="R110" s="104">
        <f>Q110*H110</f>
        <v>0</v>
      </c>
      <c r="S110" s="104">
        <v>0.29</v>
      </c>
      <c r="T110" s="105">
        <f>S110*H110</f>
        <v>1.8559999999999999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06" t="s">
        <v>121</v>
      </c>
      <c r="AT110" s="106" t="s">
        <v>117</v>
      </c>
      <c r="AU110" s="106" t="s">
        <v>80</v>
      </c>
      <c r="AY110" s="18" t="s">
        <v>115</v>
      </c>
      <c r="BE110" s="107">
        <f>IF(N110="základní",J110,0)</f>
        <v>0</v>
      </c>
      <c r="BF110" s="107">
        <f>IF(N110="snížená",J110,0)</f>
        <v>0</v>
      </c>
      <c r="BG110" s="107">
        <f>IF(N110="zákl. přenesená",J110,0)</f>
        <v>0</v>
      </c>
      <c r="BH110" s="107">
        <f>IF(N110="sníž. přenesená",J110,0)</f>
        <v>0</v>
      </c>
      <c r="BI110" s="107">
        <f>IF(N110="nulová",J110,0)</f>
        <v>0</v>
      </c>
      <c r="BJ110" s="18" t="s">
        <v>78</v>
      </c>
      <c r="BK110" s="107">
        <f>ROUND(I110*H110,2)</f>
        <v>0</v>
      </c>
      <c r="BL110" s="18" t="s">
        <v>121</v>
      </c>
      <c r="BM110" s="106" t="s">
        <v>154</v>
      </c>
    </row>
    <row r="111" spans="1:51" s="13" customFormat="1" ht="12">
      <c r="A111" s="198"/>
      <c r="B111" s="199"/>
      <c r="C111" s="198"/>
      <c r="D111" s="200" t="s">
        <v>123</v>
      </c>
      <c r="E111" s="201" t="s">
        <v>3</v>
      </c>
      <c r="F111" s="202" t="s">
        <v>155</v>
      </c>
      <c r="G111" s="198"/>
      <c r="H111" s="203">
        <v>6.4</v>
      </c>
      <c r="I111" s="230"/>
      <c r="J111" s="198"/>
      <c r="L111" s="108"/>
      <c r="M111" s="110"/>
      <c r="N111" s="111"/>
      <c r="O111" s="111"/>
      <c r="P111" s="111"/>
      <c r="Q111" s="111"/>
      <c r="R111" s="111"/>
      <c r="S111" s="111"/>
      <c r="T111" s="112"/>
      <c r="AT111" s="109" t="s">
        <v>123</v>
      </c>
      <c r="AU111" s="109" t="s">
        <v>80</v>
      </c>
      <c r="AV111" s="13" t="s">
        <v>80</v>
      </c>
      <c r="AW111" s="13" t="s">
        <v>31</v>
      </c>
      <c r="AX111" s="13" t="s">
        <v>78</v>
      </c>
      <c r="AY111" s="109" t="s">
        <v>115</v>
      </c>
    </row>
    <row r="112" spans="1:65" s="2" customFormat="1" ht="49.15" customHeight="1">
      <c r="A112" s="141"/>
      <c r="B112" s="142"/>
      <c r="C112" s="192" t="s">
        <v>156</v>
      </c>
      <c r="D112" s="192" t="s">
        <v>117</v>
      </c>
      <c r="E112" s="193" t="s">
        <v>157</v>
      </c>
      <c r="F112" s="194" t="s">
        <v>158</v>
      </c>
      <c r="G112" s="195" t="s">
        <v>153</v>
      </c>
      <c r="H112" s="196">
        <v>18.3</v>
      </c>
      <c r="I112" s="229"/>
      <c r="J112" s="197">
        <f>ROUND(I112*H112,2)</f>
        <v>0</v>
      </c>
      <c r="K112" s="101"/>
      <c r="L112" s="30"/>
      <c r="M112" s="102" t="s">
        <v>3</v>
      </c>
      <c r="N112" s="103" t="s">
        <v>41</v>
      </c>
      <c r="O112" s="104">
        <v>0.133</v>
      </c>
      <c r="P112" s="104">
        <f>O112*H112</f>
        <v>2.4339000000000004</v>
      </c>
      <c r="Q112" s="104">
        <v>0</v>
      </c>
      <c r="R112" s="104">
        <f>Q112*H112</f>
        <v>0</v>
      </c>
      <c r="S112" s="104">
        <v>0.205</v>
      </c>
      <c r="T112" s="105">
        <f>S112*H112</f>
        <v>3.7515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06" t="s">
        <v>121</v>
      </c>
      <c r="AT112" s="106" t="s">
        <v>117</v>
      </c>
      <c r="AU112" s="106" t="s">
        <v>80</v>
      </c>
      <c r="AY112" s="18" t="s">
        <v>115</v>
      </c>
      <c r="BE112" s="107">
        <f>IF(N112="základní",J112,0)</f>
        <v>0</v>
      </c>
      <c r="BF112" s="107">
        <f>IF(N112="snížená",J112,0)</f>
        <v>0</v>
      </c>
      <c r="BG112" s="107">
        <f>IF(N112="zákl. přenesená",J112,0)</f>
        <v>0</v>
      </c>
      <c r="BH112" s="107">
        <f>IF(N112="sníž. přenesená",J112,0)</f>
        <v>0</v>
      </c>
      <c r="BI112" s="107">
        <f>IF(N112="nulová",J112,0)</f>
        <v>0</v>
      </c>
      <c r="BJ112" s="18" t="s">
        <v>78</v>
      </c>
      <c r="BK112" s="107">
        <f>ROUND(I112*H112,2)</f>
        <v>0</v>
      </c>
      <c r="BL112" s="18" t="s">
        <v>121</v>
      </c>
      <c r="BM112" s="106" t="s">
        <v>159</v>
      </c>
    </row>
    <row r="113" spans="1:51" s="13" customFormat="1" ht="12">
      <c r="A113" s="198"/>
      <c r="B113" s="199"/>
      <c r="C113" s="198"/>
      <c r="D113" s="200" t="s">
        <v>123</v>
      </c>
      <c r="E113" s="201" t="s">
        <v>3</v>
      </c>
      <c r="F113" s="202" t="s">
        <v>160</v>
      </c>
      <c r="G113" s="198"/>
      <c r="H113" s="203">
        <v>10.8</v>
      </c>
      <c r="I113" s="230"/>
      <c r="J113" s="198"/>
      <c r="L113" s="108"/>
      <c r="M113" s="110"/>
      <c r="N113" s="111"/>
      <c r="O113" s="111"/>
      <c r="P113" s="111"/>
      <c r="Q113" s="111"/>
      <c r="R113" s="111"/>
      <c r="S113" s="111"/>
      <c r="T113" s="112"/>
      <c r="AT113" s="109" t="s">
        <v>123</v>
      </c>
      <c r="AU113" s="109" t="s">
        <v>80</v>
      </c>
      <c r="AV113" s="13" t="s">
        <v>80</v>
      </c>
      <c r="AW113" s="13" t="s">
        <v>31</v>
      </c>
      <c r="AX113" s="13" t="s">
        <v>70</v>
      </c>
      <c r="AY113" s="109" t="s">
        <v>115</v>
      </c>
    </row>
    <row r="114" spans="1:51" s="13" customFormat="1" ht="12">
      <c r="A114" s="198"/>
      <c r="B114" s="199"/>
      <c r="C114" s="198"/>
      <c r="D114" s="200" t="s">
        <v>123</v>
      </c>
      <c r="E114" s="201" t="s">
        <v>3</v>
      </c>
      <c r="F114" s="202" t="s">
        <v>161</v>
      </c>
      <c r="G114" s="198"/>
      <c r="H114" s="203">
        <v>7.5</v>
      </c>
      <c r="I114" s="230"/>
      <c r="J114" s="198"/>
      <c r="L114" s="108"/>
      <c r="M114" s="110"/>
      <c r="N114" s="111"/>
      <c r="O114" s="111"/>
      <c r="P114" s="111"/>
      <c r="Q114" s="111"/>
      <c r="R114" s="111"/>
      <c r="S114" s="111"/>
      <c r="T114" s="112"/>
      <c r="AT114" s="109" t="s">
        <v>123</v>
      </c>
      <c r="AU114" s="109" t="s">
        <v>80</v>
      </c>
      <c r="AV114" s="13" t="s">
        <v>80</v>
      </c>
      <c r="AW114" s="13" t="s">
        <v>31</v>
      </c>
      <c r="AX114" s="13" t="s">
        <v>70</v>
      </c>
      <c r="AY114" s="109" t="s">
        <v>115</v>
      </c>
    </row>
    <row r="115" spans="1:51" s="14" customFormat="1" ht="12">
      <c r="A115" s="204"/>
      <c r="B115" s="205"/>
      <c r="C115" s="204"/>
      <c r="D115" s="200" t="s">
        <v>123</v>
      </c>
      <c r="E115" s="206" t="s">
        <v>3</v>
      </c>
      <c r="F115" s="207" t="s">
        <v>126</v>
      </c>
      <c r="G115" s="204"/>
      <c r="H115" s="208">
        <v>18.3</v>
      </c>
      <c r="I115" s="231"/>
      <c r="J115" s="204"/>
      <c r="L115" s="113"/>
      <c r="M115" s="115"/>
      <c r="N115" s="116"/>
      <c r="O115" s="116"/>
      <c r="P115" s="116"/>
      <c r="Q115" s="116"/>
      <c r="R115" s="116"/>
      <c r="S115" s="116"/>
      <c r="T115" s="117"/>
      <c r="AT115" s="114" t="s">
        <v>123</v>
      </c>
      <c r="AU115" s="114" t="s">
        <v>80</v>
      </c>
      <c r="AV115" s="14" t="s">
        <v>121</v>
      </c>
      <c r="AW115" s="14" t="s">
        <v>31</v>
      </c>
      <c r="AX115" s="14" t="s">
        <v>78</v>
      </c>
      <c r="AY115" s="114" t="s">
        <v>115</v>
      </c>
    </row>
    <row r="116" spans="1:65" s="2" customFormat="1" ht="37.9" customHeight="1">
      <c r="A116" s="141"/>
      <c r="B116" s="142"/>
      <c r="C116" s="192" t="s">
        <v>162</v>
      </c>
      <c r="D116" s="192" t="s">
        <v>117</v>
      </c>
      <c r="E116" s="193" t="s">
        <v>163</v>
      </c>
      <c r="F116" s="194" t="s">
        <v>164</v>
      </c>
      <c r="G116" s="195" t="s">
        <v>153</v>
      </c>
      <c r="H116" s="196">
        <v>3</v>
      </c>
      <c r="I116" s="229"/>
      <c r="J116" s="197">
        <f>ROUND(I116*H116,2)</f>
        <v>0</v>
      </c>
      <c r="K116" s="101"/>
      <c r="L116" s="30"/>
      <c r="M116" s="102" t="s">
        <v>3</v>
      </c>
      <c r="N116" s="103" t="s">
        <v>41</v>
      </c>
      <c r="O116" s="104">
        <v>0.095</v>
      </c>
      <c r="P116" s="104">
        <f>O116*H116</f>
        <v>0.28500000000000003</v>
      </c>
      <c r="Q116" s="104">
        <v>0</v>
      </c>
      <c r="R116" s="104">
        <f>Q116*H116</f>
        <v>0</v>
      </c>
      <c r="S116" s="104">
        <v>0.04</v>
      </c>
      <c r="T116" s="105">
        <f>S116*H116</f>
        <v>0.12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06" t="s">
        <v>121</v>
      </c>
      <c r="AT116" s="106" t="s">
        <v>117</v>
      </c>
      <c r="AU116" s="106" t="s">
        <v>80</v>
      </c>
      <c r="AY116" s="18" t="s">
        <v>115</v>
      </c>
      <c r="BE116" s="107">
        <f>IF(N116="základní",J116,0)</f>
        <v>0</v>
      </c>
      <c r="BF116" s="107">
        <f>IF(N116="snížená",J116,0)</f>
        <v>0</v>
      </c>
      <c r="BG116" s="107">
        <f>IF(N116="zákl. přenesená",J116,0)</f>
        <v>0</v>
      </c>
      <c r="BH116" s="107">
        <f>IF(N116="sníž. přenesená",J116,0)</f>
        <v>0</v>
      </c>
      <c r="BI116" s="107">
        <f>IF(N116="nulová",J116,0)</f>
        <v>0</v>
      </c>
      <c r="BJ116" s="18" t="s">
        <v>78</v>
      </c>
      <c r="BK116" s="107">
        <f>ROUND(I116*H116,2)</f>
        <v>0</v>
      </c>
      <c r="BL116" s="18" t="s">
        <v>121</v>
      </c>
      <c r="BM116" s="106" t="s">
        <v>165</v>
      </c>
    </row>
    <row r="117" spans="1:51" s="13" customFormat="1" ht="12">
      <c r="A117" s="198"/>
      <c r="B117" s="199"/>
      <c r="C117" s="198"/>
      <c r="D117" s="200" t="s">
        <v>123</v>
      </c>
      <c r="E117" s="201" t="s">
        <v>3</v>
      </c>
      <c r="F117" s="202" t="s">
        <v>166</v>
      </c>
      <c r="G117" s="198"/>
      <c r="H117" s="203">
        <v>3</v>
      </c>
      <c r="I117" s="230"/>
      <c r="J117" s="198"/>
      <c r="L117" s="108"/>
      <c r="M117" s="110"/>
      <c r="N117" s="111"/>
      <c r="O117" s="111"/>
      <c r="P117" s="111"/>
      <c r="Q117" s="111"/>
      <c r="R117" s="111"/>
      <c r="S117" s="111"/>
      <c r="T117" s="112"/>
      <c r="AT117" s="109" t="s">
        <v>123</v>
      </c>
      <c r="AU117" s="109" t="s">
        <v>80</v>
      </c>
      <c r="AV117" s="13" t="s">
        <v>80</v>
      </c>
      <c r="AW117" s="13" t="s">
        <v>31</v>
      </c>
      <c r="AX117" s="13" t="s">
        <v>78</v>
      </c>
      <c r="AY117" s="109" t="s">
        <v>115</v>
      </c>
    </row>
    <row r="118" spans="1:65" s="2" customFormat="1" ht="24.2" customHeight="1">
      <c r="A118" s="141"/>
      <c r="B118" s="142"/>
      <c r="C118" s="192" t="s">
        <v>167</v>
      </c>
      <c r="D118" s="192" t="s">
        <v>117</v>
      </c>
      <c r="E118" s="193" t="s">
        <v>168</v>
      </c>
      <c r="F118" s="194" t="s">
        <v>169</v>
      </c>
      <c r="G118" s="195" t="s">
        <v>170</v>
      </c>
      <c r="H118" s="196">
        <v>65.065</v>
      </c>
      <c r="I118" s="229"/>
      <c r="J118" s="197">
        <f>ROUND(I118*H118,2)</f>
        <v>0</v>
      </c>
      <c r="K118" s="101"/>
      <c r="L118" s="30"/>
      <c r="M118" s="102" t="s">
        <v>3</v>
      </c>
      <c r="N118" s="103" t="s">
        <v>41</v>
      </c>
      <c r="O118" s="104">
        <v>3.148</v>
      </c>
      <c r="P118" s="104">
        <f>O118*H118</f>
        <v>204.82462</v>
      </c>
      <c r="Q118" s="104">
        <v>0</v>
      </c>
      <c r="R118" s="104">
        <f>Q118*H118</f>
        <v>0</v>
      </c>
      <c r="S118" s="104">
        <v>0</v>
      </c>
      <c r="T118" s="105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06" t="s">
        <v>121</v>
      </c>
      <c r="AT118" s="106" t="s">
        <v>117</v>
      </c>
      <c r="AU118" s="106" t="s">
        <v>80</v>
      </c>
      <c r="AY118" s="18" t="s">
        <v>115</v>
      </c>
      <c r="BE118" s="107">
        <f>IF(N118="základní",J118,0)</f>
        <v>0</v>
      </c>
      <c r="BF118" s="107">
        <f>IF(N118="snížená",J118,0)</f>
        <v>0</v>
      </c>
      <c r="BG118" s="107">
        <f>IF(N118="zákl. přenesená",J118,0)</f>
        <v>0</v>
      </c>
      <c r="BH118" s="107">
        <f>IF(N118="sníž. přenesená",J118,0)</f>
        <v>0</v>
      </c>
      <c r="BI118" s="107">
        <f>IF(N118="nulová",J118,0)</f>
        <v>0</v>
      </c>
      <c r="BJ118" s="18" t="s">
        <v>78</v>
      </c>
      <c r="BK118" s="107">
        <f>ROUND(I118*H118,2)</f>
        <v>0</v>
      </c>
      <c r="BL118" s="18" t="s">
        <v>121</v>
      </c>
      <c r="BM118" s="106" t="s">
        <v>171</v>
      </c>
    </row>
    <row r="119" spans="1:51" s="15" customFormat="1" ht="12">
      <c r="A119" s="209"/>
      <c r="B119" s="210"/>
      <c r="C119" s="209"/>
      <c r="D119" s="200" t="s">
        <v>123</v>
      </c>
      <c r="E119" s="211" t="s">
        <v>3</v>
      </c>
      <c r="F119" s="212" t="s">
        <v>172</v>
      </c>
      <c r="G119" s="209"/>
      <c r="H119" s="211" t="s">
        <v>3</v>
      </c>
      <c r="I119" s="232"/>
      <c r="J119" s="209"/>
      <c r="L119" s="118"/>
      <c r="M119" s="120"/>
      <c r="N119" s="121"/>
      <c r="O119" s="121"/>
      <c r="P119" s="121"/>
      <c r="Q119" s="121"/>
      <c r="R119" s="121"/>
      <c r="S119" s="121"/>
      <c r="T119" s="122"/>
      <c r="AT119" s="119" t="s">
        <v>123</v>
      </c>
      <c r="AU119" s="119" t="s">
        <v>80</v>
      </c>
      <c r="AV119" s="15" t="s">
        <v>78</v>
      </c>
      <c r="AW119" s="15" t="s">
        <v>31</v>
      </c>
      <c r="AX119" s="15" t="s">
        <v>70</v>
      </c>
      <c r="AY119" s="119" t="s">
        <v>115</v>
      </c>
    </row>
    <row r="120" spans="1:51" s="13" customFormat="1" ht="12">
      <c r="A120" s="198"/>
      <c r="B120" s="199"/>
      <c r="C120" s="198"/>
      <c r="D120" s="200" t="s">
        <v>123</v>
      </c>
      <c r="E120" s="201" t="s">
        <v>3</v>
      </c>
      <c r="F120" s="202" t="s">
        <v>173</v>
      </c>
      <c r="G120" s="198"/>
      <c r="H120" s="203">
        <v>348.15</v>
      </c>
      <c r="I120" s="230"/>
      <c r="J120" s="198"/>
      <c r="L120" s="108"/>
      <c r="M120" s="110"/>
      <c r="N120" s="111"/>
      <c r="O120" s="111"/>
      <c r="P120" s="111"/>
      <c r="Q120" s="111"/>
      <c r="R120" s="111"/>
      <c r="S120" s="111"/>
      <c r="T120" s="112"/>
      <c r="AT120" s="109" t="s">
        <v>123</v>
      </c>
      <c r="AU120" s="109" t="s">
        <v>80</v>
      </c>
      <c r="AV120" s="13" t="s">
        <v>80</v>
      </c>
      <c r="AW120" s="13" t="s">
        <v>31</v>
      </c>
      <c r="AX120" s="13" t="s">
        <v>70</v>
      </c>
      <c r="AY120" s="109" t="s">
        <v>115</v>
      </c>
    </row>
    <row r="121" spans="1:51" s="15" customFormat="1" ht="12">
      <c r="A121" s="209"/>
      <c r="B121" s="210"/>
      <c r="C121" s="209"/>
      <c r="D121" s="200" t="s">
        <v>123</v>
      </c>
      <c r="E121" s="211" t="s">
        <v>3</v>
      </c>
      <c r="F121" s="212" t="s">
        <v>174</v>
      </c>
      <c r="G121" s="209"/>
      <c r="H121" s="211" t="s">
        <v>3</v>
      </c>
      <c r="I121" s="232"/>
      <c r="J121" s="209"/>
      <c r="L121" s="118"/>
      <c r="M121" s="120"/>
      <c r="N121" s="121"/>
      <c r="O121" s="121"/>
      <c r="P121" s="121"/>
      <c r="Q121" s="121"/>
      <c r="R121" s="121"/>
      <c r="S121" s="121"/>
      <c r="T121" s="122"/>
      <c r="AT121" s="119" t="s">
        <v>123</v>
      </c>
      <c r="AU121" s="119" t="s">
        <v>80</v>
      </c>
      <c r="AV121" s="15" t="s">
        <v>78</v>
      </c>
      <c r="AW121" s="15" t="s">
        <v>31</v>
      </c>
      <c r="AX121" s="15" t="s">
        <v>70</v>
      </c>
      <c r="AY121" s="119" t="s">
        <v>115</v>
      </c>
    </row>
    <row r="122" spans="1:51" s="13" customFormat="1" ht="12">
      <c r="A122" s="198"/>
      <c r="B122" s="199"/>
      <c r="C122" s="198"/>
      <c r="D122" s="200" t="s">
        <v>123</v>
      </c>
      <c r="E122" s="201" t="s">
        <v>3</v>
      </c>
      <c r="F122" s="202" t="s">
        <v>175</v>
      </c>
      <c r="G122" s="198"/>
      <c r="H122" s="203">
        <v>8.8</v>
      </c>
      <c r="I122" s="230"/>
      <c r="J122" s="198"/>
      <c r="L122" s="108"/>
      <c r="M122" s="110"/>
      <c r="N122" s="111"/>
      <c r="O122" s="111"/>
      <c r="P122" s="111"/>
      <c r="Q122" s="111"/>
      <c r="R122" s="111"/>
      <c r="S122" s="111"/>
      <c r="T122" s="112"/>
      <c r="AT122" s="109" t="s">
        <v>123</v>
      </c>
      <c r="AU122" s="109" t="s">
        <v>80</v>
      </c>
      <c r="AV122" s="13" t="s">
        <v>80</v>
      </c>
      <c r="AW122" s="13" t="s">
        <v>31</v>
      </c>
      <c r="AX122" s="13" t="s">
        <v>70</v>
      </c>
      <c r="AY122" s="109" t="s">
        <v>115</v>
      </c>
    </row>
    <row r="123" spans="1:51" s="13" customFormat="1" ht="12">
      <c r="A123" s="198"/>
      <c r="B123" s="199"/>
      <c r="C123" s="198"/>
      <c r="D123" s="200" t="s">
        <v>123</v>
      </c>
      <c r="E123" s="201" t="s">
        <v>3</v>
      </c>
      <c r="F123" s="202" t="s">
        <v>176</v>
      </c>
      <c r="G123" s="198"/>
      <c r="H123" s="203">
        <v>4.52</v>
      </c>
      <c r="I123" s="230"/>
      <c r="J123" s="198"/>
      <c r="L123" s="108"/>
      <c r="M123" s="110"/>
      <c r="N123" s="111"/>
      <c r="O123" s="111"/>
      <c r="P123" s="111"/>
      <c r="Q123" s="111"/>
      <c r="R123" s="111"/>
      <c r="S123" s="111"/>
      <c r="T123" s="112"/>
      <c r="AT123" s="109" t="s">
        <v>123</v>
      </c>
      <c r="AU123" s="109" t="s">
        <v>80</v>
      </c>
      <c r="AV123" s="13" t="s">
        <v>80</v>
      </c>
      <c r="AW123" s="13" t="s">
        <v>31</v>
      </c>
      <c r="AX123" s="13" t="s">
        <v>70</v>
      </c>
      <c r="AY123" s="109" t="s">
        <v>115</v>
      </c>
    </row>
    <row r="124" spans="1:51" s="16" customFormat="1" ht="12">
      <c r="A124" s="213"/>
      <c r="B124" s="214"/>
      <c r="C124" s="213"/>
      <c r="D124" s="200" t="s">
        <v>123</v>
      </c>
      <c r="E124" s="215" t="s">
        <v>3</v>
      </c>
      <c r="F124" s="216" t="s">
        <v>177</v>
      </c>
      <c r="G124" s="213"/>
      <c r="H124" s="217">
        <v>361.46999999999997</v>
      </c>
      <c r="I124" s="233"/>
      <c r="J124" s="213"/>
      <c r="L124" s="123"/>
      <c r="M124" s="125"/>
      <c r="N124" s="126"/>
      <c r="O124" s="126"/>
      <c r="P124" s="126"/>
      <c r="Q124" s="126"/>
      <c r="R124" s="126"/>
      <c r="S124" s="126"/>
      <c r="T124" s="127"/>
      <c r="AT124" s="124" t="s">
        <v>123</v>
      </c>
      <c r="AU124" s="124" t="s">
        <v>80</v>
      </c>
      <c r="AV124" s="16" t="s">
        <v>131</v>
      </c>
      <c r="AW124" s="16" t="s">
        <v>31</v>
      </c>
      <c r="AX124" s="16" t="s">
        <v>70</v>
      </c>
      <c r="AY124" s="124" t="s">
        <v>115</v>
      </c>
    </row>
    <row r="125" spans="1:51" s="15" customFormat="1" ht="12">
      <c r="A125" s="209"/>
      <c r="B125" s="210"/>
      <c r="C125" s="209"/>
      <c r="D125" s="200" t="s">
        <v>123</v>
      </c>
      <c r="E125" s="211" t="s">
        <v>3</v>
      </c>
      <c r="F125" s="212" t="s">
        <v>178</v>
      </c>
      <c r="G125" s="209"/>
      <c r="H125" s="211" t="s">
        <v>3</v>
      </c>
      <c r="I125" s="232"/>
      <c r="J125" s="209"/>
      <c r="L125" s="118"/>
      <c r="M125" s="120"/>
      <c r="N125" s="121"/>
      <c r="O125" s="121"/>
      <c r="P125" s="121"/>
      <c r="Q125" s="121"/>
      <c r="R125" s="121"/>
      <c r="S125" s="121"/>
      <c r="T125" s="122"/>
      <c r="AT125" s="119" t="s">
        <v>123</v>
      </c>
      <c r="AU125" s="119" t="s">
        <v>80</v>
      </c>
      <c r="AV125" s="15" t="s">
        <v>78</v>
      </c>
      <c r="AW125" s="15" t="s">
        <v>31</v>
      </c>
      <c r="AX125" s="15" t="s">
        <v>70</v>
      </c>
      <c r="AY125" s="119" t="s">
        <v>115</v>
      </c>
    </row>
    <row r="126" spans="1:51" s="13" customFormat="1" ht="12">
      <c r="A126" s="198"/>
      <c r="B126" s="199"/>
      <c r="C126" s="198"/>
      <c r="D126" s="200" t="s">
        <v>123</v>
      </c>
      <c r="E126" s="201" t="s">
        <v>3</v>
      </c>
      <c r="F126" s="202" t="s">
        <v>179</v>
      </c>
      <c r="G126" s="198"/>
      <c r="H126" s="203">
        <v>65.065</v>
      </c>
      <c r="I126" s="230"/>
      <c r="J126" s="198"/>
      <c r="L126" s="108"/>
      <c r="M126" s="110"/>
      <c r="N126" s="111"/>
      <c r="O126" s="111"/>
      <c r="P126" s="111"/>
      <c r="Q126" s="111"/>
      <c r="R126" s="111"/>
      <c r="S126" s="111"/>
      <c r="T126" s="112"/>
      <c r="AT126" s="109" t="s">
        <v>123</v>
      </c>
      <c r="AU126" s="109" t="s">
        <v>80</v>
      </c>
      <c r="AV126" s="13" t="s">
        <v>80</v>
      </c>
      <c r="AW126" s="13" t="s">
        <v>31</v>
      </c>
      <c r="AX126" s="13" t="s">
        <v>78</v>
      </c>
      <c r="AY126" s="109" t="s">
        <v>115</v>
      </c>
    </row>
    <row r="127" spans="1:65" s="2" customFormat="1" ht="24.2" customHeight="1">
      <c r="A127" s="141"/>
      <c r="B127" s="142"/>
      <c r="C127" s="192" t="s">
        <v>180</v>
      </c>
      <c r="D127" s="192" t="s">
        <v>117</v>
      </c>
      <c r="E127" s="193" t="s">
        <v>181</v>
      </c>
      <c r="F127" s="194" t="s">
        <v>182</v>
      </c>
      <c r="G127" s="195" t="s">
        <v>170</v>
      </c>
      <c r="H127" s="196">
        <v>43.376</v>
      </c>
      <c r="I127" s="229"/>
      <c r="J127" s="197">
        <f>ROUND(I127*H127,2)</f>
        <v>0</v>
      </c>
      <c r="K127" s="101"/>
      <c r="L127" s="30"/>
      <c r="M127" s="102" t="s">
        <v>3</v>
      </c>
      <c r="N127" s="103" t="s">
        <v>41</v>
      </c>
      <c r="O127" s="104">
        <v>0.23</v>
      </c>
      <c r="P127" s="104">
        <f>O127*H127</f>
        <v>9.97648</v>
      </c>
      <c r="Q127" s="104">
        <v>0</v>
      </c>
      <c r="R127" s="104">
        <f>Q127*H127</f>
        <v>0</v>
      </c>
      <c r="S127" s="104">
        <v>0</v>
      </c>
      <c r="T127" s="105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06" t="s">
        <v>121</v>
      </c>
      <c r="AT127" s="106" t="s">
        <v>117</v>
      </c>
      <c r="AU127" s="106" t="s">
        <v>80</v>
      </c>
      <c r="AY127" s="18" t="s">
        <v>115</v>
      </c>
      <c r="BE127" s="107">
        <f>IF(N127="základní",J127,0)</f>
        <v>0</v>
      </c>
      <c r="BF127" s="107">
        <f>IF(N127="snížená",J127,0)</f>
        <v>0</v>
      </c>
      <c r="BG127" s="107">
        <f>IF(N127="zákl. přenesená",J127,0)</f>
        <v>0</v>
      </c>
      <c r="BH127" s="107">
        <f>IF(N127="sníž. přenesená",J127,0)</f>
        <v>0</v>
      </c>
      <c r="BI127" s="107">
        <f>IF(N127="nulová",J127,0)</f>
        <v>0</v>
      </c>
      <c r="BJ127" s="18" t="s">
        <v>78</v>
      </c>
      <c r="BK127" s="107">
        <f>ROUND(I127*H127,2)</f>
        <v>0</v>
      </c>
      <c r="BL127" s="18" t="s">
        <v>121</v>
      </c>
      <c r="BM127" s="106" t="s">
        <v>183</v>
      </c>
    </row>
    <row r="128" spans="1:51" s="15" customFormat="1" ht="12">
      <c r="A128" s="209"/>
      <c r="B128" s="210"/>
      <c r="C128" s="209"/>
      <c r="D128" s="200" t="s">
        <v>123</v>
      </c>
      <c r="E128" s="211" t="s">
        <v>3</v>
      </c>
      <c r="F128" s="212" t="s">
        <v>184</v>
      </c>
      <c r="G128" s="209"/>
      <c r="H128" s="211" t="s">
        <v>3</v>
      </c>
      <c r="I128" s="232"/>
      <c r="J128" s="209"/>
      <c r="L128" s="118"/>
      <c r="M128" s="120"/>
      <c r="N128" s="121"/>
      <c r="O128" s="121"/>
      <c r="P128" s="121"/>
      <c r="Q128" s="121"/>
      <c r="R128" s="121"/>
      <c r="S128" s="121"/>
      <c r="T128" s="122"/>
      <c r="AT128" s="119" t="s">
        <v>123</v>
      </c>
      <c r="AU128" s="119" t="s">
        <v>80</v>
      </c>
      <c r="AV128" s="15" t="s">
        <v>78</v>
      </c>
      <c r="AW128" s="15" t="s">
        <v>31</v>
      </c>
      <c r="AX128" s="15" t="s">
        <v>70</v>
      </c>
      <c r="AY128" s="119" t="s">
        <v>115</v>
      </c>
    </row>
    <row r="129" spans="1:51" s="13" customFormat="1" ht="12">
      <c r="A129" s="198"/>
      <c r="B129" s="199"/>
      <c r="C129" s="198"/>
      <c r="D129" s="200" t="s">
        <v>123</v>
      </c>
      <c r="E129" s="201" t="s">
        <v>3</v>
      </c>
      <c r="F129" s="202" t="s">
        <v>185</v>
      </c>
      <c r="G129" s="198"/>
      <c r="H129" s="203">
        <v>348.15</v>
      </c>
      <c r="I129" s="230"/>
      <c r="J129" s="198"/>
      <c r="L129" s="108"/>
      <c r="M129" s="110"/>
      <c r="N129" s="111"/>
      <c r="O129" s="111"/>
      <c r="P129" s="111"/>
      <c r="Q129" s="111"/>
      <c r="R129" s="111"/>
      <c r="S129" s="111"/>
      <c r="T129" s="112"/>
      <c r="AT129" s="109" t="s">
        <v>123</v>
      </c>
      <c r="AU129" s="109" t="s">
        <v>80</v>
      </c>
      <c r="AV129" s="13" t="s">
        <v>80</v>
      </c>
      <c r="AW129" s="13" t="s">
        <v>31</v>
      </c>
      <c r="AX129" s="13" t="s">
        <v>70</v>
      </c>
      <c r="AY129" s="109" t="s">
        <v>115</v>
      </c>
    </row>
    <row r="130" spans="1:51" s="15" customFormat="1" ht="12">
      <c r="A130" s="209"/>
      <c r="B130" s="210"/>
      <c r="C130" s="209"/>
      <c r="D130" s="200" t="s">
        <v>123</v>
      </c>
      <c r="E130" s="211" t="s">
        <v>3</v>
      </c>
      <c r="F130" s="212" t="s">
        <v>174</v>
      </c>
      <c r="G130" s="209"/>
      <c r="H130" s="211" t="s">
        <v>3</v>
      </c>
      <c r="I130" s="232"/>
      <c r="J130" s="209"/>
      <c r="L130" s="118"/>
      <c r="M130" s="120"/>
      <c r="N130" s="121"/>
      <c r="O130" s="121"/>
      <c r="P130" s="121"/>
      <c r="Q130" s="121"/>
      <c r="R130" s="121"/>
      <c r="S130" s="121"/>
      <c r="T130" s="122"/>
      <c r="AT130" s="119" t="s">
        <v>123</v>
      </c>
      <c r="AU130" s="119" t="s">
        <v>80</v>
      </c>
      <c r="AV130" s="15" t="s">
        <v>78</v>
      </c>
      <c r="AW130" s="15" t="s">
        <v>31</v>
      </c>
      <c r="AX130" s="15" t="s">
        <v>70</v>
      </c>
      <c r="AY130" s="119" t="s">
        <v>115</v>
      </c>
    </row>
    <row r="131" spans="1:51" s="13" customFormat="1" ht="12">
      <c r="A131" s="198"/>
      <c r="B131" s="199"/>
      <c r="C131" s="198"/>
      <c r="D131" s="200" t="s">
        <v>123</v>
      </c>
      <c r="E131" s="201" t="s">
        <v>3</v>
      </c>
      <c r="F131" s="202" t="s">
        <v>175</v>
      </c>
      <c r="G131" s="198"/>
      <c r="H131" s="203">
        <v>8.8</v>
      </c>
      <c r="I131" s="230"/>
      <c r="J131" s="198"/>
      <c r="L131" s="108"/>
      <c r="M131" s="110"/>
      <c r="N131" s="111"/>
      <c r="O131" s="111"/>
      <c r="P131" s="111"/>
      <c r="Q131" s="111"/>
      <c r="R131" s="111"/>
      <c r="S131" s="111"/>
      <c r="T131" s="112"/>
      <c r="AT131" s="109" t="s">
        <v>123</v>
      </c>
      <c r="AU131" s="109" t="s">
        <v>80</v>
      </c>
      <c r="AV131" s="13" t="s">
        <v>80</v>
      </c>
      <c r="AW131" s="13" t="s">
        <v>31</v>
      </c>
      <c r="AX131" s="13" t="s">
        <v>70</v>
      </c>
      <c r="AY131" s="109" t="s">
        <v>115</v>
      </c>
    </row>
    <row r="132" spans="1:51" s="13" customFormat="1" ht="12">
      <c r="A132" s="198"/>
      <c r="B132" s="199"/>
      <c r="C132" s="198"/>
      <c r="D132" s="200" t="s">
        <v>123</v>
      </c>
      <c r="E132" s="201" t="s">
        <v>3</v>
      </c>
      <c r="F132" s="202" t="s">
        <v>176</v>
      </c>
      <c r="G132" s="198"/>
      <c r="H132" s="203">
        <v>4.52</v>
      </c>
      <c r="I132" s="230"/>
      <c r="J132" s="198"/>
      <c r="L132" s="108"/>
      <c r="M132" s="110"/>
      <c r="N132" s="111"/>
      <c r="O132" s="111"/>
      <c r="P132" s="111"/>
      <c r="Q132" s="111"/>
      <c r="R132" s="111"/>
      <c r="S132" s="111"/>
      <c r="T132" s="112"/>
      <c r="AT132" s="109" t="s">
        <v>123</v>
      </c>
      <c r="AU132" s="109" t="s">
        <v>80</v>
      </c>
      <c r="AV132" s="13" t="s">
        <v>80</v>
      </c>
      <c r="AW132" s="13" t="s">
        <v>31</v>
      </c>
      <c r="AX132" s="13" t="s">
        <v>70</v>
      </c>
      <c r="AY132" s="109" t="s">
        <v>115</v>
      </c>
    </row>
    <row r="133" spans="1:51" s="16" customFormat="1" ht="12">
      <c r="A133" s="213"/>
      <c r="B133" s="214"/>
      <c r="C133" s="213"/>
      <c r="D133" s="200" t="s">
        <v>123</v>
      </c>
      <c r="E133" s="215" t="s">
        <v>3</v>
      </c>
      <c r="F133" s="216" t="s">
        <v>177</v>
      </c>
      <c r="G133" s="213"/>
      <c r="H133" s="217">
        <v>361.47</v>
      </c>
      <c r="I133" s="233"/>
      <c r="J133" s="213"/>
      <c r="L133" s="123"/>
      <c r="M133" s="125"/>
      <c r="N133" s="126"/>
      <c r="O133" s="126"/>
      <c r="P133" s="126"/>
      <c r="Q133" s="126"/>
      <c r="R133" s="126"/>
      <c r="S133" s="126"/>
      <c r="T133" s="127"/>
      <c r="AT133" s="124" t="s">
        <v>123</v>
      </c>
      <c r="AU133" s="124" t="s">
        <v>80</v>
      </c>
      <c r="AV133" s="16" t="s">
        <v>131</v>
      </c>
      <c r="AW133" s="16" t="s">
        <v>31</v>
      </c>
      <c r="AX133" s="16" t="s">
        <v>70</v>
      </c>
      <c r="AY133" s="124" t="s">
        <v>115</v>
      </c>
    </row>
    <row r="134" spans="1:51" s="15" customFormat="1" ht="12">
      <c r="A134" s="209"/>
      <c r="B134" s="210"/>
      <c r="C134" s="209"/>
      <c r="D134" s="200" t="s">
        <v>123</v>
      </c>
      <c r="E134" s="211" t="s">
        <v>3</v>
      </c>
      <c r="F134" s="212" t="s">
        <v>186</v>
      </c>
      <c r="G134" s="209"/>
      <c r="H134" s="211" t="s">
        <v>3</v>
      </c>
      <c r="I134" s="232"/>
      <c r="J134" s="209"/>
      <c r="L134" s="118"/>
      <c r="M134" s="120"/>
      <c r="N134" s="121"/>
      <c r="O134" s="121"/>
      <c r="P134" s="121"/>
      <c r="Q134" s="121"/>
      <c r="R134" s="121"/>
      <c r="S134" s="121"/>
      <c r="T134" s="122"/>
      <c r="AT134" s="119" t="s">
        <v>123</v>
      </c>
      <c r="AU134" s="119" t="s">
        <v>80</v>
      </c>
      <c r="AV134" s="15" t="s">
        <v>78</v>
      </c>
      <c r="AW134" s="15" t="s">
        <v>31</v>
      </c>
      <c r="AX134" s="15" t="s">
        <v>70</v>
      </c>
      <c r="AY134" s="119" t="s">
        <v>115</v>
      </c>
    </row>
    <row r="135" spans="1:51" s="13" customFormat="1" ht="12">
      <c r="A135" s="198"/>
      <c r="B135" s="199"/>
      <c r="C135" s="198"/>
      <c r="D135" s="200" t="s">
        <v>123</v>
      </c>
      <c r="E135" s="201" t="s">
        <v>3</v>
      </c>
      <c r="F135" s="202" t="s">
        <v>187</v>
      </c>
      <c r="G135" s="198"/>
      <c r="H135" s="203">
        <v>43.376</v>
      </c>
      <c r="I135" s="230"/>
      <c r="J135" s="198"/>
      <c r="L135" s="108"/>
      <c r="M135" s="110"/>
      <c r="N135" s="111"/>
      <c r="O135" s="111"/>
      <c r="P135" s="111"/>
      <c r="Q135" s="111"/>
      <c r="R135" s="111"/>
      <c r="S135" s="111"/>
      <c r="T135" s="112"/>
      <c r="AT135" s="109" t="s">
        <v>123</v>
      </c>
      <c r="AU135" s="109" t="s">
        <v>80</v>
      </c>
      <c r="AV135" s="13" t="s">
        <v>80</v>
      </c>
      <c r="AW135" s="13" t="s">
        <v>31</v>
      </c>
      <c r="AX135" s="13" t="s">
        <v>78</v>
      </c>
      <c r="AY135" s="109" t="s">
        <v>115</v>
      </c>
    </row>
    <row r="136" spans="1:65" s="2" customFormat="1" ht="49.15" customHeight="1">
      <c r="A136" s="141"/>
      <c r="B136" s="142"/>
      <c r="C136" s="192" t="s">
        <v>188</v>
      </c>
      <c r="D136" s="192" t="s">
        <v>117</v>
      </c>
      <c r="E136" s="193" t="s">
        <v>189</v>
      </c>
      <c r="F136" s="194" t="s">
        <v>190</v>
      </c>
      <c r="G136" s="195" t="s">
        <v>170</v>
      </c>
      <c r="H136" s="196">
        <v>7.466</v>
      </c>
      <c r="I136" s="229"/>
      <c r="J136" s="197">
        <f>ROUND(I136*H136,2)</f>
        <v>0</v>
      </c>
      <c r="K136" s="101"/>
      <c r="L136" s="30"/>
      <c r="M136" s="102" t="s">
        <v>3</v>
      </c>
      <c r="N136" s="103" t="s">
        <v>41</v>
      </c>
      <c r="O136" s="104">
        <v>4.493</v>
      </c>
      <c r="P136" s="104">
        <f>O136*H136</f>
        <v>33.544738</v>
      </c>
      <c r="Q136" s="104">
        <v>0</v>
      </c>
      <c r="R136" s="104">
        <f>Q136*H136</f>
        <v>0</v>
      </c>
      <c r="S136" s="104">
        <v>0</v>
      </c>
      <c r="T136" s="10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06" t="s">
        <v>121</v>
      </c>
      <c r="AT136" s="106" t="s">
        <v>117</v>
      </c>
      <c r="AU136" s="106" t="s">
        <v>80</v>
      </c>
      <c r="AY136" s="18" t="s">
        <v>115</v>
      </c>
      <c r="BE136" s="107">
        <f>IF(N136="základní",J136,0)</f>
        <v>0</v>
      </c>
      <c r="BF136" s="107">
        <f>IF(N136="snížená",J136,0)</f>
        <v>0</v>
      </c>
      <c r="BG136" s="107">
        <f>IF(N136="zákl. přenesená",J136,0)</f>
        <v>0</v>
      </c>
      <c r="BH136" s="107">
        <f>IF(N136="sníž. přenesená",J136,0)</f>
        <v>0</v>
      </c>
      <c r="BI136" s="107">
        <f>IF(N136="nulová",J136,0)</f>
        <v>0</v>
      </c>
      <c r="BJ136" s="18" t="s">
        <v>78</v>
      </c>
      <c r="BK136" s="107">
        <f>ROUND(I136*H136,2)</f>
        <v>0</v>
      </c>
      <c r="BL136" s="18" t="s">
        <v>121</v>
      </c>
      <c r="BM136" s="106" t="s">
        <v>191</v>
      </c>
    </row>
    <row r="137" spans="1:51" s="15" customFormat="1" ht="12">
      <c r="A137" s="209"/>
      <c r="B137" s="210"/>
      <c r="C137" s="209"/>
      <c r="D137" s="200" t="s">
        <v>123</v>
      </c>
      <c r="E137" s="211" t="s">
        <v>3</v>
      </c>
      <c r="F137" s="212" t="s">
        <v>192</v>
      </c>
      <c r="G137" s="209"/>
      <c r="H137" s="211" t="s">
        <v>3</v>
      </c>
      <c r="I137" s="232"/>
      <c r="J137" s="209"/>
      <c r="L137" s="118"/>
      <c r="M137" s="120"/>
      <c r="N137" s="121"/>
      <c r="O137" s="121"/>
      <c r="P137" s="121"/>
      <c r="Q137" s="121"/>
      <c r="R137" s="121"/>
      <c r="S137" s="121"/>
      <c r="T137" s="122"/>
      <c r="AT137" s="119" t="s">
        <v>123</v>
      </c>
      <c r="AU137" s="119" t="s">
        <v>80</v>
      </c>
      <c r="AV137" s="15" t="s">
        <v>78</v>
      </c>
      <c r="AW137" s="15" t="s">
        <v>31</v>
      </c>
      <c r="AX137" s="15" t="s">
        <v>70</v>
      </c>
      <c r="AY137" s="119" t="s">
        <v>115</v>
      </c>
    </row>
    <row r="138" spans="1:51" s="13" customFormat="1" ht="12">
      <c r="A138" s="198"/>
      <c r="B138" s="199"/>
      <c r="C138" s="198"/>
      <c r="D138" s="200" t="s">
        <v>123</v>
      </c>
      <c r="E138" s="201" t="s">
        <v>3</v>
      </c>
      <c r="F138" s="202" t="s">
        <v>193</v>
      </c>
      <c r="G138" s="198"/>
      <c r="H138" s="203">
        <v>7.466</v>
      </c>
      <c r="I138" s="230"/>
      <c r="J138" s="198"/>
      <c r="L138" s="108"/>
      <c r="M138" s="110"/>
      <c r="N138" s="111"/>
      <c r="O138" s="111"/>
      <c r="P138" s="111"/>
      <c r="Q138" s="111"/>
      <c r="R138" s="111"/>
      <c r="S138" s="111"/>
      <c r="T138" s="112"/>
      <c r="AT138" s="109" t="s">
        <v>123</v>
      </c>
      <c r="AU138" s="109" t="s">
        <v>80</v>
      </c>
      <c r="AV138" s="13" t="s">
        <v>80</v>
      </c>
      <c r="AW138" s="13" t="s">
        <v>31</v>
      </c>
      <c r="AX138" s="13" t="s">
        <v>78</v>
      </c>
      <c r="AY138" s="109" t="s">
        <v>115</v>
      </c>
    </row>
    <row r="139" spans="1:65" s="2" customFormat="1" ht="62.65" customHeight="1">
      <c r="A139" s="141"/>
      <c r="B139" s="142"/>
      <c r="C139" s="192" t="s">
        <v>194</v>
      </c>
      <c r="D139" s="192" t="s">
        <v>117</v>
      </c>
      <c r="E139" s="193" t="s">
        <v>195</v>
      </c>
      <c r="F139" s="194" t="s">
        <v>196</v>
      </c>
      <c r="G139" s="195" t="s">
        <v>170</v>
      </c>
      <c r="H139" s="196">
        <v>96.322</v>
      </c>
      <c r="I139" s="229"/>
      <c r="J139" s="197">
        <f>ROUND(I139*H139,2)</f>
        <v>0</v>
      </c>
      <c r="K139" s="101"/>
      <c r="L139" s="30"/>
      <c r="M139" s="102" t="s">
        <v>3</v>
      </c>
      <c r="N139" s="103" t="s">
        <v>41</v>
      </c>
      <c r="O139" s="104">
        <v>0.087</v>
      </c>
      <c r="P139" s="104">
        <f>O139*H139</f>
        <v>8.380014</v>
      </c>
      <c r="Q139" s="104">
        <v>0</v>
      </c>
      <c r="R139" s="104">
        <f>Q139*H139</f>
        <v>0</v>
      </c>
      <c r="S139" s="104">
        <v>0</v>
      </c>
      <c r="T139" s="10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06" t="s">
        <v>121</v>
      </c>
      <c r="AT139" s="106" t="s">
        <v>117</v>
      </c>
      <c r="AU139" s="106" t="s">
        <v>80</v>
      </c>
      <c r="AY139" s="18" t="s">
        <v>115</v>
      </c>
      <c r="BE139" s="107">
        <f>IF(N139="základní",J139,0)</f>
        <v>0</v>
      </c>
      <c r="BF139" s="107">
        <f>IF(N139="snížená",J139,0)</f>
        <v>0</v>
      </c>
      <c r="BG139" s="107">
        <f>IF(N139="zákl. přenesená",J139,0)</f>
        <v>0</v>
      </c>
      <c r="BH139" s="107">
        <f>IF(N139="sníž. přenesená",J139,0)</f>
        <v>0</v>
      </c>
      <c r="BI139" s="107">
        <f>IF(N139="nulová",J139,0)</f>
        <v>0</v>
      </c>
      <c r="BJ139" s="18" t="s">
        <v>78</v>
      </c>
      <c r="BK139" s="107">
        <f>ROUND(I139*H139,2)</f>
        <v>0</v>
      </c>
      <c r="BL139" s="18" t="s">
        <v>121</v>
      </c>
      <c r="BM139" s="106" t="s">
        <v>197</v>
      </c>
    </row>
    <row r="140" spans="1:51" s="15" customFormat="1" ht="12">
      <c r="A140" s="209"/>
      <c r="B140" s="210"/>
      <c r="C140" s="209"/>
      <c r="D140" s="200" t="s">
        <v>123</v>
      </c>
      <c r="E140" s="211" t="s">
        <v>3</v>
      </c>
      <c r="F140" s="212" t="s">
        <v>198</v>
      </c>
      <c r="G140" s="209"/>
      <c r="H140" s="211" t="s">
        <v>3</v>
      </c>
      <c r="I140" s="232"/>
      <c r="J140" s="209"/>
      <c r="L140" s="118"/>
      <c r="M140" s="120"/>
      <c r="N140" s="121"/>
      <c r="O140" s="121"/>
      <c r="P140" s="121"/>
      <c r="Q140" s="121"/>
      <c r="R140" s="121"/>
      <c r="S140" s="121"/>
      <c r="T140" s="122"/>
      <c r="AT140" s="119" t="s">
        <v>123</v>
      </c>
      <c r="AU140" s="119" t="s">
        <v>80</v>
      </c>
      <c r="AV140" s="15" t="s">
        <v>78</v>
      </c>
      <c r="AW140" s="15" t="s">
        <v>31</v>
      </c>
      <c r="AX140" s="15" t="s">
        <v>70</v>
      </c>
      <c r="AY140" s="119" t="s">
        <v>115</v>
      </c>
    </row>
    <row r="141" spans="1:51" s="15" customFormat="1" ht="12">
      <c r="A141" s="209"/>
      <c r="B141" s="210"/>
      <c r="C141" s="209"/>
      <c r="D141" s="200" t="s">
        <v>123</v>
      </c>
      <c r="E141" s="211" t="s">
        <v>3</v>
      </c>
      <c r="F141" s="212" t="s">
        <v>172</v>
      </c>
      <c r="G141" s="209"/>
      <c r="H141" s="211" t="s">
        <v>3</v>
      </c>
      <c r="I141" s="232"/>
      <c r="J141" s="209"/>
      <c r="L141" s="118"/>
      <c r="M141" s="120"/>
      <c r="N141" s="121"/>
      <c r="O141" s="121"/>
      <c r="P141" s="121"/>
      <c r="Q141" s="121"/>
      <c r="R141" s="121"/>
      <c r="S141" s="121"/>
      <c r="T141" s="122"/>
      <c r="AT141" s="119" t="s">
        <v>123</v>
      </c>
      <c r="AU141" s="119" t="s">
        <v>80</v>
      </c>
      <c r="AV141" s="15" t="s">
        <v>78</v>
      </c>
      <c r="AW141" s="15" t="s">
        <v>31</v>
      </c>
      <c r="AX141" s="15" t="s">
        <v>70</v>
      </c>
      <c r="AY141" s="119" t="s">
        <v>115</v>
      </c>
    </row>
    <row r="142" spans="1:51" s="13" customFormat="1" ht="12">
      <c r="A142" s="198"/>
      <c r="B142" s="199"/>
      <c r="C142" s="198"/>
      <c r="D142" s="200" t="s">
        <v>123</v>
      </c>
      <c r="E142" s="201" t="s">
        <v>3</v>
      </c>
      <c r="F142" s="202" t="s">
        <v>199</v>
      </c>
      <c r="G142" s="198"/>
      <c r="H142" s="203">
        <v>350.46</v>
      </c>
      <c r="I142" s="230"/>
      <c r="J142" s="198"/>
      <c r="L142" s="108"/>
      <c r="M142" s="110"/>
      <c r="N142" s="111"/>
      <c r="O142" s="111"/>
      <c r="P142" s="111"/>
      <c r="Q142" s="111"/>
      <c r="R142" s="111"/>
      <c r="S142" s="111"/>
      <c r="T142" s="112"/>
      <c r="AT142" s="109" t="s">
        <v>123</v>
      </c>
      <c r="AU142" s="109" t="s">
        <v>80</v>
      </c>
      <c r="AV142" s="13" t="s">
        <v>80</v>
      </c>
      <c r="AW142" s="13" t="s">
        <v>31</v>
      </c>
      <c r="AX142" s="13" t="s">
        <v>70</v>
      </c>
      <c r="AY142" s="109" t="s">
        <v>115</v>
      </c>
    </row>
    <row r="143" spans="1:51" s="15" customFormat="1" ht="12">
      <c r="A143" s="209"/>
      <c r="B143" s="210"/>
      <c r="C143" s="209"/>
      <c r="D143" s="200" t="s">
        <v>123</v>
      </c>
      <c r="E143" s="211" t="s">
        <v>3</v>
      </c>
      <c r="F143" s="212" t="s">
        <v>200</v>
      </c>
      <c r="G143" s="209"/>
      <c r="H143" s="211" t="s">
        <v>3</v>
      </c>
      <c r="I143" s="232"/>
      <c r="J143" s="209"/>
      <c r="L143" s="118"/>
      <c r="M143" s="120"/>
      <c r="N143" s="121"/>
      <c r="O143" s="121"/>
      <c r="P143" s="121"/>
      <c r="Q143" s="121"/>
      <c r="R143" s="121"/>
      <c r="S143" s="121"/>
      <c r="T143" s="122"/>
      <c r="AT143" s="119" t="s">
        <v>123</v>
      </c>
      <c r="AU143" s="119" t="s">
        <v>80</v>
      </c>
      <c r="AV143" s="15" t="s">
        <v>78</v>
      </c>
      <c r="AW143" s="15" t="s">
        <v>31</v>
      </c>
      <c r="AX143" s="15" t="s">
        <v>70</v>
      </c>
      <c r="AY143" s="119" t="s">
        <v>115</v>
      </c>
    </row>
    <row r="144" spans="1:51" s="13" customFormat="1" ht="12">
      <c r="A144" s="198"/>
      <c r="B144" s="199"/>
      <c r="C144" s="198"/>
      <c r="D144" s="200" t="s">
        <v>123</v>
      </c>
      <c r="E144" s="201" t="s">
        <v>3</v>
      </c>
      <c r="F144" s="202" t="s">
        <v>175</v>
      </c>
      <c r="G144" s="198"/>
      <c r="H144" s="203">
        <v>8.8</v>
      </c>
      <c r="I144" s="230"/>
      <c r="J144" s="198"/>
      <c r="L144" s="108"/>
      <c r="M144" s="110"/>
      <c r="N144" s="111"/>
      <c r="O144" s="111"/>
      <c r="P144" s="111"/>
      <c r="Q144" s="111"/>
      <c r="R144" s="111"/>
      <c r="S144" s="111"/>
      <c r="T144" s="112"/>
      <c r="AT144" s="109" t="s">
        <v>123</v>
      </c>
      <c r="AU144" s="109" t="s">
        <v>80</v>
      </c>
      <c r="AV144" s="13" t="s">
        <v>80</v>
      </c>
      <c r="AW144" s="13" t="s">
        <v>31</v>
      </c>
      <c r="AX144" s="13" t="s">
        <v>70</v>
      </c>
      <c r="AY144" s="109" t="s">
        <v>115</v>
      </c>
    </row>
    <row r="145" spans="1:51" s="13" customFormat="1" ht="12">
      <c r="A145" s="198"/>
      <c r="B145" s="199"/>
      <c r="C145" s="198"/>
      <c r="D145" s="200" t="s">
        <v>123</v>
      </c>
      <c r="E145" s="201" t="s">
        <v>3</v>
      </c>
      <c r="F145" s="202" t="s">
        <v>176</v>
      </c>
      <c r="G145" s="198"/>
      <c r="H145" s="203">
        <v>4.52</v>
      </c>
      <c r="I145" s="230"/>
      <c r="J145" s="198"/>
      <c r="L145" s="108"/>
      <c r="M145" s="110"/>
      <c r="N145" s="111"/>
      <c r="O145" s="111"/>
      <c r="P145" s="111"/>
      <c r="Q145" s="111"/>
      <c r="R145" s="111"/>
      <c r="S145" s="111"/>
      <c r="T145" s="112"/>
      <c r="AT145" s="109" t="s">
        <v>123</v>
      </c>
      <c r="AU145" s="109" t="s">
        <v>80</v>
      </c>
      <c r="AV145" s="13" t="s">
        <v>80</v>
      </c>
      <c r="AW145" s="13" t="s">
        <v>31</v>
      </c>
      <c r="AX145" s="13" t="s">
        <v>70</v>
      </c>
      <c r="AY145" s="109" t="s">
        <v>115</v>
      </c>
    </row>
    <row r="146" spans="1:51" s="16" customFormat="1" ht="12">
      <c r="A146" s="213"/>
      <c r="B146" s="214"/>
      <c r="C146" s="213"/>
      <c r="D146" s="200" t="s">
        <v>123</v>
      </c>
      <c r="E146" s="215" t="s">
        <v>3</v>
      </c>
      <c r="F146" s="216" t="s">
        <v>177</v>
      </c>
      <c r="G146" s="213"/>
      <c r="H146" s="217">
        <v>363.78</v>
      </c>
      <c r="I146" s="233"/>
      <c r="J146" s="213"/>
      <c r="L146" s="123"/>
      <c r="M146" s="125"/>
      <c r="N146" s="126"/>
      <c r="O146" s="126"/>
      <c r="P146" s="126"/>
      <c r="Q146" s="126"/>
      <c r="R146" s="126"/>
      <c r="S146" s="126"/>
      <c r="T146" s="127"/>
      <c r="AT146" s="124" t="s">
        <v>123</v>
      </c>
      <c r="AU146" s="124" t="s">
        <v>80</v>
      </c>
      <c r="AV146" s="16" t="s">
        <v>131</v>
      </c>
      <c r="AW146" s="16" t="s">
        <v>31</v>
      </c>
      <c r="AX146" s="16" t="s">
        <v>70</v>
      </c>
      <c r="AY146" s="124" t="s">
        <v>115</v>
      </c>
    </row>
    <row r="147" spans="1:51" s="13" customFormat="1" ht="12">
      <c r="A147" s="198"/>
      <c r="B147" s="199"/>
      <c r="C147" s="198"/>
      <c r="D147" s="200" t="s">
        <v>123</v>
      </c>
      <c r="E147" s="201" t="s">
        <v>3</v>
      </c>
      <c r="F147" s="202" t="s">
        <v>201</v>
      </c>
      <c r="G147" s="198"/>
      <c r="H147" s="203">
        <v>109.134</v>
      </c>
      <c r="I147" s="230"/>
      <c r="J147" s="198"/>
      <c r="L147" s="108"/>
      <c r="M147" s="110"/>
      <c r="N147" s="111"/>
      <c r="O147" s="111"/>
      <c r="P147" s="111"/>
      <c r="Q147" s="111"/>
      <c r="R147" s="111"/>
      <c r="S147" s="111"/>
      <c r="T147" s="112"/>
      <c r="AT147" s="109" t="s">
        <v>123</v>
      </c>
      <c r="AU147" s="109" t="s">
        <v>80</v>
      </c>
      <c r="AV147" s="13" t="s">
        <v>80</v>
      </c>
      <c r="AW147" s="13" t="s">
        <v>31</v>
      </c>
      <c r="AX147" s="13" t="s">
        <v>70</v>
      </c>
      <c r="AY147" s="109" t="s">
        <v>115</v>
      </c>
    </row>
    <row r="148" spans="1:51" s="15" customFormat="1" ht="12">
      <c r="A148" s="209"/>
      <c r="B148" s="210"/>
      <c r="C148" s="209"/>
      <c r="D148" s="200" t="s">
        <v>123</v>
      </c>
      <c r="E148" s="211" t="s">
        <v>3</v>
      </c>
      <c r="F148" s="212" t="s">
        <v>192</v>
      </c>
      <c r="G148" s="209"/>
      <c r="H148" s="211" t="s">
        <v>3</v>
      </c>
      <c r="I148" s="232"/>
      <c r="J148" s="209"/>
      <c r="L148" s="118"/>
      <c r="M148" s="120"/>
      <c r="N148" s="121"/>
      <c r="O148" s="121"/>
      <c r="P148" s="121"/>
      <c r="Q148" s="121"/>
      <c r="R148" s="121"/>
      <c r="S148" s="121"/>
      <c r="T148" s="122"/>
      <c r="AT148" s="119" t="s">
        <v>123</v>
      </c>
      <c r="AU148" s="119" t="s">
        <v>80</v>
      </c>
      <c r="AV148" s="15" t="s">
        <v>78</v>
      </c>
      <c r="AW148" s="15" t="s">
        <v>31</v>
      </c>
      <c r="AX148" s="15" t="s">
        <v>70</v>
      </c>
      <c r="AY148" s="119" t="s">
        <v>115</v>
      </c>
    </row>
    <row r="149" spans="1:51" s="13" customFormat="1" ht="12">
      <c r="A149" s="198"/>
      <c r="B149" s="199"/>
      <c r="C149" s="198"/>
      <c r="D149" s="200" t="s">
        <v>123</v>
      </c>
      <c r="E149" s="201" t="s">
        <v>3</v>
      </c>
      <c r="F149" s="202" t="s">
        <v>202</v>
      </c>
      <c r="G149" s="198"/>
      <c r="H149" s="203">
        <v>10.428</v>
      </c>
      <c r="I149" s="230"/>
      <c r="J149" s="198"/>
      <c r="L149" s="108"/>
      <c r="M149" s="110"/>
      <c r="N149" s="111"/>
      <c r="O149" s="111"/>
      <c r="P149" s="111"/>
      <c r="Q149" s="111"/>
      <c r="R149" s="111"/>
      <c r="S149" s="111"/>
      <c r="T149" s="112"/>
      <c r="AT149" s="109" t="s">
        <v>123</v>
      </c>
      <c r="AU149" s="109" t="s">
        <v>80</v>
      </c>
      <c r="AV149" s="13" t="s">
        <v>80</v>
      </c>
      <c r="AW149" s="13" t="s">
        <v>31</v>
      </c>
      <c r="AX149" s="13" t="s">
        <v>70</v>
      </c>
      <c r="AY149" s="109" t="s">
        <v>115</v>
      </c>
    </row>
    <row r="150" spans="1:51" s="15" customFormat="1" ht="12">
      <c r="A150" s="209"/>
      <c r="B150" s="210"/>
      <c r="C150" s="209"/>
      <c r="D150" s="200" t="s">
        <v>123</v>
      </c>
      <c r="E150" s="211" t="s">
        <v>3</v>
      </c>
      <c r="F150" s="212" t="s">
        <v>203</v>
      </c>
      <c r="G150" s="209"/>
      <c r="H150" s="211" t="s">
        <v>3</v>
      </c>
      <c r="I150" s="232"/>
      <c r="J150" s="209"/>
      <c r="L150" s="118"/>
      <c r="M150" s="120"/>
      <c r="N150" s="121"/>
      <c r="O150" s="121"/>
      <c r="P150" s="121"/>
      <c r="Q150" s="121"/>
      <c r="R150" s="121"/>
      <c r="S150" s="121"/>
      <c r="T150" s="122"/>
      <c r="AT150" s="119" t="s">
        <v>123</v>
      </c>
      <c r="AU150" s="119" t="s">
        <v>80</v>
      </c>
      <c r="AV150" s="15" t="s">
        <v>78</v>
      </c>
      <c r="AW150" s="15" t="s">
        <v>31</v>
      </c>
      <c r="AX150" s="15" t="s">
        <v>70</v>
      </c>
      <c r="AY150" s="119" t="s">
        <v>115</v>
      </c>
    </row>
    <row r="151" spans="1:51" s="13" customFormat="1" ht="12">
      <c r="A151" s="198"/>
      <c r="B151" s="199"/>
      <c r="C151" s="198"/>
      <c r="D151" s="200" t="s">
        <v>123</v>
      </c>
      <c r="E151" s="201" t="s">
        <v>3</v>
      </c>
      <c r="F151" s="202" t="s">
        <v>204</v>
      </c>
      <c r="G151" s="198"/>
      <c r="H151" s="203">
        <v>-23.24</v>
      </c>
      <c r="I151" s="230"/>
      <c r="J151" s="198"/>
      <c r="L151" s="108"/>
      <c r="M151" s="110"/>
      <c r="N151" s="111"/>
      <c r="O151" s="111"/>
      <c r="P151" s="111"/>
      <c r="Q151" s="111"/>
      <c r="R151" s="111"/>
      <c r="S151" s="111"/>
      <c r="T151" s="112"/>
      <c r="AT151" s="109" t="s">
        <v>123</v>
      </c>
      <c r="AU151" s="109" t="s">
        <v>80</v>
      </c>
      <c r="AV151" s="13" t="s">
        <v>80</v>
      </c>
      <c r="AW151" s="13" t="s">
        <v>31</v>
      </c>
      <c r="AX151" s="13" t="s">
        <v>70</v>
      </c>
      <c r="AY151" s="109" t="s">
        <v>115</v>
      </c>
    </row>
    <row r="152" spans="1:51" s="16" customFormat="1" ht="12">
      <c r="A152" s="213"/>
      <c r="B152" s="214"/>
      <c r="C152" s="213"/>
      <c r="D152" s="200" t="s">
        <v>123</v>
      </c>
      <c r="E152" s="215" t="s">
        <v>3</v>
      </c>
      <c r="F152" s="216" t="s">
        <v>177</v>
      </c>
      <c r="G152" s="213"/>
      <c r="H152" s="217">
        <v>96.322</v>
      </c>
      <c r="I152" s="233"/>
      <c r="J152" s="213"/>
      <c r="L152" s="123"/>
      <c r="M152" s="125"/>
      <c r="N152" s="126"/>
      <c r="O152" s="126"/>
      <c r="P152" s="126"/>
      <c r="Q152" s="126"/>
      <c r="R152" s="126"/>
      <c r="S152" s="126"/>
      <c r="T152" s="127"/>
      <c r="AT152" s="124" t="s">
        <v>123</v>
      </c>
      <c r="AU152" s="124" t="s">
        <v>80</v>
      </c>
      <c r="AV152" s="16" t="s">
        <v>131</v>
      </c>
      <c r="AW152" s="16" t="s">
        <v>31</v>
      </c>
      <c r="AX152" s="16" t="s">
        <v>78</v>
      </c>
      <c r="AY152" s="124" t="s">
        <v>115</v>
      </c>
    </row>
    <row r="153" spans="1:65" s="2" customFormat="1" ht="37.9" customHeight="1">
      <c r="A153" s="141"/>
      <c r="B153" s="142"/>
      <c r="C153" s="192" t="s">
        <v>205</v>
      </c>
      <c r="D153" s="192" t="s">
        <v>117</v>
      </c>
      <c r="E153" s="193" t="s">
        <v>206</v>
      </c>
      <c r="F153" s="194" t="s">
        <v>207</v>
      </c>
      <c r="G153" s="195" t="s">
        <v>208</v>
      </c>
      <c r="H153" s="196">
        <v>168.581</v>
      </c>
      <c r="I153" s="229"/>
      <c r="J153" s="197">
        <f>ROUND(I153*H153,2)</f>
        <v>0</v>
      </c>
      <c r="K153" s="101"/>
      <c r="L153" s="30"/>
      <c r="M153" s="102" t="s">
        <v>3</v>
      </c>
      <c r="N153" s="103" t="s">
        <v>41</v>
      </c>
      <c r="O153" s="104">
        <v>0</v>
      </c>
      <c r="P153" s="104">
        <f>O153*H153</f>
        <v>0</v>
      </c>
      <c r="Q153" s="104">
        <v>0</v>
      </c>
      <c r="R153" s="104">
        <f>Q153*H153</f>
        <v>0</v>
      </c>
      <c r="S153" s="104">
        <v>0</v>
      </c>
      <c r="T153" s="10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06" t="s">
        <v>121</v>
      </c>
      <c r="AT153" s="106" t="s">
        <v>117</v>
      </c>
      <c r="AU153" s="106" t="s">
        <v>80</v>
      </c>
      <c r="AY153" s="18" t="s">
        <v>115</v>
      </c>
      <c r="BE153" s="107">
        <f>IF(N153="základní",J153,0)</f>
        <v>0</v>
      </c>
      <c r="BF153" s="107">
        <f>IF(N153="snížená",J153,0)</f>
        <v>0</v>
      </c>
      <c r="BG153" s="107">
        <f>IF(N153="zákl. přenesená",J153,0)</f>
        <v>0</v>
      </c>
      <c r="BH153" s="107">
        <f>IF(N153="sníž. přenesená",J153,0)</f>
        <v>0</v>
      </c>
      <c r="BI153" s="107">
        <f>IF(N153="nulová",J153,0)</f>
        <v>0</v>
      </c>
      <c r="BJ153" s="18" t="s">
        <v>78</v>
      </c>
      <c r="BK153" s="107">
        <f>ROUND(I153*H153,2)</f>
        <v>0</v>
      </c>
      <c r="BL153" s="18" t="s">
        <v>121</v>
      </c>
      <c r="BM153" s="106" t="s">
        <v>209</v>
      </c>
    </row>
    <row r="154" spans="1:51" s="13" customFormat="1" ht="12">
      <c r="A154" s="198"/>
      <c r="B154" s="199"/>
      <c r="C154" s="198"/>
      <c r="D154" s="200" t="s">
        <v>123</v>
      </c>
      <c r="E154" s="201" t="s">
        <v>3</v>
      </c>
      <c r="F154" s="202" t="s">
        <v>210</v>
      </c>
      <c r="G154" s="198"/>
      <c r="H154" s="203">
        <v>168.581</v>
      </c>
      <c r="I154" s="230"/>
      <c r="J154" s="198"/>
      <c r="L154" s="108"/>
      <c r="M154" s="110"/>
      <c r="N154" s="111"/>
      <c r="O154" s="111"/>
      <c r="P154" s="111"/>
      <c r="Q154" s="111"/>
      <c r="R154" s="111"/>
      <c r="S154" s="111"/>
      <c r="T154" s="112"/>
      <c r="AT154" s="109" t="s">
        <v>123</v>
      </c>
      <c r="AU154" s="109" t="s">
        <v>80</v>
      </c>
      <c r="AV154" s="13" t="s">
        <v>80</v>
      </c>
      <c r="AW154" s="13" t="s">
        <v>31</v>
      </c>
      <c r="AX154" s="13" t="s">
        <v>78</v>
      </c>
      <c r="AY154" s="109" t="s">
        <v>115</v>
      </c>
    </row>
    <row r="155" spans="1:65" s="2" customFormat="1" ht="37.9" customHeight="1">
      <c r="A155" s="141"/>
      <c r="B155" s="142"/>
      <c r="C155" s="192" t="s">
        <v>9</v>
      </c>
      <c r="D155" s="192" t="s">
        <v>117</v>
      </c>
      <c r="E155" s="193" t="s">
        <v>211</v>
      </c>
      <c r="F155" s="194" t="s">
        <v>212</v>
      </c>
      <c r="G155" s="195" t="s">
        <v>170</v>
      </c>
      <c r="H155" s="196">
        <v>23.24</v>
      </c>
      <c r="I155" s="229"/>
      <c r="J155" s="197">
        <f>ROUND(I155*H155,2)</f>
        <v>0</v>
      </c>
      <c r="K155" s="101"/>
      <c r="L155" s="30"/>
      <c r="M155" s="102" t="s">
        <v>3</v>
      </c>
      <c r="N155" s="103" t="s">
        <v>41</v>
      </c>
      <c r="O155" s="104">
        <v>0.632</v>
      </c>
      <c r="P155" s="104">
        <f>O155*H155</f>
        <v>14.687679999999999</v>
      </c>
      <c r="Q155" s="104">
        <v>0</v>
      </c>
      <c r="R155" s="104">
        <f>Q155*H155</f>
        <v>0</v>
      </c>
      <c r="S155" s="104">
        <v>0</v>
      </c>
      <c r="T155" s="10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06" t="s">
        <v>121</v>
      </c>
      <c r="AT155" s="106" t="s">
        <v>117</v>
      </c>
      <c r="AU155" s="106" t="s">
        <v>80</v>
      </c>
      <c r="AY155" s="18" t="s">
        <v>115</v>
      </c>
      <c r="BE155" s="107">
        <f>IF(N155="základní",J155,0)</f>
        <v>0</v>
      </c>
      <c r="BF155" s="107">
        <f>IF(N155="snížená",J155,0)</f>
        <v>0</v>
      </c>
      <c r="BG155" s="107">
        <f>IF(N155="zákl. přenesená",J155,0)</f>
        <v>0</v>
      </c>
      <c r="BH155" s="107">
        <f>IF(N155="sníž. přenesená",J155,0)</f>
        <v>0</v>
      </c>
      <c r="BI155" s="107">
        <f>IF(N155="nulová",J155,0)</f>
        <v>0</v>
      </c>
      <c r="BJ155" s="18" t="s">
        <v>78</v>
      </c>
      <c r="BK155" s="107">
        <f>ROUND(I155*H155,2)</f>
        <v>0</v>
      </c>
      <c r="BL155" s="18" t="s">
        <v>121</v>
      </c>
      <c r="BM155" s="106" t="s">
        <v>213</v>
      </c>
    </row>
    <row r="156" spans="1:51" s="15" customFormat="1" ht="12">
      <c r="A156" s="209"/>
      <c r="B156" s="210"/>
      <c r="C156" s="209"/>
      <c r="D156" s="200" t="s">
        <v>123</v>
      </c>
      <c r="E156" s="211" t="s">
        <v>3</v>
      </c>
      <c r="F156" s="212" t="s">
        <v>214</v>
      </c>
      <c r="G156" s="209"/>
      <c r="H156" s="211" t="s">
        <v>3</v>
      </c>
      <c r="I156" s="232"/>
      <c r="J156" s="209"/>
      <c r="L156" s="118"/>
      <c r="M156" s="120"/>
      <c r="N156" s="121"/>
      <c r="O156" s="121"/>
      <c r="P156" s="121"/>
      <c r="Q156" s="121"/>
      <c r="R156" s="121"/>
      <c r="S156" s="121"/>
      <c r="T156" s="122"/>
      <c r="AT156" s="119" t="s">
        <v>123</v>
      </c>
      <c r="AU156" s="119" t="s">
        <v>80</v>
      </c>
      <c r="AV156" s="15" t="s">
        <v>78</v>
      </c>
      <c r="AW156" s="15" t="s">
        <v>31</v>
      </c>
      <c r="AX156" s="15" t="s">
        <v>70</v>
      </c>
      <c r="AY156" s="119" t="s">
        <v>115</v>
      </c>
    </row>
    <row r="157" spans="1:51" s="13" customFormat="1" ht="12">
      <c r="A157" s="198"/>
      <c r="B157" s="199"/>
      <c r="C157" s="198"/>
      <c r="D157" s="200" t="s">
        <v>123</v>
      </c>
      <c r="E157" s="201" t="s">
        <v>3</v>
      </c>
      <c r="F157" s="202" t="s">
        <v>215</v>
      </c>
      <c r="G157" s="198"/>
      <c r="H157" s="203">
        <v>15.774</v>
      </c>
      <c r="I157" s="230"/>
      <c r="J157" s="198"/>
      <c r="L157" s="108"/>
      <c r="M157" s="110"/>
      <c r="N157" s="111"/>
      <c r="O157" s="111"/>
      <c r="P157" s="111"/>
      <c r="Q157" s="111"/>
      <c r="R157" s="111"/>
      <c r="S157" s="111"/>
      <c r="T157" s="112"/>
      <c r="AT157" s="109" t="s">
        <v>123</v>
      </c>
      <c r="AU157" s="109" t="s">
        <v>80</v>
      </c>
      <c r="AV157" s="13" t="s">
        <v>80</v>
      </c>
      <c r="AW157" s="13" t="s">
        <v>31</v>
      </c>
      <c r="AX157" s="13" t="s">
        <v>70</v>
      </c>
      <c r="AY157" s="109" t="s">
        <v>115</v>
      </c>
    </row>
    <row r="158" spans="1:51" s="15" customFormat="1" ht="12">
      <c r="A158" s="209"/>
      <c r="B158" s="210"/>
      <c r="C158" s="209"/>
      <c r="D158" s="200" t="s">
        <v>123</v>
      </c>
      <c r="E158" s="211" t="s">
        <v>3</v>
      </c>
      <c r="F158" s="212" t="s">
        <v>216</v>
      </c>
      <c r="G158" s="209"/>
      <c r="H158" s="211" t="s">
        <v>3</v>
      </c>
      <c r="I158" s="232"/>
      <c r="J158" s="209"/>
      <c r="L158" s="118"/>
      <c r="M158" s="120"/>
      <c r="N158" s="121"/>
      <c r="O158" s="121"/>
      <c r="P158" s="121"/>
      <c r="Q158" s="121"/>
      <c r="R158" s="121"/>
      <c r="S158" s="121"/>
      <c r="T158" s="122"/>
      <c r="AT158" s="119" t="s">
        <v>123</v>
      </c>
      <c r="AU158" s="119" t="s">
        <v>80</v>
      </c>
      <c r="AV158" s="15" t="s">
        <v>78</v>
      </c>
      <c r="AW158" s="15" t="s">
        <v>31</v>
      </c>
      <c r="AX158" s="15" t="s">
        <v>70</v>
      </c>
      <c r="AY158" s="119" t="s">
        <v>115</v>
      </c>
    </row>
    <row r="159" spans="1:51" s="15" customFormat="1" ht="12">
      <c r="A159" s="209"/>
      <c r="B159" s="210"/>
      <c r="C159" s="209"/>
      <c r="D159" s="200" t="s">
        <v>123</v>
      </c>
      <c r="E159" s="211" t="s">
        <v>3</v>
      </c>
      <c r="F159" s="212" t="s">
        <v>217</v>
      </c>
      <c r="G159" s="209"/>
      <c r="H159" s="211" t="s">
        <v>3</v>
      </c>
      <c r="I159" s="232"/>
      <c r="J159" s="209"/>
      <c r="L159" s="118"/>
      <c r="M159" s="120"/>
      <c r="N159" s="121"/>
      <c r="O159" s="121"/>
      <c r="P159" s="121"/>
      <c r="Q159" s="121"/>
      <c r="R159" s="121"/>
      <c r="S159" s="121"/>
      <c r="T159" s="122"/>
      <c r="AT159" s="119" t="s">
        <v>123</v>
      </c>
      <c r="AU159" s="119" t="s">
        <v>80</v>
      </c>
      <c r="AV159" s="15" t="s">
        <v>78</v>
      </c>
      <c r="AW159" s="15" t="s">
        <v>31</v>
      </c>
      <c r="AX159" s="15" t="s">
        <v>70</v>
      </c>
      <c r="AY159" s="119" t="s">
        <v>115</v>
      </c>
    </row>
    <row r="160" spans="1:51" s="13" customFormat="1" ht="12">
      <c r="A160" s="198"/>
      <c r="B160" s="199"/>
      <c r="C160" s="198"/>
      <c r="D160" s="200" t="s">
        <v>123</v>
      </c>
      <c r="E160" s="201" t="s">
        <v>3</v>
      </c>
      <c r="F160" s="202" t="s">
        <v>193</v>
      </c>
      <c r="G160" s="198"/>
      <c r="H160" s="203">
        <v>7.466</v>
      </c>
      <c r="I160" s="230"/>
      <c r="J160" s="198"/>
      <c r="L160" s="108"/>
      <c r="M160" s="110"/>
      <c r="N160" s="111"/>
      <c r="O160" s="111"/>
      <c r="P160" s="111"/>
      <c r="Q160" s="111"/>
      <c r="R160" s="111"/>
      <c r="S160" s="111"/>
      <c r="T160" s="112"/>
      <c r="AT160" s="109" t="s">
        <v>123</v>
      </c>
      <c r="AU160" s="109" t="s">
        <v>80</v>
      </c>
      <c r="AV160" s="13" t="s">
        <v>80</v>
      </c>
      <c r="AW160" s="13" t="s">
        <v>31</v>
      </c>
      <c r="AX160" s="13" t="s">
        <v>70</v>
      </c>
      <c r="AY160" s="109" t="s">
        <v>115</v>
      </c>
    </row>
    <row r="161" spans="1:51" s="14" customFormat="1" ht="12">
      <c r="A161" s="204"/>
      <c r="B161" s="205"/>
      <c r="C161" s="204"/>
      <c r="D161" s="200" t="s">
        <v>123</v>
      </c>
      <c r="E161" s="206" t="s">
        <v>3</v>
      </c>
      <c r="F161" s="207" t="s">
        <v>126</v>
      </c>
      <c r="G161" s="204"/>
      <c r="H161" s="208">
        <v>23.24</v>
      </c>
      <c r="I161" s="231"/>
      <c r="J161" s="204"/>
      <c r="L161" s="113"/>
      <c r="M161" s="115"/>
      <c r="N161" s="116"/>
      <c r="O161" s="116"/>
      <c r="P161" s="116"/>
      <c r="Q161" s="116"/>
      <c r="R161" s="116"/>
      <c r="S161" s="116"/>
      <c r="T161" s="117"/>
      <c r="AT161" s="114" t="s">
        <v>123</v>
      </c>
      <c r="AU161" s="114" t="s">
        <v>80</v>
      </c>
      <c r="AV161" s="14" t="s">
        <v>121</v>
      </c>
      <c r="AW161" s="14" t="s">
        <v>31</v>
      </c>
      <c r="AX161" s="14" t="s">
        <v>78</v>
      </c>
      <c r="AY161" s="114" t="s">
        <v>115</v>
      </c>
    </row>
    <row r="162" spans="1:65" s="2" customFormat="1" ht="24.2" customHeight="1">
      <c r="A162" s="141"/>
      <c r="B162" s="142"/>
      <c r="C162" s="192" t="s">
        <v>218</v>
      </c>
      <c r="D162" s="192" t="s">
        <v>117</v>
      </c>
      <c r="E162" s="193" t="s">
        <v>219</v>
      </c>
      <c r="F162" s="194" t="s">
        <v>220</v>
      </c>
      <c r="G162" s="195" t="s">
        <v>120</v>
      </c>
      <c r="H162" s="196">
        <v>363.78</v>
      </c>
      <c r="I162" s="229"/>
      <c r="J162" s="197">
        <f>ROUND(I162*H162,2)</f>
        <v>0</v>
      </c>
      <c r="K162" s="101"/>
      <c r="L162" s="30"/>
      <c r="M162" s="102" t="s">
        <v>3</v>
      </c>
      <c r="N162" s="103" t="s">
        <v>41</v>
      </c>
      <c r="O162" s="104">
        <v>0.025</v>
      </c>
      <c r="P162" s="104">
        <f>O162*H162</f>
        <v>9.0945</v>
      </c>
      <c r="Q162" s="104">
        <v>0</v>
      </c>
      <c r="R162" s="104">
        <f>Q162*H162</f>
        <v>0</v>
      </c>
      <c r="S162" s="104">
        <v>0</v>
      </c>
      <c r="T162" s="10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06" t="s">
        <v>121</v>
      </c>
      <c r="AT162" s="106" t="s">
        <v>117</v>
      </c>
      <c r="AU162" s="106" t="s">
        <v>80</v>
      </c>
      <c r="AY162" s="18" t="s">
        <v>115</v>
      </c>
      <c r="BE162" s="107">
        <f>IF(N162="základní",J162,0)</f>
        <v>0</v>
      </c>
      <c r="BF162" s="107">
        <f>IF(N162="snížená",J162,0)</f>
        <v>0</v>
      </c>
      <c r="BG162" s="107">
        <f>IF(N162="zákl. přenesená",J162,0)</f>
        <v>0</v>
      </c>
      <c r="BH162" s="107">
        <f>IF(N162="sníž. přenesená",J162,0)</f>
        <v>0</v>
      </c>
      <c r="BI162" s="107">
        <f>IF(N162="nulová",J162,0)</f>
        <v>0</v>
      </c>
      <c r="BJ162" s="18" t="s">
        <v>78</v>
      </c>
      <c r="BK162" s="107">
        <f>ROUND(I162*H162,2)</f>
        <v>0</v>
      </c>
      <c r="BL162" s="18" t="s">
        <v>121</v>
      </c>
      <c r="BM162" s="106" t="s">
        <v>221</v>
      </c>
    </row>
    <row r="163" spans="1:51" s="15" customFormat="1" ht="12">
      <c r="A163" s="209"/>
      <c r="B163" s="210"/>
      <c r="C163" s="209"/>
      <c r="D163" s="200" t="s">
        <v>123</v>
      </c>
      <c r="E163" s="211" t="s">
        <v>3</v>
      </c>
      <c r="F163" s="212" t="s">
        <v>172</v>
      </c>
      <c r="G163" s="209"/>
      <c r="H163" s="211" t="s">
        <v>3</v>
      </c>
      <c r="I163" s="232"/>
      <c r="J163" s="209"/>
      <c r="L163" s="118"/>
      <c r="M163" s="120"/>
      <c r="N163" s="121"/>
      <c r="O163" s="121"/>
      <c r="P163" s="121"/>
      <c r="Q163" s="121"/>
      <c r="R163" s="121"/>
      <c r="S163" s="121"/>
      <c r="T163" s="122"/>
      <c r="AT163" s="119" t="s">
        <v>123</v>
      </c>
      <c r="AU163" s="119" t="s">
        <v>80</v>
      </c>
      <c r="AV163" s="15" t="s">
        <v>78</v>
      </c>
      <c r="AW163" s="15" t="s">
        <v>31</v>
      </c>
      <c r="AX163" s="15" t="s">
        <v>70</v>
      </c>
      <c r="AY163" s="119" t="s">
        <v>115</v>
      </c>
    </row>
    <row r="164" spans="1:51" s="13" customFormat="1" ht="12">
      <c r="A164" s="198"/>
      <c r="B164" s="199"/>
      <c r="C164" s="198"/>
      <c r="D164" s="200" t="s">
        <v>123</v>
      </c>
      <c r="E164" s="201" t="s">
        <v>3</v>
      </c>
      <c r="F164" s="202" t="s">
        <v>222</v>
      </c>
      <c r="G164" s="198"/>
      <c r="H164" s="203">
        <v>350.46</v>
      </c>
      <c r="I164" s="230"/>
      <c r="J164" s="198"/>
      <c r="L164" s="108"/>
      <c r="M164" s="110"/>
      <c r="N164" s="111"/>
      <c r="O164" s="111"/>
      <c r="P164" s="111"/>
      <c r="Q164" s="111"/>
      <c r="R164" s="111"/>
      <c r="S164" s="111"/>
      <c r="T164" s="112"/>
      <c r="AT164" s="109" t="s">
        <v>123</v>
      </c>
      <c r="AU164" s="109" t="s">
        <v>80</v>
      </c>
      <c r="AV164" s="13" t="s">
        <v>80</v>
      </c>
      <c r="AW164" s="13" t="s">
        <v>31</v>
      </c>
      <c r="AX164" s="13" t="s">
        <v>70</v>
      </c>
      <c r="AY164" s="109" t="s">
        <v>115</v>
      </c>
    </row>
    <row r="165" spans="1:51" s="15" customFormat="1" ht="12">
      <c r="A165" s="209"/>
      <c r="B165" s="210"/>
      <c r="C165" s="209"/>
      <c r="D165" s="200" t="s">
        <v>123</v>
      </c>
      <c r="E165" s="211" t="s">
        <v>3</v>
      </c>
      <c r="F165" s="212" t="s">
        <v>174</v>
      </c>
      <c r="G165" s="209"/>
      <c r="H165" s="211" t="s">
        <v>3</v>
      </c>
      <c r="I165" s="232"/>
      <c r="J165" s="209"/>
      <c r="L165" s="118"/>
      <c r="M165" s="120"/>
      <c r="N165" s="121"/>
      <c r="O165" s="121"/>
      <c r="P165" s="121"/>
      <c r="Q165" s="121"/>
      <c r="R165" s="121"/>
      <c r="S165" s="121"/>
      <c r="T165" s="122"/>
      <c r="AT165" s="119" t="s">
        <v>123</v>
      </c>
      <c r="AU165" s="119" t="s">
        <v>80</v>
      </c>
      <c r="AV165" s="15" t="s">
        <v>78</v>
      </c>
      <c r="AW165" s="15" t="s">
        <v>31</v>
      </c>
      <c r="AX165" s="15" t="s">
        <v>70</v>
      </c>
      <c r="AY165" s="119" t="s">
        <v>115</v>
      </c>
    </row>
    <row r="166" spans="1:51" s="13" customFormat="1" ht="12">
      <c r="A166" s="198"/>
      <c r="B166" s="199"/>
      <c r="C166" s="198"/>
      <c r="D166" s="200" t="s">
        <v>123</v>
      </c>
      <c r="E166" s="201" t="s">
        <v>3</v>
      </c>
      <c r="F166" s="202" t="s">
        <v>175</v>
      </c>
      <c r="G166" s="198"/>
      <c r="H166" s="203">
        <v>8.8</v>
      </c>
      <c r="I166" s="230"/>
      <c r="J166" s="198"/>
      <c r="L166" s="108"/>
      <c r="M166" s="110"/>
      <c r="N166" s="111"/>
      <c r="O166" s="111"/>
      <c r="P166" s="111"/>
      <c r="Q166" s="111"/>
      <c r="R166" s="111"/>
      <c r="S166" s="111"/>
      <c r="T166" s="112"/>
      <c r="AT166" s="109" t="s">
        <v>123</v>
      </c>
      <c r="AU166" s="109" t="s">
        <v>80</v>
      </c>
      <c r="AV166" s="13" t="s">
        <v>80</v>
      </c>
      <c r="AW166" s="13" t="s">
        <v>31</v>
      </c>
      <c r="AX166" s="13" t="s">
        <v>70</v>
      </c>
      <c r="AY166" s="109" t="s">
        <v>115</v>
      </c>
    </row>
    <row r="167" spans="1:51" s="13" customFormat="1" ht="12">
      <c r="A167" s="198"/>
      <c r="B167" s="199"/>
      <c r="C167" s="198"/>
      <c r="D167" s="200" t="s">
        <v>123</v>
      </c>
      <c r="E167" s="201" t="s">
        <v>3</v>
      </c>
      <c r="F167" s="202" t="s">
        <v>176</v>
      </c>
      <c r="G167" s="198"/>
      <c r="H167" s="203">
        <v>4.52</v>
      </c>
      <c r="I167" s="230"/>
      <c r="J167" s="198"/>
      <c r="L167" s="108"/>
      <c r="M167" s="110"/>
      <c r="N167" s="111"/>
      <c r="O167" s="111"/>
      <c r="P167" s="111"/>
      <c r="Q167" s="111"/>
      <c r="R167" s="111"/>
      <c r="S167" s="111"/>
      <c r="T167" s="112"/>
      <c r="AT167" s="109" t="s">
        <v>123</v>
      </c>
      <c r="AU167" s="109" t="s">
        <v>80</v>
      </c>
      <c r="AV167" s="13" t="s">
        <v>80</v>
      </c>
      <c r="AW167" s="13" t="s">
        <v>31</v>
      </c>
      <c r="AX167" s="13" t="s">
        <v>70</v>
      </c>
      <c r="AY167" s="109" t="s">
        <v>115</v>
      </c>
    </row>
    <row r="168" spans="1:51" s="14" customFormat="1" ht="12">
      <c r="A168" s="204"/>
      <c r="B168" s="205"/>
      <c r="C168" s="204"/>
      <c r="D168" s="200" t="s">
        <v>123</v>
      </c>
      <c r="E168" s="206" t="s">
        <v>3</v>
      </c>
      <c r="F168" s="207" t="s">
        <v>126</v>
      </c>
      <c r="G168" s="204"/>
      <c r="H168" s="208">
        <v>363.78</v>
      </c>
      <c r="I168" s="231"/>
      <c r="J168" s="204"/>
      <c r="L168" s="113"/>
      <c r="M168" s="115"/>
      <c r="N168" s="116"/>
      <c r="O168" s="116"/>
      <c r="P168" s="116"/>
      <c r="Q168" s="116"/>
      <c r="R168" s="116"/>
      <c r="S168" s="116"/>
      <c r="T168" s="117"/>
      <c r="AT168" s="114" t="s">
        <v>123</v>
      </c>
      <c r="AU168" s="114" t="s">
        <v>80</v>
      </c>
      <c r="AV168" s="14" t="s">
        <v>121</v>
      </c>
      <c r="AW168" s="14" t="s">
        <v>31</v>
      </c>
      <c r="AX168" s="14" t="s">
        <v>78</v>
      </c>
      <c r="AY168" s="114" t="s">
        <v>115</v>
      </c>
    </row>
    <row r="169" spans="1:63" s="12" customFormat="1" ht="22.9" customHeight="1">
      <c r="A169" s="185"/>
      <c r="B169" s="186"/>
      <c r="C169" s="185"/>
      <c r="D169" s="187" t="s">
        <v>69</v>
      </c>
      <c r="E169" s="190" t="s">
        <v>131</v>
      </c>
      <c r="F169" s="190" t="s">
        <v>223</v>
      </c>
      <c r="G169" s="185"/>
      <c r="H169" s="185"/>
      <c r="I169" s="234"/>
      <c r="J169" s="191">
        <f>BK169</f>
        <v>0</v>
      </c>
      <c r="L169" s="93"/>
      <c r="M169" s="95"/>
      <c r="N169" s="96"/>
      <c r="O169" s="96"/>
      <c r="P169" s="97">
        <f>SUM(P170:P172)</f>
        <v>1.185</v>
      </c>
      <c r="Q169" s="96"/>
      <c r="R169" s="97">
        <f>SUM(R170:R172)</f>
        <v>0.019197</v>
      </c>
      <c r="S169" s="96"/>
      <c r="T169" s="98">
        <f>SUM(T170:T172)</f>
        <v>0</v>
      </c>
      <c r="AR169" s="94" t="s">
        <v>78</v>
      </c>
      <c r="AT169" s="99" t="s">
        <v>69</v>
      </c>
      <c r="AU169" s="99" t="s">
        <v>78</v>
      </c>
      <c r="AY169" s="94" t="s">
        <v>115</v>
      </c>
      <c r="BK169" s="100">
        <f>SUM(BK170:BK172)</f>
        <v>0</v>
      </c>
    </row>
    <row r="170" spans="1:65" s="2" customFormat="1" ht="24.2" customHeight="1">
      <c r="A170" s="141"/>
      <c r="B170" s="142"/>
      <c r="C170" s="192" t="s">
        <v>224</v>
      </c>
      <c r="D170" s="192" t="s">
        <v>117</v>
      </c>
      <c r="E170" s="193" t="s">
        <v>225</v>
      </c>
      <c r="F170" s="194" t="s">
        <v>226</v>
      </c>
      <c r="G170" s="195" t="s">
        <v>153</v>
      </c>
      <c r="H170" s="196">
        <v>23.7</v>
      </c>
      <c r="I170" s="229"/>
      <c r="J170" s="197">
        <f>ROUND(I170*H170,2)</f>
        <v>0</v>
      </c>
      <c r="K170" s="101"/>
      <c r="L170" s="30"/>
      <c r="M170" s="102" t="s">
        <v>3</v>
      </c>
      <c r="N170" s="103" t="s">
        <v>41</v>
      </c>
      <c r="O170" s="104">
        <v>0.05</v>
      </c>
      <c r="P170" s="104">
        <f>O170*H170</f>
        <v>1.185</v>
      </c>
      <c r="Q170" s="104">
        <v>0.00081</v>
      </c>
      <c r="R170" s="104">
        <f>Q170*H170</f>
        <v>0.019197</v>
      </c>
      <c r="S170" s="104">
        <v>0</v>
      </c>
      <c r="T170" s="105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06" t="s">
        <v>121</v>
      </c>
      <c r="AT170" s="106" t="s">
        <v>117</v>
      </c>
      <c r="AU170" s="106" t="s">
        <v>80</v>
      </c>
      <c r="AY170" s="18" t="s">
        <v>115</v>
      </c>
      <c r="BE170" s="107">
        <f>IF(N170="základní",J170,0)</f>
        <v>0</v>
      </c>
      <c r="BF170" s="107">
        <f>IF(N170="snížená",J170,0)</f>
        <v>0</v>
      </c>
      <c r="BG170" s="107">
        <f>IF(N170="zákl. přenesená",J170,0)</f>
        <v>0</v>
      </c>
      <c r="BH170" s="107">
        <f>IF(N170="sníž. přenesená",J170,0)</f>
        <v>0</v>
      </c>
      <c r="BI170" s="107">
        <f>IF(N170="nulová",J170,0)</f>
        <v>0</v>
      </c>
      <c r="BJ170" s="18" t="s">
        <v>78</v>
      </c>
      <c r="BK170" s="107">
        <f>ROUND(I170*H170,2)</f>
        <v>0</v>
      </c>
      <c r="BL170" s="18" t="s">
        <v>121</v>
      </c>
      <c r="BM170" s="106" t="s">
        <v>227</v>
      </c>
    </row>
    <row r="171" spans="1:51" s="15" customFormat="1" ht="12">
      <c r="A171" s="209"/>
      <c r="B171" s="210"/>
      <c r="C171" s="209"/>
      <c r="D171" s="200" t="s">
        <v>123</v>
      </c>
      <c r="E171" s="211" t="s">
        <v>3</v>
      </c>
      <c r="F171" s="212" t="s">
        <v>217</v>
      </c>
      <c r="G171" s="209"/>
      <c r="H171" s="211" t="s">
        <v>3</v>
      </c>
      <c r="I171" s="232"/>
      <c r="J171" s="209"/>
      <c r="L171" s="118"/>
      <c r="M171" s="120"/>
      <c r="N171" s="121"/>
      <c r="O171" s="121"/>
      <c r="P171" s="121"/>
      <c r="Q171" s="121"/>
      <c r="R171" s="121"/>
      <c r="S171" s="121"/>
      <c r="T171" s="122"/>
      <c r="AT171" s="119" t="s">
        <v>123</v>
      </c>
      <c r="AU171" s="119" t="s">
        <v>80</v>
      </c>
      <c r="AV171" s="15" t="s">
        <v>78</v>
      </c>
      <c r="AW171" s="15" t="s">
        <v>31</v>
      </c>
      <c r="AX171" s="15" t="s">
        <v>70</v>
      </c>
      <c r="AY171" s="119" t="s">
        <v>115</v>
      </c>
    </row>
    <row r="172" spans="1:51" s="13" customFormat="1" ht="12">
      <c r="A172" s="198"/>
      <c r="B172" s="199"/>
      <c r="C172" s="198"/>
      <c r="D172" s="200" t="s">
        <v>123</v>
      </c>
      <c r="E172" s="201" t="s">
        <v>3</v>
      </c>
      <c r="F172" s="202" t="s">
        <v>228</v>
      </c>
      <c r="G172" s="198"/>
      <c r="H172" s="203">
        <v>23.7</v>
      </c>
      <c r="I172" s="230"/>
      <c r="J172" s="198"/>
      <c r="L172" s="108"/>
      <c r="M172" s="110"/>
      <c r="N172" s="111"/>
      <c r="O172" s="111"/>
      <c r="P172" s="111"/>
      <c r="Q172" s="111"/>
      <c r="R172" s="111"/>
      <c r="S172" s="111"/>
      <c r="T172" s="112"/>
      <c r="AT172" s="109" t="s">
        <v>123</v>
      </c>
      <c r="AU172" s="109" t="s">
        <v>80</v>
      </c>
      <c r="AV172" s="13" t="s">
        <v>80</v>
      </c>
      <c r="AW172" s="13" t="s">
        <v>31</v>
      </c>
      <c r="AX172" s="13" t="s">
        <v>78</v>
      </c>
      <c r="AY172" s="109" t="s">
        <v>115</v>
      </c>
    </row>
    <row r="173" spans="1:63" s="12" customFormat="1" ht="22.9" customHeight="1">
      <c r="A173" s="185"/>
      <c r="B173" s="186"/>
      <c r="C173" s="185"/>
      <c r="D173" s="187" t="s">
        <v>69</v>
      </c>
      <c r="E173" s="190" t="s">
        <v>121</v>
      </c>
      <c r="F173" s="190" t="s">
        <v>229</v>
      </c>
      <c r="G173" s="185"/>
      <c r="H173" s="185"/>
      <c r="I173" s="234"/>
      <c r="J173" s="191">
        <f>BK173</f>
        <v>0</v>
      </c>
      <c r="L173" s="93"/>
      <c r="M173" s="95"/>
      <c r="N173" s="96"/>
      <c r="O173" s="96"/>
      <c r="P173" s="97">
        <f>SUM(P174:P175)</f>
        <v>1.765</v>
      </c>
      <c r="Q173" s="96"/>
      <c r="R173" s="97">
        <f>SUM(R174:R175)</f>
        <v>0.50795</v>
      </c>
      <c r="S173" s="96"/>
      <c r="T173" s="98">
        <f>SUM(T174:T175)</f>
        <v>0</v>
      </c>
      <c r="AR173" s="94" t="s">
        <v>78</v>
      </c>
      <c r="AT173" s="99" t="s">
        <v>69</v>
      </c>
      <c r="AU173" s="99" t="s">
        <v>78</v>
      </c>
      <c r="AY173" s="94" t="s">
        <v>115</v>
      </c>
      <c r="BK173" s="100">
        <f>SUM(BK174:BK175)</f>
        <v>0</v>
      </c>
    </row>
    <row r="174" spans="1:65" s="2" customFormat="1" ht="49.15" customHeight="1">
      <c r="A174" s="141"/>
      <c r="B174" s="142"/>
      <c r="C174" s="192" t="s">
        <v>230</v>
      </c>
      <c r="D174" s="192" t="s">
        <v>117</v>
      </c>
      <c r="E174" s="193" t="s">
        <v>231</v>
      </c>
      <c r="F174" s="194" t="s">
        <v>232</v>
      </c>
      <c r="G174" s="195" t="s">
        <v>233</v>
      </c>
      <c r="H174" s="196">
        <v>5</v>
      </c>
      <c r="I174" s="229"/>
      <c r="J174" s="197">
        <f>ROUND(I174*H174,2)</f>
        <v>0</v>
      </c>
      <c r="K174" s="101"/>
      <c r="L174" s="30"/>
      <c r="M174" s="102" t="s">
        <v>3</v>
      </c>
      <c r="N174" s="103" t="s">
        <v>41</v>
      </c>
      <c r="O174" s="104">
        <v>0.353</v>
      </c>
      <c r="P174" s="104">
        <f>O174*H174</f>
        <v>1.765</v>
      </c>
      <c r="Q174" s="104">
        <v>0.00459</v>
      </c>
      <c r="R174" s="104">
        <f>Q174*H174</f>
        <v>0.02295</v>
      </c>
      <c r="S174" s="104">
        <v>0</v>
      </c>
      <c r="T174" s="105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06" t="s">
        <v>121</v>
      </c>
      <c r="AT174" s="106" t="s">
        <v>117</v>
      </c>
      <c r="AU174" s="106" t="s">
        <v>80</v>
      </c>
      <c r="AY174" s="18" t="s">
        <v>115</v>
      </c>
      <c r="BE174" s="107">
        <f>IF(N174="základní",J174,0)</f>
        <v>0</v>
      </c>
      <c r="BF174" s="107">
        <f>IF(N174="snížená",J174,0)</f>
        <v>0</v>
      </c>
      <c r="BG174" s="107">
        <f>IF(N174="zákl. přenesená",J174,0)</f>
        <v>0</v>
      </c>
      <c r="BH174" s="107">
        <f>IF(N174="sníž. přenesená",J174,0)</f>
        <v>0</v>
      </c>
      <c r="BI174" s="107">
        <f>IF(N174="nulová",J174,0)</f>
        <v>0</v>
      </c>
      <c r="BJ174" s="18" t="s">
        <v>78</v>
      </c>
      <c r="BK174" s="107">
        <f>ROUND(I174*H174,2)</f>
        <v>0</v>
      </c>
      <c r="BL174" s="18" t="s">
        <v>121</v>
      </c>
      <c r="BM174" s="106" t="s">
        <v>234</v>
      </c>
    </row>
    <row r="175" spans="1:65" s="2" customFormat="1" ht="14.45" customHeight="1">
      <c r="A175" s="141"/>
      <c r="B175" s="142"/>
      <c r="C175" s="218" t="s">
        <v>235</v>
      </c>
      <c r="D175" s="218" t="s">
        <v>236</v>
      </c>
      <c r="E175" s="219" t="s">
        <v>237</v>
      </c>
      <c r="F175" s="220" t="s">
        <v>238</v>
      </c>
      <c r="G175" s="221" t="s">
        <v>233</v>
      </c>
      <c r="H175" s="222">
        <v>5</v>
      </c>
      <c r="I175" s="235"/>
      <c r="J175" s="223">
        <f>ROUND(I175*H175,2)</f>
        <v>0</v>
      </c>
      <c r="K175" s="128"/>
      <c r="L175" s="129"/>
      <c r="M175" s="130" t="s">
        <v>3</v>
      </c>
      <c r="N175" s="131" t="s">
        <v>41</v>
      </c>
      <c r="O175" s="104">
        <v>0</v>
      </c>
      <c r="P175" s="104">
        <f>O175*H175</f>
        <v>0</v>
      </c>
      <c r="Q175" s="104">
        <v>0.097</v>
      </c>
      <c r="R175" s="104">
        <f>Q175*H175</f>
        <v>0.485</v>
      </c>
      <c r="S175" s="104">
        <v>0</v>
      </c>
      <c r="T175" s="10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06" t="s">
        <v>156</v>
      </c>
      <c r="AT175" s="106" t="s">
        <v>236</v>
      </c>
      <c r="AU175" s="106" t="s">
        <v>80</v>
      </c>
      <c r="AY175" s="18" t="s">
        <v>115</v>
      </c>
      <c r="BE175" s="107">
        <f>IF(N175="základní",J175,0)</f>
        <v>0</v>
      </c>
      <c r="BF175" s="107">
        <f>IF(N175="snížená",J175,0)</f>
        <v>0</v>
      </c>
      <c r="BG175" s="107">
        <f>IF(N175="zákl. přenesená",J175,0)</f>
        <v>0</v>
      </c>
      <c r="BH175" s="107">
        <f>IF(N175="sníž. přenesená",J175,0)</f>
        <v>0</v>
      </c>
      <c r="BI175" s="107">
        <f>IF(N175="nulová",J175,0)</f>
        <v>0</v>
      </c>
      <c r="BJ175" s="18" t="s">
        <v>78</v>
      </c>
      <c r="BK175" s="107">
        <f>ROUND(I175*H175,2)</f>
        <v>0</v>
      </c>
      <c r="BL175" s="18" t="s">
        <v>121</v>
      </c>
      <c r="BM175" s="106" t="s">
        <v>239</v>
      </c>
    </row>
    <row r="176" spans="1:63" s="12" customFormat="1" ht="22.9" customHeight="1">
      <c r="A176" s="185"/>
      <c r="B176" s="186"/>
      <c r="C176" s="185"/>
      <c r="D176" s="187" t="s">
        <v>69</v>
      </c>
      <c r="E176" s="190" t="s">
        <v>141</v>
      </c>
      <c r="F176" s="190" t="s">
        <v>240</v>
      </c>
      <c r="G176" s="185"/>
      <c r="H176" s="185"/>
      <c r="I176" s="234"/>
      <c r="J176" s="191">
        <f>BK176</f>
        <v>0</v>
      </c>
      <c r="L176" s="93"/>
      <c r="M176" s="95"/>
      <c r="N176" s="96"/>
      <c r="O176" s="96"/>
      <c r="P176" s="97">
        <f>SUM(P177:P200)</f>
        <v>203.41116</v>
      </c>
      <c r="Q176" s="96"/>
      <c r="R176" s="97">
        <f>SUM(R177:R200)</f>
        <v>72.94076599999998</v>
      </c>
      <c r="S176" s="96"/>
      <c r="T176" s="98">
        <f>SUM(T177:T200)</f>
        <v>0</v>
      </c>
      <c r="AR176" s="94" t="s">
        <v>78</v>
      </c>
      <c r="AT176" s="99" t="s">
        <v>69</v>
      </c>
      <c r="AU176" s="99" t="s">
        <v>78</v>
      </c>
      <c r="AY176" s="94" t="s">
        <v>115</v>
      </c>
      <c r="BK176" s="100">
        <f>SUM(BK177:BK200)</f>
        <v>0</v>
      </c>
    </row>
    <row r="177" spans="1:65" s="2" customFormat="1" ht="37.9" customHeight="1">
      <c r="A177" s="141"/>
      <c r="B177" s="142"/>
      <c r="C177" s="192" t="s">
        <v>241</v>
      </c>
      <c r="D177" s="192" t="s">
        <v>117</v>
      </c>
      <c r="E177" s="193" t="s">
        <v>242</v>
      </c>
      <c r="F177" s="194" t="s">
        <v>243</v>
      </c>
      <c r="G177" s="195" t="s">
        <v>120</v>
      </c>
      <c r="H177" s="196">
        <v>331.92</v>
      </c>
      <c r="I177" s="229"/>
      <c r="J177" s="197">
        <f>ROUND(I177*H177,2)</f>
        <v>0</v>
      </c>
      <c r="K177" s="101"/>
      <c r="L177" s="30"/>
      <c r="M177" s="102" t="s">
        <v>3</v>
      </c>
      <c r="N177" s="103" t="s">
        <v>41</v>
      </c>
      <c r="O177" s="104">
        <v>0.028</v>
      </c>
      <c r="P177" s="104">
        <f>O177*H177</f>
        <v>9.29376</v>
      </c>
      <c r="Q177" s="104">
        <v>0</v>
      </c>
      <c r="R177" s="104">
        <f>Q177*H177</f>
        <v>0</v>
      </c>
      <c r="S177" s="104">
        <v>0</v>
      </c>
      <c r="T177" s="10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06" t="s">
        <v>121</v>
      </c>
      <c r="AT177" s="106" t="s">
        <v>117</v>
      </c>
      <c r="AU177" s="106" t="s">
        <v>80</v>
      </c>
      <c r="AY177" s="18" t="s">
        <v>115</v>
      </c>
      <c r="BE177" s="107">
        <f>IF(N177="základní",J177,0)</f>
        <v>0</v>
      </c>
      <c r="BF177" s="107">
        <f>IF(N177="snížená",J177,0)</f>
        <v>0</v>
      </c>
      <c r="BG177" s="107">
        <f>IF(N177="zákl. přenesená",J177,0)</f>
        <v>0</v>
      </c>
      <c r="BH177" s="107">
        <f>IF(N177="sníž. přenesená",J177,0)</f>
        <v>0</v>
      </c>
      <c r="BI177" s="107">
        <f>IF(N177="nulová",J177,0)</f>
        <v>0</v>
      </c>
      <c r="BJ177" s="18" t="s">
        <v>78</v>
      </c>
      <c r="BK177" s="107">
        <f>ROUND(I177*H177,2)</f>
        <v>0</v>
      </c>
      <c r="BL177" s="18" t="s">
        <v>121</v>
      </c>
      <c r="BM177" s="106" t="s">
        <v>244</v>
      </c>
    </row>
    <row r="178" spans="1:51" s="15" customFormat="1" ht="12">
      <c r="A178" s="209"/>
      <c r="B178" s="210"/>
      <c r="C178" s="209"/>
      <c r="D178" s="200" t="s">
        <v>123</v>
      </c>
      <c r="E178" s="211" t="s">
        <v>3</v>
      </c>
      <c r="F178" s="212" t="s">
        <v>245</v>
      </c>
      <c r="G178" s="209"/>
      <c r="H178" s="211" t="s">
        <v>3</v>
      </c>
      <c r="I178" s="232"/>
      <c r="J178" s="209"/>
      <c r="L178" s="118"/>
      <c r="M178" s="120"/>
      <c r="N178" s="121"/>
      <c r="O178" s="121"/>
      <c r="P178" s="121"/>
      <c r="Q178" s="121"/>
      <c r="R178" s="121"/>
      <c r="S178" s="121"/>
      <c r="T178" s="122"/>
      <c r="AT178" s="119" t="s">
        <v>123</v>
      </c>
      <c r="AU178" s="119" t="s">
        <v>80</v>
      </c>
      <c r="AV178" s="15" t="s">
        <v>78</v>
      </c>
      <c r="AW178" s="15" t="s">
        <v>31</v>
      </c>
      <c r="AX178" s="15" t="s">
        <v>70</v>
      </c>
      <c r="AY178" s="119" t="s">
        <v>115</v>
      </c>
    </row>
    <row r="179" spans="1:51" s="13" customFormat="1" ht="12">
      <c r="A179" s="198"/>
      <c r="B179" s="199"/>
      <c r="C179" s="198"/>
      <c r="D179" s="200" t="s">
        <v>123</v>
      </c>
      <c r="E179" s="201" t="s">
        <v>3</v>
      </c>
      <c r="F179" s="202" t="s">
        <v>246</v>
      </c>
      <c r="G179" s="198"/>
      <c r="H179" s="203">
        <v>318.6</v>
      </c>
      <c r="I179" s="230"/>
      <c r="J179" s="198"/>
      <c r="L179" s="108"/>
      <c r="M179" s="110"/>
      <c r="N179" s="111"/>
      <c r="O179" s="111"/>
      <c r="P179" s="111"/>
      <c r="Q179" s="111"/>
      <c r="R179" s="111"/>
      <c r="S179" s="111"/>
      <c r="T179" s="112"/>
      <c r="AT179" s="109" t="s">
        <v>123</v>
      </c>
      <c r="AU179" s="109" t="s">
        <v>80</v>
      </c>
      <c r="AV179" s="13" t="s">
        <v>80</v>
      </c>
      <c r="AW179" s="13" t="s">
        <v>31</v>
      </c>
      <c r="AX179" s="13" t="s">
        <v>70</v>
      </c>
      <c r="AY179" s="109" t="s">
        <v>115</v>
      </c>
    </row>
    <row r="180" spans="1:51" s="15" customFormat="1" ht="12">
      <c r="A180" s="209"/>
      <c r="B180" s="210"/>
      <c r="C180" s="209"/>
      <c r="D180" s="200" t="s">
        <v>123</v>
      </c>
      <c r="E180" s="211" t="s">
        <v>3</v>
      </c>
      <c r="F180" s="212" t="s">
        <v>174</v>
      </c>
      <c r="G180" s="209"/>
      <c r="H180" s="211" t="s">
        <v>3</v>
      </c>
      <c r="I180" s="232"/>
      <c r="J180" s="209"/>
      <c r="L180" s="118"/>
      <c r="M180" s="120"/>
      <c r="N180" s="121"/>
      <c r="O180" s="121"/>
      <c r="P180" s="121"/>
      <c r="Q180" s="121"/>
      <c r="R180" s="121"/>
      <c r="S180" s="121"/>
      <c r="T180" s="122"/>
      <c r="AT180" s="119" t="s">
        <v>123</v>
      </c>
      <c r="AU180" s="119" t="s">
        <v>80</v>
      </c>
      <c r="AV180" s="15" t="s">
        <v>78</v>
      </c>
      <c r="AW180" s="15" t="s">
        <v>31</v>
      </c>
      <c r="AX180" s="15" t="s">
        <v>70</v>
      </c>
      <c r="AY180" s="119" t="s">
        <v>115</v>
      </c>
    </row>
    <row r="181" spans="1:51" s="13" customFormat="1" ht="12">
      <c r="A181" s="198"/>
      <c r="B181" s="199"/>
      <c r="C181" s="198"/>
      <c r="D181" s="200" t="s">
        <v>123</v>
      </c>
      <c r="E181" s="201" t="s">
        <v>3</v>
      </c>
      <c r="F181" s="202" t="s">
        <v>175</v>
      </c>
      <c r="G181" s="198"/>
      <c r="H181" s="203">
        <v>8.8</v>
      </c>
      <c r="I181" s="230"/>
      <c r="J181" s="198"/>
      <c r="L181" s="108"/>
      <c r="M181" s="110"/>
      <c r="N181" s="111"/>
      <c r="O181" s="111"/>
      <c r="P181" s="111"/>
      <c r="Q181" s="111"/>
      <c r="R181" s="111"/>
      <c r="S181" s="111"/>
      <c r="T181" s="112"/>
      <c r="AT181" s="109" t="s">
        <v>123</v>
      </c>
      <c r="AU181" s="109" t="s">
        <v>80</v>
      </c>
      <c r="AV181" s="13" t="s">
        <v>80</v>
      </c>
      <c r="AW181" s="13" t="s">
        <v>31</v>
      </c>
      <c r="AX181" s="13" t="s">
        <v>70</v>
      </c>
      <c r="AY181" s="109" t="s">
        <v>115</v>
      </c>
    </row>
    <row r="182" spans="1:51" s="13" customFormat="1" ht="12">
      <c r="A182" s="198"/>
      <c r="B182" s="199"/>
      <c r="C182" s="198"/>
      <c r="D182" s="200" t="s">
        <v>123</v>
      </c>
      <c r="E182" s="201" t="s">
        <v>3</v>
      </c>
      <c r="F182" s="202" t="s">
        <v>176</v>
      </c>
      <c r="G182" s="198"/>
      <c r="H182" s="203">
        <v>4.52</v>
      </c>
      <c r="I182" s="230"/>
      <c r="J182" s="198"/>
      <c r="L182" s="108"/>
      <c r="M182" s="110"/>
      <c r="N182" s="111"/>
      <c r="O182" s="111"/>
      <c r="P182" s="111"/>
      <c r="Q182" s="111"/>
      <c r="R182" s="111"/>
      <c r="S182" s="111"/>
      <c r="T182" s="112"/>
      <c r="AT182" s="109" t="s">
        <v>123</v>
      </c>
      <c r="AU182" s="109" t="s">
        <v>80</v>
      </c>
      <c r="AV182" s="13" t="s">
        <v>80</v>
      </c>
      <c r="AW182" s="13" t="s">
        <v>31</v>
      </c>
      <c r="AX182" s="13" t="s">
        <v>70</v>
      </c>
      <c r="AY182" s="109" t="s">
        <v>115</v>
      </c>
    </row>
    <row r="183" spans="1:51" s="14" customFormat="1" ht="12">
      <c r="A183" s="204"/>
      <c r="B183" s="205"/>
      <c r="C183" s="204"/>
      <c r="D183" s="200" t="s">
        <v>123</v>
      </c>
      <c r="E183" s="206" t="s">
        <v>3</v>
      </c>
      <c r="F183" s="207" t="s">
        <v>126</v>
      </c>
      <c r="G183" s="204"/>
      <c r="H183" s="208">
        <v>331.92</v>
      </c>
      <c r="I183" s="231"/>
      <c r="J183" s="204"/>
      <c r="L183" s="113"/>
      <c r="M183" s="115"/>
      <c r="N183" s="116"/>
      <c r="O183" s="116"/>
      <c r="P183" s="116"/>
      <c r="Q183" s="116"/>
      <c r="R183" s="116"/>
      <c r="S183" s="116"/>
      <c r="T183" s="117"/>
      <c r="AT183" s="114" t="s">
        <v>123</v>
      </c>
      <c r="AU183" s="114" t="s">
        <v>80</v>
      </c>
      <c r="AV183" s="14" t="s">
        <v>121</v>
      </c>
      <c r="AW183" s="14" t="s">
        <v>31</v>
      </c>
      <c r="AX183" s="14" t="s">
        <v>78</v>
      </c>
      <c r="AY183" s="114" t="s">
        <v>115</v>
      </c>
    </row>
    <row r="184" spans="1:65" s="2" customFormat="1" ht="76.35" customHeight="1">
      <c r="A184" s="141"/>
      <c r="B184" s="142"/>
      <c r="C184" s="192" t="s">
        <v>8</v>
      </c>
      <c r="D184" s="192" t="s">
        <v>117</v>
      </c>
      <c r="E184" s="193" t="s">
        <v>247</v>
      </c>
      <c r="F184" s="194" t="s">
        <v>248</v>
      </c>
      <c r="G184" s="195" t="s">
        <v>120</v>
      </c>
      <c r="H184" s="196">
        <v>318.6</v>
      </c>
      <c r="I184" s="229"/>
      <c r="J184" s="197">
        <f>ROUND(I184*H184,2)</f>
        <v>0</v>
      </c>
      <c r="K184" s="101"/>
      <c r="L184" s="30"/>
      <c r="M184" s="102" t="s">
        <v>3</v>
      </c>
      <c r="N184" s="103" t="s">
        <v>41</v>
      </c>
      <c r="O184" s="104">
        <v>0.575</v>
      </c>
      <c r="P184" s="104">
        <f>O184*H184</f>
        <v>183.195</v>
      </c>
      <c r="Q184" s="104">
        <v>0.08425</v>
      </c>
      <c r="R184" s="104">
        <f>Q184*H184</f>
        <v>26.842050000000004</v>
      </c>
      <c r="S184" s="104">
        <v>0</v>
      </c>
      <c r="T184" s="10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06" t="s">
        <v>121</v>
      </c>
      <c r="AT184" s="106" t="s">
        <v>117</v>
      </c>
      <c r="AU184" s="106" t="s">
        <v>80</v>
      </c>
      <c r="AY184" s="18" t="s">
        <v>115</v>
      </c>
      <c r="BE184" s="107">
        <f>IF(N184="základní",J184,0)</f>
        <v>0</v>
      </c>
      <c r="BF184" s="107">
        <f>IF(N184="snížená",J184,0)</f>
        <v>0</v>
      </c>
      <c r="BG184" s="107">
        <f>IF(N184="zákl. přenesená",J184,0)</f>
        <v>0</v>
      </c>
      <c r="BH184" s="107">
        <f>IF(N184="sníž. přenesená",J184,0)</f>
        <v>0</v>
      </c>
      <c r="BI184" s="107">
        <f>IF(N184="nulová",J184,0)</f>
        <v>0</v>
      </c>
      <c r="BJ184" s="18" t="s">
        <v>78</v>
      </c>
      <c r="BK184" s="107">
        <f>ROUND(I184*H184,2)</f>
        <v>0</v>
      </c>
      <c r="BL184" s="18" t="s">
        <v>121</v>
      </c>
      <c r="BM184" s="106" t="s">
        <v>249</v>
      </c>
    </row>
    <row r="185" spans="1:51" s="15" customFormat="1" ht="12">
      <c r="A185" s="209"/>
      <c r="B185" s="210"/>
      <c r="C185" s="209"/>
      <c r="D185" s="200" t="s">
        <v>123</v>
      </c>
      <c r="E185" s="211" t="s">
        <v>3</v>
      </c>
      <c r="F185" s="212" t="s">
        <v>245</v>
      </c>
      <c r="G185" s="209"/>
      <c r="H185" s="211" t="s">
        <v>3</v>
      </c>
      <c r="I185" s="232"/>
      <c r="J185" s="209"/>
      <c r="L185" s="118"/>
      <c r="M185" s="120"/>
      <c r="N185" s="121"/>
      <c r="O185" s="121"/>
      <c r="P185" s="121"/>
      <c r="Q185" s="121"/>
      <c r="R185" s="121"/>
      <c r="S185" s="121"/>
      <c r="T185" s="122"/>
      <c r="AT185" s="119" t="s">
        <v>123</v>
      </c>
      <c r="AU185" s="119" t="s">
        <v>80</v>
      </c>
      <c r="AV185" s="15" t="s">
        <v>78</v>
      </c>
      <c r="AW185" s="15" t="s">
        <v>31</v>
      </c>
      <c r="AX185" s="15" t="s">
        <v>70</v>
      </c>
      <c r="AY185" s="119" t="s">
        <v>115</v>
      </c>
    </row>
    <row r="186" spans="1:51" s="13" customFormat="1" ht="12">
      <c r="A186" s="198"/>
      <c r="B186" s="199"/>
      <c r="C186" s="198"/>
      <c r="D186" s="200" t="s">
        <v>123</v>
      </c>
      <c r="E186" s="201" t="s">
        <v>3</v>
      </c>
      <c r="F186" s="202" t="s">
        <v>246</v>
      </c>
      <c r="G186" s="198"/>
      <c r="H186" s="203">
        <v>318.6</v>
      </c>
      <c r="I186" s="230"/>
      <c r="J186" s="198"/>
      <c r="L186" s="108"/>
      <c r="M186" s="110"/>
      <c r="N186" s="111"/>
      <c r="O186" s="111"/>
      <c r="P186" s="111"/>
      <c r="Q186" s="111"/>
      <c r="R186" s="111"/>
      <c r="S186" s="111"/>
      <c r="T186" s="112"/>
      <c r="AT186" s="109" t="s">
        <v>123</v>
      </c>
      <c r="AU186" s="109" t="s">
        <v>80</v>
      </c>
      <c r="AV186" s="13" t="s">
        <v>80</v>
      </c>
      <c r="AW186" s="13" t="s">
        <v>31</v>
      </c>
      <c r="AX186" s="13" t="s">
        <v>78</v>
      </c>
      <c r="AY186" s="109" t="s">
        <v>115</v>
      </c>
    </row>
    <row r="187" spans="1:65" s="2" customFormat="1" ht="24.2" customHeight="1">
      <c r="A187" s="141"/>
      <c r="B187" s="142"/>
      <c r="C187" s="218" t="s">
        <v>250</v>
      </c>
      <c r="D187" s="218" t="s">
        <v>236</v>
      </c>
      <c r="E187" s="219" t="s">
        <v>251</v>
      </c>
      <c r="F187" s="220" t="s">
        <v>252</v>
      </c>
      <c r="G187" s="221" t="s">
        <v>120</v>
      </c>
      <c r="H187" s="222">
        <v>324.972</v>
      </c>
      <c r="I187" s="235"/>
      <c r="J187" s="223">
        <f>ROUND(I187*H187,2)</f>
        <v>0</v>
      </c>
      <c r="K187" s="128"/>
      <c r="L187" s="129"/>
      <c r="M187" s="130" t="s">
        <v>3</v>
      </c>
      <c r="N187" s="131" t="s">
        <v>41</v>
      </c>
      <c r="O187" s="104">
        <v>0</v>
      </c>
      <c r="P187" s="104">
        <f>O187*H187</f>
        <v>0</v>
      </c>
      <c r="Q187" s="104">
        <v>0.131</v>
      </c>
      <c r="R187" s="104">
        <f>Q187*H187</f>
        <v>42.571332</v>
      </c>
      <c r="S187" s="104">
        <v>0</v>
      </c>
      <c r="T187" s="10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06" t="s">
        <v>156</v>
      </c>
      <c r="AT187" s="106" t="s">
        <v>236</v>
      </c>
      <c r="AU187" s="106" t="s">
        <v>80</v>
      </c>
      <c r="AY187" s="18" t="s">
        <v>115</v>
      </c>
      <c r="BE187" s="107">
        <f>IF(N187="základní",J187,0)</f>
        <v>0</v>
      </c>
      <c r="BF187" s="107">
        <f>IF(N187="snížená",J187,0)</f>
        <v>0</v>
      </c>
      <c r="BG187" s="107">
        <f>IF(N187="zákl. přenesená",J187,0)</f>
        <v>0</v>
      </c>
      <c r="BH187" s="107">
        <f>IF(N187="sníž. přenesená",J187,0)</f>
        <v>0</v>
      </c>
      <c r="BI187" s="107">
        <f>IF(N187="nulová",J187,0)</f>
        <v>0</v>
      </c>
      <c r="BJ187" s="18" t="s">
        <v>78</v>
      </c>
      <c r="BK187" s="107">
        <f>ROUND(I187*H187,2)</f>
        <v>0</v>
      </c>
      <c r="BL187" s="18" t="s">
        <v>121</v>
      </c>
      <c r="BM187" s="106" t="s">
        <v>253</v>
      </c>
    </row>
    <row r="188" spans="1:51" s="13" customFormat="1" ht="12">
      <c r="A188" s="198"/>
      <c r="B188" s="199"/>
      <c r="C188" s="198"/>
      <c r="D188" s="200" t="s">
        <v>123</v>
      </c>
      <c r="E188" s="198"/>
      <c r="F188" s="202" t="s">
        <v>254</v>
      </c>
      <c r="G188" s="198"/>
      <c r="H188" s="203">
        <v>324.972</v>
      </c>
      <c r="I188" s="230"/>
      <c r="J188" s="198"/>
      <c r="L188" s="108"/>
      <c r="M188" s="110"/>
      <c r="N188" s="111"/>
      <c r="O188" s="111"/>
      <c r="P188" s="111"/>
      <c r="Q188" s="111"/>
      <c r="R188" s="111"/>
      <c r="S188" s="111"/>
      <c r="T188" s="112"/>
      <c r="AT188" s="109" t="s">
        <v>123</v>
      </c>
      <c r="AU188" s="109" t="s">
        <v>80</v>
      </c>
      <c r="AV188" s="13" t="s">
        <v>80</v>
      </c>
      <c r="AW188" s="13" t="s">
        <v>4</v>
      </c>
      <c r="AX188" s="13" t="s">
        <v>78</v>
      </c>
      <c r="AY188" s="109" t="s">
        <v>115</v>
      </c>
    </row>
    <row r="189" spans="1:65" s="2" customFormat="1" ht="76.35" customHeight="1">
      <c r="A189" s="141"/>
      <c r="B189" s="142"/>
      <c r="C189" s="192" t="s">
        <v>255</v>
      </c>
      <c r="D189" s="192" t="s">
        <v>117</v>
      </c>
      <c r="E189" s="193" t="s">
        <v>256</v>
      </c>
      <c r="F189" s="194" t="s">
        <v>257</v>
      </c>
      <c r="G189" s="195" t="s">
        <v>120</v>
      </c>
      <c r="H189" s="196">
        <v>13.32</v>
      </c>
      <c r="I189" s="229"/>
      <c r="J189" s="197">
        <f>ROUND(I189*H189,2)</f>
        <v>0</v>
      </c>
      <c r="K189" s="101"/>
      <c r="L189" s="30"/>
      <c r="M189" s="102" t="s">
        <v>3</v>
      </c>
      <c r="N189" s="103" t="s">
        <v>41</v>
      </c>
      <c r="O189" s="104">
        <v>0.82</v>
      </c>
      <c r="P189" s="104">
        <f>O189*H189</f>
        <v>10.9224</v>
      </c>
      <c r="Q189" s="104">
        <v>0.08565</v>
      </c>
      <c r="R189" s="104">
        <f>Q189*H189</f>
        <v>1.1408580000000001</v>
      </c>
      <c r="S189" s="104">
        <v>0</v>
      </c>
      <c r="T189" s="10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06" t="s">
        <v>121</v>
      </c>
      <c r="AT189" s="106" t="s">
        <v>117</v>
      </c>
      <c r="AU189" s="106" t="s">
        <v>80</v>
      </c>
      <c r="AY189" s="18" t="s">
        <v>115</v>
      </c>
      <c r="BE189" s="107">
        <f>IF(N189="základní",J189,0)</f>
        <v>0</v>
      </c>
      <c r="BF189" s="107">
        <f>IF(N189="snížená",J189,0)</f>
        <v>0</v>
      </c>
      <c r="BG189" s="107">
        <f>IF(N189="zákl. přenesená",J189,0)</f>
        <v>0</v>
      </c>
      <c r="BH189" s="107">
        <f>IF(N189="sníž. přenesená",J189,0)</f>
        <v>0</v>
      </c>
      <c r="BI189" s="107">
        <f>IF(N189="nulová",J189,0)</f>
        <v>0</v>
      </c>
      <c r="BJ189" s="18" t="s">
        <v>78</v>
      </c>
      <c r="BK189" s="107">
        <f>ROUND(I189*H189,2)</f>
        <v>0</v>
      </c>
      <c r="BL189" s="18" t="s">
        <v>121</v>
      </c>
      <c r="BM189" s="106" t="s">
        <v>258</v>
      </c>
    </row>
    <row r="190" spans="1:51" s="15" customFormat="1" ht="12">
      <c r="A190" s="209"/>
      <c r="B190" s="210"/>
      <c r="C190" s="209"/>
      <c r="D190" s="200" t="s">
        <v>123</v>
      </c>
      <c r="E190" s="211" t="s">
        <v>3</v>
      </c>
      <c r="F190" s="212" t="s">
        <v>174</v>
      </c>
      <c r="G190" s="209"/>
      <c r="H190" s="211" t="s">
        <v>3</v>
      </c>
      <c r="I190" s="232"/>
      <c r="J190" s="209"/>
      <c r="L190" s="118"/>
      <c r="M190" s="120"/>
      <c r="N190" s="121"/>
      <c r="O190" s="121"/>
      <c r="P190" s="121"/>
      <c r="Q190" s="121"/>
      <c r="R190" s="121"/>
      <c r="S190" s="121"/>
      <c r="T190" s="122"/>
      <c r="AT190" s="119" t="s">
        <v>123</v>
      </c>
      <c r="AU190" s="119" t="s">
        <v>80</v>
      </c>
      <c r="AV190" s="15" t="s">
        <v>78</v>
      </c>
      <c r="AW190" s="15" t="s">
        <v>31</v>
      </c>
      <c r="AX190" s="15" t="s">
        <v>70</v>
      </c>
      <c r="AY190" s="119" t="s">
        <v>115</v>
      </c>
    </row>
    <row r="191" spans="1:51" s="13" customFormat="1" ht="12">
      <c r="A191" s="198"/>
      <c r="B191" s="199"/>
      <c r="C191" s="198"/>
      <c r="D191" s="200" t="s">
        <v>123</v>
      </c>
      <c r="E191" s="201" t="s">
        <v>3</v>
      </c>
      <c r="F191" s="202" t="s">
        <v>175</v>
      </c>
      <c r="G191" s="198"/>
      <c r="H191" s="203">
        <v>8.8</v>
      </c>
      <c r="I191" s="230"/>
      <c r="J191" s="198"/>
      <c r="L191" s="108"/>
      <c r="M191" s="110"/>
      <c r="N191" s="111"/>
      <c r="O191" s="111"/>
      <c r="P191" s="111"/>
      <c r="Q191" s="111"/>
      <c r="R191" s="111"/>
      <c r="S191" s="111"/>
      <c r="T191" s="112"/>
      <c r="AT191" s="109" t="s">
        <v>123</v>
      </c>
      <c r="AU191" s="109" t="s">
        <v>80</v>
      </c>
      <c r="AV191" s="13" t="s">
        <v>80</v>
      </c>
      <c r="AW191" s="13" t="s">
        <v>31</v>
      </c>
      <c r="AX191" s="13" t="s">
        <v>70</v>
      </c>
      <c r="AY191" s="109" t="s">
        <v>115</v>
      </c>
    </row>
    <row r="192" spans="1:51" s="15" customFormat="1" ht="12">
      <c r="A192" s="209"/>
      <c r="B192" s="210"/>
      <c r="C192" s="209"/>
      <c r="D192" s="200" t="s">
        <v>123</v>
      </c>
      <c r="E192" s="211" t="s">
        <v>3</v>
      </c>
      <c r="F192" s="212" t="s">
        <v>259</v>
      </c>
      <c r="G192" s="209"/>
      <c r="H192" s="211" t="s">
        <v>3</v>
      </c>
      <c r="I192" s="232"/>
      <c r="J192" s="209"/>
      <c r="L192" s="118"/>
      <c r="M192" s="120"/>
      <c r="N192" s="121"/>
      <c r="O192" s="121"/>
      <c r="P192" s="121"/>
      <c r="Q192" s="121"/>
      <c r="R192" s="121"/>
      <c r="S192" s="121"/>
      <c r="T192" s="122"/>
      <c r="AT192" s="119" t="s">
        <v>123</v>
      </c>
      <c r="AU192" s="119" t="s">
        <v>80</v>
      </c>
      <c r="AV192" s="15" t="s">
        <v>78</v>
      </c>
      <c r="AW192" s="15" t="s">
        <v>31</v>
      </c>
      <c r="AX192" s="15" t="s">
        <v>70</v>
      </c>
      <c r="AY192" s="119" t="s">
        <v>115</v>
      </c>
    </row>
    <row r="193" spans="1:51" s="13" customFormat="1" ht="12">
      <c r="A193" s="198"/>
      <c r="B193" s="199"/>
      <c r="C193" s="198"/>
      <c r="D193" s="200" t="s">
        <v>123</v>
      </c>
      <c r="E193" s="201" t="s">
        <v>3</v>
      </c>
      <c r="F193" s="202" t="s">
        <v>176</v>
      </c>
      <c r="G193" s="198"/>
      <c r="H193" s="203">
        <v>4.52</v>
      </c>
      <c r="I193" s="230"/>
      <c r="J193" s="198"/>
      <c r="L193" s="108"/>
      <c r="M193" s="110"/>
      <c r="N193" s="111"/>
      <c r="O193" s="111"/>
      <c r="P193" s="111"/>
      <c r="Q193" s="111"/>
      <c r="R193" s="111"/>
      <c r="S193" s="111"/>
      <c r="T193" s="112"/>
      <c r="AT193" s="109" t="s">
        <v>123</v>
      </c>
      <c r="AU193" s="109" t="s">
        <v>80</v>
      </c>
      <c r="AV193" s="13" t="s">
        <v>80</v>
      </c>
      <c r="AW193" s="13" t="s">
        <v>31</v>
      </c>
      <c r="AX193" s="13" t="s">
        <v>70</v>
      </c>
      <c r="AY193" s="109" t="s">
        <v>115</v>
      </c>
    </row>
    <row r="194" spans="1:51" s="14" customFormat="1" ht="12">
      <c r="A194" s="204"/>
      <c r="B194" s="205"/>
      <c r="C194" s="204"/>
      <c r="D194" s="200" t="s">
        <v>123</v>
      </c>
      <c r="E194" s="206" t="s">
        <v>3</v>
      </c>
      <c r="F194" s="207" t="s">
        <v>126</v>
      </c>
      <c r="G194" s="204"/>
      <c r="H194" s="208">
        <v>13.32</v>
      </c>
      <c r="I194" s="231"/>
      <c r="J194" s="204"/>
      <c r="L194" s="113"/>
      <c r="M194" s="115"/>
      <c r="N194" s="116"/>
      <c r="O194" s="116"/>
      <c r="P194" s="116"/>
      <c r="Q194" s="116"/>
      <c r="R194" s="116"/>
      <c r="S194" s="116"/>
      <c r="T194" s="117"/>
      <c r="AT194" s="114" t="s">
        <v>123</v>
      </c>
      <c r="AU194" s="114" t="s">
        <v>80</v>
      </c>
      <c r="AV194" s="14" t="s">
        <v>121</v>
      </c>
      <c r="AW194" s="14" t="s">
        <v>31</v>
      </c>
      <c r="AX194" s="14" t="s">
        <v>78</v>
      </c>
      <c r="AY194" s="114" t="s">
        <v>115</v>
      </c>
    </row>
    <row r="195" spans="1:65" s="2" customFormat="1" ht="24.2" customHeight="1">
      <c r="A195" s="141"/>
      <c r="B195" s="142"/>
      <c r="C195" s="218" t="s">
        <v>260</v>
      </c>
      <c r="D195" s="218" t="s">
        <v>236</v>
      </c>
      <c r="E195" s="219" t="s">
        <v>261</v>
      </c>
      <c r="F195" s="220" t="s">
        <v>262</v>
      </c>
      <c r="G195" s="221" t="s">
        <v>120</v>
      </c>
      <c r="H195" s="222">
        <v>8.976</v>
      </c>
      <c r="I195" s="235"/>
      <c r="J195" s="223">
        <f>ROUND(I195*H195,2)</f>
        <v>0</v>
      </c>
      <c r="K195" s="128"/>
      <c r="L195" s="129"/>
      <c r="M195" s="130" t="s">
        <v>3</v>
      </c>
      <c r="N195" s="131" t="s">
        <v>41</v>
      </c>
      <c r="O195" s="104">
        <v>0</v>
      </c>
      <c r="P195" s="104">
        <f>O195*H195</f>
        <v>0</v>
      </c>
      <c r="Q195" s="104">
        <v>0.176</v>
      </c>
      <c r="R195" s="104">
        <f>Q195*H195</f>
        <v>1.579776</v>
      </c>
      <c r="S195" s="104">
        <v>0</v>
      </c>
      <c r="T195" s="10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06" t="s">
        <v>156</v>
      </c>
      <c r="AT195" s="106" t="s">
        <v>236</v>
      </c>
      <c r="AU195" s="106" t="s">
        <v>80</v>
      </c>
      <c r="AY195" s="18" t="s">
        <v>115</v>
      </c>
      <c r="BE195" s="107">
        <f>IF(N195="základní",J195,0)</f>
        <v>0</v>
      </c>
      <c r="BF195" s="107">
        <f>IF(N195="snížená",J195,0)</f>
        <v>0</v>
      </c>
      <c r="BG195" s="107">
        <f>IF(N195="zákl. přenesená",J195,0)</f>
        <v>0</v>
      </c>
      <c r="BH195" s="107">
        <f>IF(N195="sníž. přenesená",J195,0)</f>
        <v>0</v>
      </c>
      <c r="BI195" s="107">
        <f>IF(N195="nulová",J195,0)</f>
        <v>0</v>
      </c>
      <c r="BJ195" s="18" t="s">
        <v>78</v>
      </c>
      <c r="BK195" s="107">
        <f>ROUND(I195*H195,2)</f>
        <v>0</v>
      </c>
      <c r="BL195" s="18" t="s">
        <v>121</v>
      </c>
      <c r="BM195" s="106" t="s">
        <v>263</v>
      </c>
    </row>
    <row r="196" spans="1:51" s="15" customFormat="1" ht="12">
      <c r="A196" s="209"/>
      <c r="B196" s="210"/>
      <c r="C196" s="209"/>
      <c r="D196" s="200" t="s">
        <v>123</v>
      </c>
      <c r="E196" s="211" t="s">
        <v>3</v>
      </c>
      <c r="F196" s="212" t="s">
        <v>174</v>
      </c>
      <c r="G196" s="209"/>
      <c r="H196" s="211" t="s">
        <v>3</v>
      </c>
      <c r="I196" s="232"/>
      <c r="J196" s="209"/>
      <c r="L196" s="118"/>
      <c r="M196" s="120"/>
      <c r="N196" s="121"/>
      <c r="O196" s="121"/>
      <c r="P196" s="121"/>
      <c r="Q196" s="121"/>
      <c r="R196" s="121"/>
      <c r="S196" s="121"/>
      <c r="T196" s="122"/>
      <c r="AT196" s="119" t="s">
        <v>123</v>
      </c>
      <c r="AU196" s="119" t="s">
        <v>80</v>
      </c>
      <c r="AV196" s="15" t="s">
        <v>78</v>
      </c>
      <c r="AW196" s="15" t="s">
        <v>31</v>
      </c>
      <c r="AX196" s="15" t="s">
        <v>70</v>
      </c>
      <c r="AY196" s="119" t="s">
        <v>115</v>
      </c>
    </row>
    <row r="197" spans="1:51" s="13" customFormat="1" ht="12">
      <c r="A197" s="198"/>
      <c r="B197" s="199"/>
      <c r="C197" s="198"/>
      <c r="D197" s="200" t="s">
        <v>123</v>
      </c>
      <c r="E197" s="201" t="s">
        <v>3</v>
      </c>
      <c r="F197" s="202" t="s">
        <v>264</v>
      </c>
      <c r="G197" s="198"/>
      <c r="H197" s="203">
        <v>8.976</v>
      </c>
      <c r="I197" s="230"/>
      <c r="J197" s="198"/>
      <c r="L197" s="108"/>
      <c r="M197" s="110"/>
      <c r="N197" s="111"/>
      <c r="O197" s="111"/>
      <c r="P197" s="111"/>
      <c r="Q197" s="111"/>
      <c r="R197" s="111"/>
      <c r="S197" s="111"/>
      <c r="T197" s="112"/>
      <c r="AT197" s="109" t="s">
        <v>123</v>
      </c>
      <c r="AU197" s="109" t="s">
        <v>80</v>
      </c>
      <c r="AV197" s="13" t="s">
        <v>80</v>
      </c>
      <c r="AW197" s="13" t="s">
        <v>31</v>
      </c>
      <c r="AX197" s="13" t="s">
        <v>78</v>
      </c>
      <c r="AY197" s="109" t="s">
        <v>115</v>
      </c>
    </row>
    <row r="198" spans="1:65" s="2" customFormat="1" ht="24.2" customHeight="1">
      <c r="A198" s="141"/>
      <c r="B198" s="142"/>
      <c r="C198" s="218" t="s">
        <v>265</v>
      </c>
      <c r="D198" s="218" t="s">
        <v>236</v>
      </c>
      <c r="E198" s="219" t="s">
        <v>266</v>
      </c>
      <c r="F198" s="220" t="s">
        <v>267</v>
      </c>
      <c r="G198" s="221" t="s">
        <v>120</v>
      </c>
      <c r="H198" s="222">
        <v>4.61</v>
      </c>
      <c r="I198" s="235"/>
      <c r="J198" s="223">
        <f>ROUND(I198*H198,2)</f>
        <v>0</v>
      </c>
      <c r="K198" s="128"/>
      <c r="L198" s="129"/>
      <c r="M198" s="130" t="s">
        <v>3</v>
      </c>
      <c r="N198" s="131" t="s">
        <v>41</v>
      </c>
      <c r="O198" s="104">
        <v>0</v>
      </c>
      <c r="P198" s="104">
        <f>O198*H198</f>
        <v>0</v>
      </c>
      <c r="Q198" s="104">
        <v>0.175</v>
      </c>
      <c r="R198" s="104">
        <f>Q198*H198</f>
        <v>0.80675</v>
      </c>
      <c r="S198" s="104">
        <v>0</v>
      </c>
      <c r="T198" s="10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06" t="s">
        <v>156</v>
      </c>
      <c r="AT198" s="106" t="s">
        <v>236</v>
      </c>
      <c r="AU198" s="106" t="s">
        <v>80</v>
      </c>
      <c r="AY198" s="18" t="s">
        <v>115</v>
      </c>
      <c r="BE198" s="107">
        <f>IF(N198="základní",J198,0)</f>
        <v>0</v>
      </c>
      <c r="BF198" s="107">
        <f>IF(N198="snížená",J198,0)</f>
        <v>0</v>
      </c>
      <c r="BG198" s="107">
        <f>IF(N198="zákl. přenesená",J198,0)</f>
        <v>0</v>
      </c>
      <c r="BH198" s="107">
        <f>IF(N198="sníž. přenesená",J198,0)</f>
        <v>0</v>
      </c>
      <c r="BI198" s="107">
        <f>IF(N198="nulová",J198,0)</f>
        <v>0</v>
      </c>
      <c r="BJ198" s="18" t="s">
        <v>78</v>
      </c>
      <c r="BK198" s="107">
        <f>ROUND(I198*H198,2)</f>
        <v>0</v>
      </c>
      <c r="BL198" s="18" t="s">
        <v>121</v>
      </c>
      <c r="BM198" s="106" t="s">
        <v>268</v>
      </c>
    </row>
    <row r="199" spans="1:51" s="15" customFormat="1" ht="12">
      <c r="A199" s="209"/>
      <c r="B199" s="210"/>
      <c r="C199" s="209"/>
      <c r="D199" s="200" t="s">
        <v>123</v>
      </c>
      <c r="E199" s="211" t="s">
        <v>3</v>
      </c>
      <c r="F199" s="212" t="s">
        <v>259</v>
      </c>
      <c r="G199" s="209"/>
      <c r="H199" s="211" t="s">
        <v>3</v>
      </c>
      <c r="I199" s="232"/>
      <c r="J199" s="209"/>
      <c r="L199" s="118"/>
      <c r="M199" s="120"/>
      <c r="N199" s="121"/>
      <c r="O199" s="121"/>
      <c r="P199" s="121"/>
      <c r="Q199" s="121"/>
      <c r="R199" s="121"/>
      <c r="S199" s="121"/>
      <c r="T199" s="122"/>
      <c r="AT199" s="119" t="s">
        <v>123</v>
      </c>
      <c r="AU199" s="119" t="s">
        <v>80</v>
      </c>
      <c r="AV199" s="15" t="s">
        <v>78</v>
      </c>
      <c r="AW199" s="15" t="s">
        <v>31</v>
      </c>
      <c r="AX199" s="15" t="s">
        <v>70</v>
      </c>
      <c r="AY199" s="119" t="s">
        <v>115</v>
      </c>
    </row>
    <row r="200" spans="1:51" s="13" customFormat="1" ht="12">
      <c r="A200" s="198"/>
      <c r="B200" s="199"/>
      <c r="C200" s="198"/>
      <c r="D200" s="200" t="s">
        <v>123</v>
      </c>
      <c r="E200" s="201" t="s">
        <v>3</v>
      </c>
      <c r="F200" s="202" t="s">
        <v>269</v>
      </c>
      <c r="G200" s="198"/>
      <c r="H200" s="203">
        <v>4.61</v>
      </c>
      <c r="I200" s="230"/>
      <c r="J200" s="198"/>
      <c r="L200" s="108"/>
      <c r="M200" s="110"/>
      <c r="N200" s="111"/>
      <c r="O200" s="111"/>
      <c r="P200" s="111"/>
      <c r="Q200" s="111"/>
      <c r="R200" s="111"/>
      <c r="S200" s="111"/>
      <c r="T200" s="112"/>
      <c r="AT200" s="109" t="s">
        <v>123</v>
      </c>
      <c r="AU200" s="109" t="s">
        <v>80</v>
      </c>
      <c r="AV200" s="13" t="s">
        <v>80</v>
      </c>
      <c r="AW200" s="13" t="s">
        <v>31</v>
      </c>
      <c r="AX200" s="13" t="s">
        <v>78</v>
      </c>
      <c r="AY200" s="109" t="s">
        <v>115</v>
      </c>
    </row>
    <row r="201" spans="1:63" s="12" customFormat="1" ht="22.9" customHeight="1">
      <c r="A201" s="185"/>
      <c r="B201" s="186"/>
      <c r="C201" s="185"/>
      <c r="D201" s="187" t="s">
        <v>69</v>
      </c>
      <c r="E201" s="190" t="s">
        <v>156</v>
      </c>
      <c r="F201" s="190" t="s">
        <v>270</v>
      </c>
      <c r="G201" s="185"/>
      <c r="H201" s="185"/>
      <c r="I201" s="234"/>
      <c r="J201" s="191">
        <f>BK201</f>
        <v>0</v>
      </c>
      <c r="L201" s="93"/>
      <c r="M201" s="95"/>
      <c r="N201" s="96"/>
      <c r="O201" s="96"/>
      <c r="P201" s="97">
        <f>SUM(P202:P203)</f>
        <v>12.286999999999999</v>
      </c>
      <c r="Q201" s="96"/>
      <c r="R201" s="97">
        <f>SUM(R202:R203)</f>
        <v>1.7748400000000002</v>
      </c>
      <c r="S201" s="96"/>
      <c r="T201" s="98">
        <f>SUM(T202:T203)</f>
        <v>0</v>
      </c>
      <c r="AR201" s="94" t="s">
        <v>78</v>
      </c>
      <c r="AT201" s="99" t="s">
        <v>69</v>
      </c>
      <c r="AU201" s="99" t="s">
        <v>78</v>
      </c>
      <c r="AY201" s="94" t="s">
        <v>115</v>
      </c>
      <c r="BK201" s="100">
        <f>SUM(BK202:BK203)</f>
        <v>0</v>
      </c>
    </row>
    <row r="202" spans="1:65" s="2" customFormat="1" ht="24.2" customHeight="1">
      <c r="A202" s="141"/>
      <c r="B202" s="142"/>
      <c r="C202" s="192" t="s">
        <v>271</v>
      </c>
      <c r="D202" s="192" t="s">
        <v>117</v>
      </c>
      <c r="E202" s="193" t="s">
        <v>272</v>
      </c>
      <c r="F202" s="194" t="s">
        <v>273</v>
      </c>
      <c r="G202" s="195" t="s">
        <v>233</v>
      </c>
      <c r="H202" s="196">
        <v>2</v>
      </c>
      <c r="I202" s="229"/>
      <c r="J202" s="197">
        <f>ROUND(I202*H202,2)</f>
        <v>0</v>
      </c>
      <c r="K202" s="101"/>
      <c r="L202" s="30"/>
      <c r="M202" s="102" t="s">
        <v>3</v>
      </c>
      <c r="N202" s="103" t="s">
        <v>41</v>
      </c>
      <c r="O202" s="104">
        <v>3.817</v>
      </c>
      <c r="P202" s="104">
        <f>O202*H202</f>
        <v>7.634</v>
      </c>
      <c r="Q202" s="104">
        <v>0.4208</v>
      </c>
      <c r="R202" s="104">
        <f>Q202*H202</f>
        <v>0.8416</v>
      </c>
      <c r="S202" s="104">
        <v>0</v>
      </c>
      <c r="T202" s="10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06" t="s">
        <v>121</v>
      </c>
      <c r="AT202" s="106" t="s">
        <v>117</v>
      </c>
      <c r="AU202" s="106" t="s">
        <v>80</v>
      </c>
      <c r="AY202" s="18" t="s">
        <v>115</v>
      </c>
      <c r="BE202" s="107">
        <f>IF(N202="základní",J202,0)</f>
        <v>0</v>
      </c>
      <c r="BF202" s="107">
        <f>IF(N202="snížená",J202,0)</f>
        <v>0</v>
      </c>
      <c r="BG202" s="107">
        <f>IF(N202="zákl. přenesená",J202,0)</f>
        <v>0</v>
      </c>
      <c r="BH202" s="107">
        <f>IF(N202="sníž. přenesená",J202,0)</f>
        <v>0</v>
      </c>
      <c r="BI202" s="107">
        <f>IF(N202="nulová",J202,0)</f>
        <v>0</v>
      </c>
      <c r="BJ202" s="18" t="s">
        <v>78</v>
      </c>
      <c r="BK202" s="107">
        <f>ROUND(I202*H202,2)</f>
        <v>0</v>
      </c>
      <c r="BL202" s="18" t="s">
        <v>121</v>
      </c>
      <c r="BM202" s="106" t="s">
        <v>274</v>
      </c>
    </row>
    <row r="203" spans="1:65" s="2" customFormat="1" ht="37.9" customHeight="1">
      <c r="A203" s="141"/>
      <c r="B203" s="142"/>
      <c r="C203" s="192" t="s">
        <v>275</v>
      </c>
      <c r="D203" s="192" t="s">
        <v>117</v>
      </c>
      <c r="E203" s="193" t="s">
        <v>276</v>
      </c>
      <c r="F203" s="194" t="s">
        <v>277</v>
      </c>
      <c r="G203" s="195" t="s">
        <v>233</v>
      </c>
      <c r="H203" s="196">
        <v>3</v>
      </c>
      <c r="I203" s="229"/>
      <c r="J203" s="197">
        <f>ROUND(I203*H203,2)</f>
        <v>0</v>
      </c>
      <c r="K203" s="101"/>
      <c r="L203" s="30"/>
      <c r="M203" s="102" t="s">
        <v>3</v>
      </c>
      <c r="N203" s="103" t="s">
        <v>41</v>
      </c>
      <c r="O203" s="104">
        <v>1.551</v>
      </c>
      <c r="P203" s="104">
        <f>O203*H203</f>
        <v>4.653</v>
      </c>
      <c r="Q203" s="104">
        <v>0.31108</v>
      </c>
      <c r="R203" s="104">
        <f>Q203*H203</f>
        <v>0.9332400000000001</v>
      </c>
      <c r="S203" s="104">
        <v>0</v>
      </c>
      <c r="T203" s="10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06" t="s">
        <v>121</v>
      </c>
      <c r="AT203" s="106" t="s">
        <v>117</v>
      </c>
      <c r="AU203" s="106" t="s">
        <v>80</v>
      </c>
      <c r="AY203" s="18" t="s">
        <v>115</v>
      </c>
      <c r="BE203" s="107">
        <f>IF(N203="základní",J203,0)</f>
        <v>0</v>
      </c>
      <c r="BF203" s="107">
        <f>IF(N203="snížená",J203,0)</f>
        <v>0</v>
      </c>
      <c r="BG203" s="107">
        <f>IF(N203="zákl. přenesená",J203,0)</f>
        <v>0</v>
      </c>
      <c r="BH203" s="107">
        <f>IF(N203="sníž. přenesená",J203,0)</f>
        <v>0</v>
      </c>
      <c r="BI203" s="107">
        <f>IF(N203="nulová",J203,0)</f>
        <v>0</v>
      </c>
      <c r="BJ203" s="18" t="s">
        <v>78</v>
      </c>
      <c r="BK203" s="107">
        <f>ROUND(I203*H203,2)</f>
        <v>0</v>
      </c>
      <c r="BL203" s="18" t="s">
        <v>121</v>
      </c>
      <c r="BM203" s="106" t="s">
        <v>278</v>
      </c>
    </row>
    <row r="204" spans="1:63" s="12" customFormat="1" ht="22.9" customHeight="1">
      <c r="A204" s="185"/>
      <c r="B204" s="186"/>
      <c r="C204" s="185"/>
      <c r="D204" s="187" t="s">
        <v>69</v>
      </c>
      <c r="E204" s="190" t="s">
        <v>162</v>
      </c>
      <c r="F204" s="190" t="s">
        <v>279</v>
      </c>
      <c r="G204" s="185"/>
      <c r="H204" s="185"/>
      <c r="I204" s="234"/>
      <c r="J204" s="191">
        <f>BK204</f>
        <v>0</v>
      </c>
      <c r="L204" s="93"/>
      <c r="M204" s="95"/>
      <c r="N204" s="96"/>
      <c r="O204" s="96"/>
      <c r="P204" s="97">
        <f>SUM(P205:P217)</f>
        <v>45.603</v>
      </c>
      <c r="Q204" s="96"/>
      <c r="R204" s="97">
        <f>SUM(R205:R217)</f>
        <v>36.100967</v>
      </c>
      <c r="S204" s="96"/>
      <c r="T204" s="98">
        <f>SUM(T205:T217)</f>
        <v>0</v>
      </c>
      <c r="AR204" s="94" t="s">
        <v>78</v>
      </c>
      <c r="AT204" s="99" t="s">
        <v>69</v>
      </c>
      <c r="AU204" s="99" t="s">
        <v>78</v>
      </c>
      <c r="AY204" s="94" t="s">
        <v>115</v>
      </c>
      <c r="BK204" s="100">
        <f>SUM(BK205:BK217)</f>
        <v>0</v>
      </c>
    </row>
    <row r="205" spans="1:65" s="2" customFormat="1" ht="49.15" customHeight="1">
      <c r="A205" s="141"/>
      <c r="B205" s="142"/>
      <c r="C205" s="192" t="s">
        <v>280</v>
      </c>
      <c r="D205" s="192" t="s">
        <v>117</v>
      </c>
      <c r="E205" s="193" t="s">
        <v>281</v>
      </c>
      <c r="F205" s="194" t="s">
        <v>282</v>
      </c>
      <c r="G205" s="195" t="s">
        <v>153</v>
      </c>
      <c r="H205" s="196">
        <v>4</v>
      </c>
      <c r="I205" s="229"/>
      <c r="J205" s="197">
        <f>ROUND(I205*H205,2)</f>
        <v>0</v>
      </c>
      <c r="K205" s="101"/>
      <c r="L205" s="30"/>
      <c r="M205" s="102" t="s">
        <v>3</v>
      </c>
      <c r="N205" s="103" t="s">
        <v>41</v>
      </c>
      <c r="O205" s="104">
        <v>0.268</v>
      </c>
      <c r="P205" s="104">
        <f>O205*H205</f>
        <v>1.072</v>
      </c>
      <c r="Q205" s="104">
        <v>0.1554</v>
      </c>
      <c r="R205" s="104">
        <f>Q205*H205</f>
        <v>0.6216</v>
      </c>
      <c r="S205" s="104">
        <v>0</v>
      </c>
      <c r="T205" s="10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06" t="s">
        <v>121</v>
      </c>
      <c r="AT205" s="106" t="s">
        <v>117</v>
      </c>
      <c r="AU205" s="106" t="s">
        <v>80</v>
      </c>
      <c r="AY205" s="18" t="s">
        <v>115</v>
      </c>
      <c r="BE205" s="107">
        <f>IF(N205="základní",J205,0)</f>
        <v>0</v>
      </c>
      <c r="BF205" s="107">
        <f>IF(N205="snížená",J205,0)</f>
        <v>0</v>
      </c>
      <c r="BG205" s="107">
        <f>IF(N205="zákl. přenesená",J205,0)</f>
        <v>0</v>
      </c>
      <c r="BH205" s="107">
        <f>IF(N205="sníž. přenesená",J205,0)</f>
        <v>0</v>
      </c>
      <c r="BI205" s="107">
        <f>IF(N205="nulová",J205,0)</f>
        <v>0</v>
      </c>
      <c r="BJ205" s="18" t="s">
        <v>78</v>
      </c>
      <c r="BK205" s="107">
        <f>ROUND(I205*H205,2)</f>
        <v>0</v>
      </c>
      <c r="BL205" s="18" t="s">
        <v>121</v>
      </c>
      <c r="BM205" s="106" t="s">
        <v>283</v>
      </c>
    </row>
    <row r="206" spans="1:51" s="13" customFormat="1" ht="12">
      <c r="A206" s="198"/>
      <c r="B206" s="199"/>
      <c r="C206" s="198"/>
      <c r="D206" s="200" t="s">
        <v>123</v>
      </c>
      <c r="E206" s="201" t="s">
        <v>3</v>
      </c>
      <c r="F206" s="202" t="s">
        <v>284</v>
      </c>
      <c r="G206" s="198"/>
      <c r="H206" s="203">
        <v>4</v>
      </c>
      <c r="I206" s="230"/>
      <c r="J206" s="198"/>
      <c r="L206" s="108"/>
      <c r="M206" s="110"/>
      <c r="N206" s="111"/>
      <c r="O206" s="111"/>
      <c r="P206" s="111"/>
      <c r="Q206" s="111"/>
      <c r="R206" s="111"/>
      <c r="S206" s="111"/>
      <c r="T206" s="112"/>
      <c r="AT206" s="109" t="s">
        <v>123</v>
      </c>
      <c r="AU206" s="109" t="s">
        <v>80</v>
      </c>
      <c r="AV206" s="13" t="s">
        <v>80</v>
      </c>
      <c r="AW206" s="13" t="s">
        <v>31</v>
      </c>
      <c r="AX206" s="13" t="s">
        <v>78</v>
      </c>
      <c r="AY206" s="109" t="s">
        <v>115</v>
      </c>
    </row>
    <row r="207" spans="1:65" s="2" customFormat="1" ht="24.2" customHeight="1">
      <c r="A207" s="141"/>
      <c r="B207" s="142"/>
      <c r="C207" s="218" t="s">
        <v>285</v>
      </c>
      <c r="D207" s="218" t="s">
        <v>236</v>
      </c>
      <c r="E207" s="219" t="s">
        <v>286</v>
      </c>
      <c r="F207" s="220" t="s">
        <v>287</v>
      </c>
      <c r="G207" s="221" t="s">
        <v>153</v>
      </c>
      <c r="H207" s="222">
        <v>4</v>
      </c>
      <c r="I207" s="235"/>
      <c r="J207" s="223">
        <f>ROUND(I207*H207,2)</f>
        <v>0</v>
      </c>
      <c r="K207" s="128"/>
      <c r="L207" s="129"/>
      <c r="M207" s="130" t="s">
        <v>3</v>
      </c>
      <c r="N207" s="131" t="s">
        <v>41</v>
      </c>
      <c r="O207" s="104">
        <v>0</v>
      </c>
      <c r="P207" s="104">
        <f>O207*H207</f>
        <v>0</v>
      </c>
      <c r="Q207" s="104">
        <v>0.06567</v>
      </c>
      <c r="R207" s="104">
        <f>Q207*H207</f>
        <v>0.26268</v>
      </c>
      <c r="S207" s="104">
        <v>0</v>
      </c>
      <c r="T207" s="10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06" t="s">
        <v>156</v>
      </c>
      <c r="AT207" s="106" t="s">
        <v>236</v>
      </c>
      <c r="AU207" s="106" t="s">
        <v>80</v>
      </c>
      <c r="AY207" s="18" t="s">
        <v>115</v>
      </c>
      <c r="BE207" s="107">
        <f>IF(N207="základní",J207,0)</f>
        <v>0</v>
      </c>
      <c r="BF207" s="107">
        <f>IF(N207="snížená",J207,0)</f>
        <v>0</v>
      </c>
      <c r="BG207" s="107">
        <f>IF(N207="zákl. přenesená",J207,0)</f>
        <v>0</v>
      </c>
      <c r="BH207" s="107">
        <f>IF(N207="sníž. přenesená",J207,0)</f>
        <v>0</v>
      </c>
      <c r="BI207" s="107">
        <f>IF(N207="nulová",J207,0)</f>
        <v>0</v>
      </c>
      <c r="BJ207" s="18" t="s">
        <v>78</v>
      </c>
      <c r="BK207" s="107">
        <f>ROUND(I207*H207,2)</f>
        <v>0</v>
      </c>
      <c r="BL207" s="18" t="s">
        <v>121</v>
      </c>
      <c r="BM207" s="106" t="s">
        <v>288</v>
      </c>
    </row>
    <row r="208" spans="1:51" s="13" customFormat="1" ht="12">
      <c r="A208" s="198"/>
      <c r="B208" s="199"/>
      <c r="C208" s="198"/>
      <c r="D208" s="200" t="s">
        <v>123</v>
      </c>
      <c r="E208" s="201" t="s">
        <v>3</v>
      </c>
      <c r="F208" s="202" t="s">
        <v>289</v>
      </c>
      <c r="G208" s="198"/>
      <c r="H208" s="203">
        <v>2</v>
      </c>
      <c r="I208" s="230"/>
      <c r="J208" s="198"/>
      <c r="L208" s="108"/>
      <c r="M208" s="110"/>
      <c r="N208" s="111"/>
      <c r="O208" s="111"/>
      <c r="P208" s="111"/>
      <c r="Q208" s="111"/>
      <c r="R208" s="111"/>
      <c r="S208" s="111"/>
      <c r="T208" s="112"/>
      <c r="AT208" s="109" t="s">
        <v>123</v>
      </c>
      <c r="AU208" s="109" t="s">
        <v>80</v>
      </c>
      <c r="AV208" s="13" t="s">
        <v>80</v>
      </c>
      <c r="AW208" s="13" t="s">
        <v>31</v>
      </c>
      <c r="AX208" s="13" t="s">
        <v>70</v>
      </c>
      <c r="AY208" s="109" t="s">
        <v>115</v>
      </c>
    </row>
    <row r="209" spans="1:51" s="13" customFormat="1" ht="12">
      <c r="A209" s="198"/>
      <c r="B209" s="199"/>
      <c r="C209" s="198"/>
      <c r="D209" s="200" t="s">
        <v>123</v>
      </c>
      <c r="E209" s="201" t="s">
        <v>3</v>
      </c>
      <c r="F209" s="202" t="s">
        <v>290</v>
      </c>
      <c r="G209" s="198"/>
      <c r="H209" s="203">
        <v>2</v>
      </c>
      <c r="I209" s="230"/>
      <c r="J209" s="198"/>
      <c r="L209" s="108"/>
      <c r="M209" s="110"/>
      <c r="N209" s="111"/>
      <c r="O209" s="111"/>
      <c r="P209" s="111"/>
      <c r="Q209" s="111"/>
      <c r="R209" s="111"/>
      <c r="S209" s="111"/>
      <c r="T209" s="112"/>
      <c r="AT209" s="109" t="s">
        <v>123</v>
      </c>
      <c r="AU209" s="109" t="s">
        <v>80</v>
      </c>
      <c r="AV209" s="13" t="s">
        <v>80</v>
      </c>
      <c r="AW209" s="13" t="s">
        <v>31</v>
      </c>
      <c r="AX209" s="13" t="s">
        <v>70</v>
      </c>
      <c r="AY209" s="109" t="s">
        <v>115</v>
      </c>
    </row>
    <row r="210" spans="1:51" s="14" customFormat="1" ht="12">
      <c r="A210" s="204"/>
      <c r="B210" s="205"/>
      <c r="C210" s="204"/>
      <c r="D210" s="200" t="s">
        <v>123</v>
      </c>
      <c r="E210" s="206" t="s">
        <v>3</v>
      </c>
      <c r="F210" s="207" t="s">
        <v>126</v>
      </c>
      <c r="G210" s="204"/>
      <c r="H210" s="208">
        <v>4</v>
      </c>
      <c r="I210" s="231"/>
      <c r="J210" s="204"/>
      <c r="L210" s="113"/>
      <c r="M210" s="115"/>
      <c r="N210" s="116"/>
      <c r="O210" s="116"/>
      <c r="P210" s="116"/>
      <c r="Q210" s="116"/>
      <c r="R210" s="116"/>
      <c r="S210" s="116"/>
      <c r="T210" s="117"/>
      <c r="AT210" s="114" t="s">
        <v>123</v>
      </c>
      <c r="AU210" s="114" t="s">
        <v>80</v>
      </c>
      <c r="AV210" s="14" t="s">
        <v>121</v>
      </c>
      <c r="AW210" s="14" t="s">
        <v>31</v>
      </c>
      <c r="AX210" s="14" t="s">
        <v>78</v>
      </c>
      <c r="AY210" s="114" t="s">
        <v>115</v>
      </c>
    </row>
    <row r="211" spans="1:65" s="2" customFormat="1" ht="37.9" customHeight="1">
      <c r="A211" s="141"/>
      <c r="B211" s="142"/>
      <c r="C211" s="192" t="s">
        <v>291</v>
      </c>
      <c r="D211" s="192" t="s">
        <v>117</v>
      </c>
      <c r="E211" s="193" t="s">
        <v>292</v>
      </c>
      <c r="F211" s="194" t="s">
        <v>293</v>
      </c>
      <c r="G211" s="195" t="s">
        <v>153</v>
      </c>
      <c r="H211" s="196">
        <v>262.9</v>
      </c>
      <c r="I211" s="229"/>
      <c r="J211" s="197">
        <f>ROUND(I211*H211,2)</f>
        <v>0</v>
      </c>
      <c r="K211" s="101"/>
      <c r="L211" s="30"/>
      <c r="M211" s="102" t="s">
        <v>3</v>
      </c>
      <c r="N211" s="103" t="s">
        <v>41</v>
      </c>
      <c r="O211" s="104">
        <v>0.14</v>
      </c>
      <c r="P211" s="104">
        <f>O211*H211</f>
        <v>36.806</v>
      </c>
      <c r="Q211" s="104">
        <v>0.10095</v>
      </c>
      <c r="R211" s="104">
        <f>Q211*H211</f>
        <v>26.539754999999996</v>
      </c>
      <c r="S211" s="104">
        <v>0</v>
      </c>
      <c r="T211" s="105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06" t="s">
        <v>121</v>
      </c>
      <c r="AT211" s="106" t="s">
        <v>117</v>
      </c>
      <c r="AU211" s="106" t="s">
        <v>80</v>
      </c>
      <c r="AY211" s="18" t="s">
        <v>115</v>
      </c>
      <c r="BE211" s="107">
        <f>IF(N211="základní",J211,0)</f>
        <v>0</v>
      </c>
      <c r="BF211" s="107">
        <f>IF(N211="snížená",J211,0)</f>
        <v>0</v>
      </c>
      <c r="BG211" s="107">
        <f>IF(N211="zákl. přenesená",J211,0)</f>
        <v>0</v>
      </c>
      <c r="BH211" s="107">
        <f>IF(N211="sníž. přenesená",J211,0)</f>
        <v>0</v>
      </c>
      <c r="BI211" s="107">
        <f>IF(N211="nulová",J211,0)</f>
        <v>0</v>
      </c>
      <c r="BJ211" s="18" t="s">
        <v>78</v>
      </c>
      <c r="BK211" s="107">
        <f>ROUND(I211*H211,2)</f>
        <v>0</v>
      </c>
      <c r="BL211" s="18" t="s">
        <v>121</v>
      </c>
      <c r="BM211" s="106" t="s">
        <v>294</v>
      </c>
    </row>
    <row r="212" spans="1:51" s="15" customFormat="1" ht="12">
      <c r="A212" s="209"/>
      <c r="B212" s="210"/>
      <c r="C212" s="209"/>
      <c r="D212" s="200" t="s">
        <v>123</v>
      </c>
      <c r="E212" s="211" t="s">
        <v>3</v>
      </c>
      <c r="F212" s="212" t="s">
        <v>214</v>
      </c>
      <c r="G212" s="209"/>
      <c r="H212" s="211" t="s">
        <v>3</v>
      </c>
      <c r="I212" s="232"/>
      <c r="J212" s="209"/>
      <c r="L212" s="118"/>
      <c r="M212" s="120"/>
      <c r="N212" s="121"/>
      <c r="O212" s="121"/>
      <c r="P212" s="121"/>
      <c r="Q212" s="121"/>
      <c r="R212" s="121"/>
      <c r="S212" s="121"/>
      <c r="T212" s="122"/>
      <c r="AT212" s="119" t="s">
        <v>123</v>
      </c>
      <c r="AU212" s="119" t="s">
        <v>80</v>
      </c>
      <c r="AV212" s="15" t="s">
        <v>78</v>
      </c>
      <c r="AW212" s="15" t="s">
        <v>31</v>
      </c>
      <c r="AX212" s="15" t="s">
        <v>70</v>
      </c>
      <c r="AY212" s="119" t="s">
        <v>115</v>
      </c>
    </row>
    <row r="213" spans="1:51" s="13" customFormat="1" ht="12">
      <c r="A213" s="198"/>
      <c r="B213" s="199"/>
      <c r="C213" s="198"/>
      <c r="D213" s="200" t="s">
        <v>123</v>
      </c>
      <c r="E213" s="201" t="s">
        <v>3</v>
      </c>
      <c r="F213" s="202" t="s">
        <v>295</v>
      </c>
      <c r="G213" s="198"/>
      <c r="H213" s="203">
        <v>262.9</v>
      </c>
      <c r="I213" s="230"/>
      <c r="J213" s="198"/>
      <c r="L213" s="108"/>
      <c r="M213" s="110"/>
      <c r="N213" s="111"/>
      <c r="O213" s="111"/>
      <c r="P213" s="111"/>
      <c r="Q213" s="111"/>
      <c r="R213" s="111"/>
      <c r="S213" s="111"/>
      <c r="T213" s="112"/>
      <c r="AT213" s="109" t="s">
        <v>123</v>
      </c>
      <c r="AU213" s="109" t="s">
        <v>80</v>
      </c>
      <c r="AV213" s="13" t="s">
        <v>80</v>
      </c>
      <c r="AW213" s="13" t="s">
        <v>31</v>
      </c>
      <c r="AX213" s="13" t="s">
        <v>78</v>
      </c>
      <c r="AY213" s="109" t="s">
        <v>115</v>
      </c>
    </row>
    <row r="214" spans="1:65" s="2" customFormat="1" ht="14.45" customHeight="1">
      <c r="A214" s="141"/>
      <c r="B214" s="142"/>
      <c r="C214" s="218" t="s">
        <v>296</v>
      </c>
      <c r="D214" s="218" t="s">
        <v>236</v>
      </c>
      <c r="E214" s="219" t="s">
        <v>297</v>
      </c>
      <c r="F214" s="220" t="s">
        <v>298</v>
      </c>
      <c r="G214" s="221" t="s">
        <v>153</v>
      </c>
      <c r="H214" s="222">
        <v>265.529</v>
      </c>
      <c r="I214" s="235"/>
      <c r="J214" s="223">
        <f>ROUND(I214*H214,2)</f>
        <v>0</v>
      </c>
      <c r="K214" s="128"/>
      <c r="L214" s="129"/>
      <c r="M214" s="130" t="s">
        <v>3</v>
      </c>
      <c r="N214" s="131" t="s">
        <v>41</v>
      </c>
      <c r="O214" s="104">
        <v>0</v>
      </c>
      <c r="P214" s="104">
        <f>O214*H214</f>
        <v>0</v>
      </c>
      <c r="Q214" s="104">
        <v>0.028</v>
      </c>
      <c r="R214" s="104">
        <f>Q214*H214</f>
        <v>7.434812</v>
      </c>
      <c r="S214" s="104">
        <v>0</v>
      </c>
      <c r="T214" s="105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06" t="s">
        <v>156</v>
      </c>
      <c r="AT214" s="106" t="s">
        <v>236</v>
      </c>
      <c r="AU214" s="106" t="s">
        <v>80</v>
      </c>
      <c r="AY214" s="18" t="s">
        <v>115</v>
      </c>
      <c r="BE214" s="107">
        <f>IF(N214="základní",J214,0)</f>
        <v>0</v>
      </c>
      <c r="BF214" s="107">
        <f>IF(N214="snížená",J214,0)</f>
        <v>0</v>
      </c>
      <c r="BG214" s="107">
        <f>IF(N214="zákl. přenesená",J214,0)</f>
        <v>0</v>
      </c>
      <c r="BH214" s="107">
        <f>IF(N214="sníž. přenesená",J214,0)</f>
        <v>0</v>
      </c>
      <c r="BI214" s="107">
        <f>IF(N214="nulová",J214,0)</f>
        <v>0</v>
      </c>
      <c r="BJ214" s="18" t="s">
        <v>78</v>
      </c>
      <c r="BK214" s="107">
        <f>ROUND(I214*H214,2)</f>
        <v>0</v>
      </c>
      <c r="BL214" s="18" t="s">
        <v>121</v>
      </c>
      <c r="BM214" s="106" t="s">
        <v>299</v>
      </c>
    </row>
    <row r="215" spans="1:51" s="13" customFormat="1" ht="12">
      <c r="A215" s="198"/>
      <c r="B215" s="199"/>
      <c r="C215" s="198"/>
      <c r="D215" s="200" t="s">
        <v>123</v>
      </c>
      <c r="E215" s="201" t="s">
        <v>3</v>
      </c>
      <c r="F215" s="202" t="s">
        <v>300</v>
      </c>
      <c r="G215" s="198"/>
      <c r="H215" s="203">
        <v>265.529</v>
      </c>
      <c r="I215" s="230"/>
      <c r="J215" s="198"/>
      <c r="L215" s="108"/>
      <c r="M215" s="110"/>
      <c r="N215" s="111"/>
      <c r="O215" s="111"/>
      <c r="P215" s="111"/>
      <c r="Q215" s="111"/>
      <c r="R215" s="111"/>
      <c r="S215" s="111"/>
      <c r="T215" s="112"/>
      <c r="AT215" s="109" t="s">
        <v>123</v>
      </c>
      <c r="AU215" s="109" t="s">
        <v>80</v>
      </c>
      <c r="AV215" s="13" t="s">
        <v>80</v>
      </c>
      <c r="AW215" s="13" t="s">
        <v>31</v>
      </c>
      <c r="AX215" s="13" t="s">
        <v>78</v>
      </c>
      <c r="AY215" s="109" t="s">
        <v>115</v>
      </c>
    </row>
    <row r="216" spans="1:65" s="2" customFormat="1" ht="14.45" customHeight="1">
      <c r="A216" s="141"/>
      <c r="B216" s="142"/>
      <c r="C216" s="192" t="s">
        <v>301</v>
      </c>
      <c r="D216" s="192" t="s">
        <v>117</v>
      </c>
      <c r="E216" s="193" t="s">
        <v>302</v>
      </c>
      <c r="F216" s="194" t="s">
        <v>303</v>
      </c>
      <c r="G216" s="195" t="s">
        <v>233</v>
      </c>
      <c r="H216" s="196">
        <v>3</v>
      </c>
      <c r="I216" s="229"/>
      <c r="J216" s="197">
        <f aca="true" t="shared" si="0" ref="J216:J217">ROUND(I216*H216,2)</f>
        <v>0</v>
      </c>
      <c r="K216" s="101"/>
      <c r="L216" s="30"/>
      <c r="M216" s="102" t="s">
        <v>3</v>
      </c>
      <c r="N216" s="103" t="s">
        <v>41</v>
      </c>
      <c r="O216" s="104">
        <v>2.575</v>
      </c>
      <c r="P216" s="104">
        <f aca="true" t="shared" si="1" ref="P216:P217">O216*H216</f>
        <v>7.7250000000000005</v>
      </c>
      <c r="Q216" s="104">
        <v>0.35744</v>
      </c>
      <c r="R216" s="104">
        <f aca="true" t="shared" si="2" ref="R216:R217">Q216*H216</f>
        <v>1.07232</v>
      </c>
      <c r="S216" s="104">
        <v>0</v>
      </c>
      <c r="T216" s="105">
        <f aca="true" t="shared" si="3" ref="T216:T217"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06" t="s">
        <v>121</v>
      </c>
      <c r="AT216" s="106" t="s">
        <v>117</v>
      </c>
      <c r="AU216" s="106" t="s">
        <v>80</v>
      </c>
      <c r="AY216" s="18" t="s">
        <v>115</v>
      </c>
      <c r="BE216" s="107">
        <f aca="true" t="shared" si="4" ref="BE216:BE217">IF(N216="základní",J216,0)</f>
        <v>0</v>
      </c>
      <c r="BF216" s="107">
        <f aca="true" t="shared" si="5" ref="BF216:BF217">IF(N216="snížená",J216,0)</f>
        <v>0</v>
      </c>
      <c r="BG216" s="107">
        <f aca="true" t="shared" si="6" ref="BG216:BG217">IF(N216="zákl. přenesená",J216,0)</f>
        <v>0</v>
      </c>
      <c r="BH216" s="107">
        <f aca="true" t="shared" si="7" ref="BH216:BH217">IF(N216="sníž. přenesená",J216,0)</f>
        <v>0</v>
      </c>
      <c r="BI216" s="107">
        <f aca="true" t="shared" si="8" ref="BI216:BI217">IF(N216="nulová",J216,0)</f>
        <v>0</v>
      </c>
      <c r="BJ216" s="18" t="s">
        <v>78</v>
      </c>
      <c r="BK216" s="107">
        <f aca="true" t="shared" si="9" ref="BK216:BK217">ROUND(I216*H216,2)</f>
        <v>0</v>
      </c>
      <c r="BL216" s="18" t="s">
        <v>121</v>
      </c>
      <c r="BM216" s="106" t="s">
        <v>304</v>
      </c>
    </row>
    <row r="217" spans="1:65" s="2" customFormat="1" ht="65.25" customHeight="1">
      <c r="A217" s="141"/>
      <c r="B217" s="142"/>
      <c r="C217" s="218" t="s">
        <v>305</v>
      </c>
      <c r="D217" s="218" t="s">
        <v>236</v>
      </c>
      <c r="E217" s="219" t="s">
        <v>306</v>
      </c>
      <c r="F217" s="220" t="s">
        <v>390</v>
      </c>
      <c r="G217" s="221" t="s">
        <v>233</v>
      </c>
      <c r="H217" s="222">
        <v>3</v>
      </c>
      <c r="I217" s="235"/>
      <c r="J217" s="223">
        <f t="shared" si="0"/>
        <v>0</v>
      </c>
      <c r="K217" s="128"/>
      <c r="L217" s="129"/>
      <c r="M217" s="130" t="s">
        <v>3</v>
      </c>
      <c r="N217" s="131" t="s">
        <v>41</v>
      </c>
      <c r="O217" s="104">
        <v>0</v>
      </c>
      <c r="P217" s="104">
        <f t="shared" si="1"/>
        <v>0</v>
      </c>
      <c r="Q217" s="104">
        <v>0.0566</v>
      </c>
      <c r="R217" s="104">
        <f t="shared" si="2"/>
        <v>0.1698</v>
      </c>
      <c r="S217" s="104">
        <v>0</v>
      </c>
      <c r="T217" s="105">
        <f t="shared" si="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06" t="s">
        <v>156</v>
      </c>
      <c r="AT217" s="106" t="s">
        <v>236</v>
      </c>
      <c r="AU217" s="106" t="s">
        <v>80</v>
      </c>
      <c r="AY217" s="18" t="s">
        <v>115</v>
      </c>
      <c r="BE217" s="107">
        <f t="shared" si="4"/>
        <v>0</v>
      </c>
      <c r="BF217" s="107">
        <f t="shared" si="5"/>
        <v>0</v>
      </c>
      <c r="BG217" s="107">
        <f t="shared" si="6"/>
        <v>0</v>
      </c>
      <c r="BH217" s="107">
        <f t="shared" si="7"/>
        <v>0</v>
      </c>
      <c r="BI217" s="107">
        <f t="shared" si="8"/>
        <v>0</v>
      </c>
      <c r="BJ217" s="18" t="s">
        <v>78</v>
      </c>
      <c r="BK217" s="107">
        <f t="shared" si="9"/>
        <v>0</v>
      </c>
      <c r="BL217" s="18" t="s">
        <v>121</v>
      </c>
      <c r="BM217" s="106" t="s">
        <v>307</v>
      </c>
    </row>
    <row r="218" spans="1:63" s="12" customFormat="1" ht="22.9" customHeight="1">
      <c r="A218" s="185"/>
      <c r="B218" s="186"/>
      <c r="C218" s="185"/>
      <c r="D218" s="187" t="s">
        <v>69</v>
      </c>
      <c r="E218" s="190" t="s">
        <v>308</v>
      </c>
      <c r="F218" s="190" t="s">
        <v>309</v>
      </c>
      <c r="G218" s="185"/>
      <c r="H218" s="185"/>
      <c r="I218" s="234"/>
      <c r="J218" s="191">
        <f>BK218</f>
        <v>0</v>
      </c>
      <c r="L218" s="93"/>
      <c r="M218" s="95"/>
      <c r="N218" s="96"/>
      <c r="O218" s="96"/>
      <c r="P218" s="97">
        <f>SUM(P219:P224)</f>
        <v>21.18732</v>
      </c>
      <c r="Q218" s="96"/>
      <c r="R218" s="97">
        <f>SUM(R219:R224)</f>
        <v>0.00015000000000000001</v>
      </c>
      <c r="S218" s="96"/>
      <c r="T218" s="98">
        <f>SUM(T219:T224)</f>
        <v>3.2880000000000003</v>
      </c>
      <c r="AR218" s="94" t="s">
        <v>78</v>
      </c>
      <c r="AT218" s="99" t="s">
        <v>69</v>
      </c>
      <c r="AU218" s="99" t="s">
        <v>78</v>
      </c>
      <c r="AY218" s="94" t="s">
        <v>115</v>
      </c>
      <c r="BK218" s="100">
        <f>SUM(BK219:BK224)</f>
        <v>0</v>
      </c>
    </row>
    <row r="219" spans="1:65" s="2" customFormat="1" ht="24.2" customHeight="1">
      <c r="A219" s="141"/>
      <c r="B219" s="142"/>
      <c r="C219" s="192" t="s">
        <v>310</v>
      </c>
      <c r="D219" s="192" t="s">
        <v>117</v>
      </c>
      <c r="E219" s="193" t="s">
        <v>311</v>
      </c>
      <c r="F219" s="194" t="s">
        <v>312</v>
      </c>
      <c r="G219" s="195" t="s">
        <v>153</v>
      </c>
      <c r="H219" s="196">
        <v>9</v>
      </c>
      <c r="I219" s="229"/>
      <c r="J219" s="197">
        <f>ROUND(I219*H219,2)</f>
        <v>0</v>
      </c>
      <c r="K219" s="101"/>
      <c r="L219" s="30"/>
      <c r="M219" s="102" t="s">
        <v>3</v>
      </c>
      <c r="N219" s="103" t="s">
        <v>41</v>
      </c>
      <c r="O219" s="104">
        <v>0.196</v>
      </c>
      <c r="P219" s="104">
        <f>O219*H219</f>
        <v>1.764</v>
      </c>
      <c r="Q219" s="104">
        <v>0</v>
      </c>
      <c r="R219" s="104">
        <f>Q219*H219</f>
        <v>0</v>
      </c>
      <c r="S219" s="104">
        <v>0</v>
      </c>
      <c r="T219" s="105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06" t="s">
        <v>121</v>
      </c>
      <c r="AT219" s="106" t="s">
        <v>117</v>
      </c>
      <c r="AU219" s="106" t="s">
        <v>80</v>
      </c>
      <c r="AY219" s="18" t="s">
        <v>115</v>
      </c>
      <c r="BE219" s="107">
        <f>IF(N219="základní",J219,0)</f>
        <v>0</v>
      </c>
      <c r="BF219" s="107">
        <f>IF(N219="snížená",J219,0)</f>
        <v>0</v>
      </c>
      <c r="BG219" s="107">
        <f>IF(N219="zákl. přenesená",J219,0)</f>
        <v>0</v>
      </c>
      <c r="BH219" s="107">
        <f>IF(N219="sníž. přenesená",J219,0)</f>
        <v>0</v>
      </c>
      <c r="BI219" s="107">
        <f>IF(N219="nulová",J219,0)</f>
        <v>0</v>
      </c>
      <c r="BJ219" s="18" t="s">
        <v>78</v>
      </c>
      <c r="BK219" s="107">
        <f>ROUND(I219*H219,2)</f>
        <v>0</v>
      </c>
      <c r="BL219" s="18" t="s">
        <v>121</v>
      </c>
      <c r="BM219" s="106" t="s">
        <v>313</v>
      </c>
    </row>
    <row r="220" spans="1:51" s="13" customFormat="1" ht="12">
      <c r="A220" s="198"/>
      <c r="B220" s="199"/>
      <c r="C220" s="198"/>
      <c r="D220" s="200" t="s">
        <v>123</v>
      </c>
      <c r="E220" s="201" t="s">
        <v>3</v>
      </c>
      <c r="F220" s="202" t="s">
        <v>314</v>
      </c>
      <c r="G220" s="198"/>
      <c r="H220" s="203">
        <v>9</v>
      </c>
      <c r="I220" s="230"/>
      <c r="J220" s="198"/>
      <c r="L220" s="108"/>
      <c r="M220" s="110"/>
      <c r="N220" s="111"/>
      <c r="O220" s="111"/>
      <c r="P220" s="111"/>
      <c r="Q220" s="111"/>
      <c r="R220" s="111"/>
      <c r="S220" s="111"/>
      <c r="T220" s="112"/>
      <c r="AT220" s="109" t="s">
        <v>123</v>
      </c>
      <c r="AU220" s="109" t="s">
        <v>80</v>
      </c>
      <c r="AV220" s="13" t="s">
        <v>80</v>
      </c>
      <c r="AW220" s="13" t="s">
        <v>31</v>
      </c>
      <c r="AX220" s="13" t="s">
        <v>78</v>
      </c>
      <c r="AY220" s="109" t="s">
        <v>115</v>
      </c>
    </row>
    <row r="221" spans="1:65" s="2" customFormat="1" ht="24.2" customHeight="1">
      <c r="A221" s="141"/>
      <c r="B221" s="142"/>
      <c r="C221" s="192" t="s">
        <v>315</v>
      </c>
      <c r="D221" s="192" t="s">
        <v>117</v>
      </c>
      <c r="E221" s="193" t="s">
        <v>316</v>
      </c>
      <c r="F221" s="194" t="s">
        <v>317</v>
      </c>
      <c r="G221" s="195" t="s">
        <v>153</v>
      </c>
      <c r="H221" s="196">
        <v>7.5</v>
      </c>
      <c r="I221" s="229"/>
      <c r="J221" s="197">
        <f>ROUND(I221*H221,2)</f>
        <v>0</v>
      </c>
      <c r="K221" s="101"/>
      <c r="L221" s="30"/>
      <c r="M221" s="102" t="s">
        <v>3</v>
      </c>
      <c r="N221" s="103" t="s">
        <v>41</v>
      </c>
      <c r="O221" s="104">
        <v>0.583</v>
      </c>
      <c r="P221" s="104">
        <f>O221*H221</f>
        <v>4.3725</v>
      </c>
      <c r="Q221" s="104">
        <v>2E-05</v>
      </c>
      <c r="R221" s="104">
        <f>Q221*H221</f>
        <v>0.00015000000000000001</v>
      </c>
      <c r="S221" s="104">
        <v>0</v>
      </c>
      <c r="T221" s="105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06" t="s">
        <v>121</v>
      </c>
      <c r="AT221" s="106" t="s">
        <v>117</v>
      </c>
      <c r="AU221" s="106" t="s">
        <v>80</v>
      </c>
      <c r="AY221" s="18" t="s">
        <v>115</v>
      </c>
      <c r="BE221" s="107">
        <f>IF(N221="základní",J221,0)</f>
        <v>0</v>
      </c>
      <c r="BF221" s="107">
        <f>IF(N221="snížená",J221,0)</f>
        <v>0</v>
      </c>
      <c r="BG221" s="107">
        <f>IF(N221="zákl. přenesená",J221,0)</f>
        <v>0</v>
      </c>
      <c r="BH221" s="107">
        <f>IF(N221="sníž. přenesená",J221,0)</f>
        <v>0</v>
      </c>
      <c r="BI221" s="107">
        <f>IF(N221="nulová",J221,0)</f>
        <v>0</v>
      </c>
      <c r="BJ221" s="18" t="s">
        <v>78</v>
      </c>
      <c r="BK221" s="107">
        <f>ROUND(I221*H221,2)</f>
        <v>0</v>
      </c>
      <c r="BL221" s="18" t="s">
        <v>121</v>
      </c>
      <c r="BM221" s="106" t="s">
        <v>318</v>
      </c>
    </row>
    <row r="222" spans="1:51" s="13" customFormat="1" ht="12">
      <c r="A222" s="198"/>
      <c r="B222" s="199"/>
      <c r="C222" s="198"/>
      <c r="D222" s="200" t="s">
        <v>123</v>
      </c>
      <c r="E222" s="201" t="s">
        <v>3</v>
      </c>
      <c r="F222" s="202" t="s">
        <v>319</v>
      </c>
      <c r="G222" s="198"/>
      <c r="H222" s="203">
        <v>7.5</v>
      </c>
      <c r="I222" s="230"/>
      <c r="J222" s="198"/>
      <c r="L222" s="108"/>
      <c r="M222" s="110"/>
      <c r="N222" s="111"/>
      <c r="O222" s="111"/>
      <c r="P222" s="111"/>
      <c r="Q222" s="111"/>
      <c r="R222" s="111"/>
      <c r="S222" s="111"/>
      <c r="T222" s="112"/>
      <c r="AT222" s="109" t="s">
        <v>123</v>
      </c>
      <c r="AU222" s="109" t="s">
        <v>80</v>
      </c>
      <c r="AV222" s="13" t="s">
        <v>80</v>
      </c>
      <c r="AW222" s="13" t="s">
        <v>31</v>
      </c>
      <c r="AX222" s="13" t="s">
        <v>78</v>
      </c>
      <c r="AY222" s="109" t="s">
        <v>115</v>
      </c>
    </row>
    <row r="223" spans="1:65" s="2" customFormat="1" ht="14.45" customHeight="1">
      <c r="A223" s="141"/>
      <c r="B223" s="142"/>
      <c r="C223" s="192" t="s">
        <v>320</v>
      </c>
      <c r="D223" s="192" t="s">
        <v>117</v>
      </c>
      <c r="E223" s="193" t="s">
        <v>321</v>
      </c>
      <c r="F223" s="194" t="s">
        <v>322</v>
      </c>
      <c r="G223" s="195" t="s">
        <v>170</v>
      </c>
      <c r="H223" s="196">
        <v>1.37</v>
      </c>
      <c r="I223" s="229"/>
      <c r="J223" s="197">
        <f>ROUND(I223*H223,2)</f>
        <v>0</v>
      </c>
      <c r="K223" s="101"/>
      <c r="L223" s="30"/>
      <c r="M223" s="102" t="s">
        <v>3</v>
      </c>
      <c r="N223" s="103" t="s">
        <v>41</v>
      </c>
      <c r="O223" s="104">
        <v>10.986</v>
      </c>
      <c r="P223" s="104">
        <f>O223*H223</f>
        <v>15.050820000000002</v>
      </c>
      <c r="Q223" s="104">
        <v>0</v>
      </c>
      <c r="R223" s="104">
        <f>Q223*H223</f>
        <v>0</v>
      </c>
      <c r="S223" s="104">
        <v>2.4</v>
      </c>
      <c r="T223" s="105">
        <f>S223*H223</f>
        <v>3.2880000000000003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06" t="s">
        <v>121</v>
      </c>
      <c r="AT223" s="106" t="s">
        <v>117</v>
      </c>
      <c r="AU223" s="106" t="s">
        <v>80</v>
      </c>
      <c r="AY223" s="18" t="s">
        <v>115</v>
      </c>
      <c r="BE223" s="107">
        <f>IF(N223="základní",J223,0)</f>
        <v>0</v>
      </c>
      <c r="BF223" s="107">
        <f>IF(N223="snížená",J223,0)</f>
        <v>0</v>
      </c>
      <c r="BG223" s="107">
        <f>IF(N223="zákl. přenesená",J223,0)</f>
        <v>0</v>
      </c>
      <c r="BH223" s="107">
        <f>IF(N223="sníž. přenesená",J223,0)</f>
        <v>0</v>
      </c>
      <c r="BI223" s="107">
        <f>IF(N223="nulová",J223,0)</f>
        <v>0</v>
      </c>
      <c r="BJ223" s="18" t="s">
        <v>78</v>
      </c>
      <c r="BK223" s="107">
        <f>ROUND(I223*H223,2)</f>
        <v>0</v>
      </c>
      <c r="BL223" s="18" t="s">
        <v>121</v>
      </c>
      <c r="BM223" s="106" t="s">
        <v>323</v>
      </c>
    </row>
    <row r="224" spans="1:51" s="13" customFormat="1" ht="12">
      <c r="A224" s="198"/>
      <c r="B224" s="199"/>
      <c r="C224" s="198"/>
      <c r="D224" s="200" t="s">
        <v>123</v>
      </c>
      <c r="E224" s="201" t="s">
        <v>3</v>
      </c>
      <c r="F224" s="202" t="s">
        <v>324</v>
      </c>
      <c r="G224" s="198"/>
      <c r="H224" s="203">
        <v>1.37</v>
      </c>
      <c r="I224" s="230"/>
      <c r="J224" s="198"/>
      <c r="L224" s="108"/>
      <c r="M224" s="110"/>
      <c r="N224" s="111"/>
      <c r="O224" s="111"/>
      <c r="P224" s="111"/>
      <c r="Q224" s="111"/>
      <c r="R224" s="111"/>
      <c r="S224" s="111"/>
      <c r="T224" s="112"/>
      <c r="AT224" s="109" t="s">
        <v>123</v>
      </c>
      <c r="AU224" s="109" t="s">
        <v>80</v>
      </c>
      <c r="AV224" s="13" t="s">
        <v>80</v>
      </c>
      <c r="AW224" s="13" t="s">
        <v>31</v>
      </c>
      <c r="AX224" s="13" t="s">
        <v>78</v>
      </c>
      <c r="AY224" s="109" t="s">
        <v>115</v>
      </c>
    </row>
    <row r="225" spans="1:63" s="12" customFormat="1" ht="22.9" customHeight="1">
      <c r="A225" s="185"/>
      <c r="B225" s="186"/>
      <c r="C225" s="185"/>
      <c r="D225" s="187" t="s">
        <v>69</v>
      </c>
      <c r="E225" s="190" t="s">
        <v>325</v>
      </c>
      <c r="F225" s="190" t="s">
        <v>326</v>
      </c>
      <c r="G225" s="185"/>
      <c r="H225" s="185"/>
      <c r="I225" s="234"/>
      <c r="J225" s="191">
        <f>BK225</f>
        <v>0</v>
      </c>
      <c r="L225" s="93"/>
      <c r="M225" s="95"/>
      <c r="N225" s="96"/>
      <c r="O225" s="96"/>
      <c r="P225" s="97">
        <f>SUM(P226:P236)</f>
        <v>118.99626199999999</v>
      </c>
      <c r="Q225" s="96"/>
      <c r="R225" s="97">
        <f>SUM(R226:R236)</f>
        <v>0</v>
      </c>
      <c r="S225" s="96"/>
      <c r="T225" s="98">
        <f>SUM(T226:T236)</f>
        <v>0</v>
      </c>
      <c r="AR225" s="94" t="s">
        <v>78</v>
      </c>
      <c r="AT225" s="99" t="s">
        <v>69</v>
      </c>
      <c r="AU225" s="99" t="s">
        <v>78</v>
      </c>
      <c r="AY225" s="94" t="s">
        <v>115</v>
      </c>
      <c r="BK225" s="100">
        <f>SUM(BK226:BK236)</f>
        <v>0</v>
      </c>
    </row>
    <row r="226" spans="1:65" s="2" customFormat="1" ht="37.9" customHeight="1">
      <c r="A226" s="141"/>
      <c r="B226" s="142"/>
      <c r="C226" s="192" t="s">
        <v>327</v>
      </c>
      <c r="D226" s="192" t="s">
        <v>117</v>
      </c>
      <c r="E226" s="193" t="s">
        <v>328</v>
      </c>
      <c r="F226" s="194" t="s">
        <v>329</v>
      </c>
      <c r="G226" s="195" t="s">
        <v>208</v>
      </c>
      <c r="H226" s="196">
        <v>43.543</v>
      </c>
      <c r="I226" s="229"/>
      <c r="J226" s="197">
        <f>ROUND(I226*H226,2)</f>
        <v>0</v>
      </c>
      <c r="K226" s="101"/>
      <c r="L226" s="30"/>
      <c r="M226" s="102" t="s">
        <v>3</v>
      </c>
      <c r="N226" s="103" t="s">
        <v>41</v>
      </c>
      <c r="O226" s="104">
        <v>1.47</v>
      </c>
      <c r="P226" s="104">
        <f>O226*H226</f>
        <v>64.00820999999999</v>
      </c>
      <c r="Q226" s="104">
        <v>0</v>
      </c>
      <c r="R226" s="104">
        <f>Q226*H226</f>
        <v>0</v>
      </c>
      <c r="S226" s="104">
        <v>0</v>
      </c>
      <c r="T226" s="105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06" t="s">
        <v>121</v>
      </c>
      <c r="AT226" s="106" t="s">
        <v>117</v>
      </c>
      <c r="AU226" s="106" t="s">
        <v>80</v>
      </c>
      <c r="AY226" s="18" t="s">
        <v>115</v>
      </c>
      <c r="BE226" s="107">
        <f>IF(N226="základní",J226,0)</f>
        <v>0</v>
      </c>
      <c r="BF226" s="107">
        <f>IF(N226="snížená",J226,0)</f>
        <v>0</v>
      </c>
      <c r="BG226" s="107">
        <f>IF(N226="zákl. přenesená",J226,0)</f>
        <v>0</v>
      </c>
      <c r="BH226" s="107">
        <f>IF(N226="sníž. přenesená",J226,0)</f>
        <v>0</v>
      </c>
      <c r="BI226" s="107">
        <f>IF(N226="nulová",J226,0)</f>
        <v>0</v>
      </c>
      <c r="BJ226" s="18" t="s">
        <v>78</v>
      </c>
      <c r="BK226" s="107">
        <f>ROUND(I226*H226,2)</f>
        <v>0</v>
      </c>
      <c r="BL226" s="18" t="s">
        <v>121</v>
      </c>
      <c r="BM226" s="106" t="s">
        <v>330</v>
      </c>
    </row>
    <row r="227" spans="1:65" s="2" customFormat="1" ht="24.2" customHeight="1">
      <c r="A227" s="141"/>
      <c r="B227" s="142"/>
      <c r="C227" s="192" t="s">
        <v>331</v>
      </c>
      <c r="D227" s="192" t="s">
        <v>117</v>
      </c>
      <c r="E227" s="193" t="s">
        <v>332</v>
      </c>
      <c r="F227" s="194" t="s">
        <v>333</v>
      </c>
      <c r="G227" s="195" t="s">
        <v>208</v>
      </c>
      <c r="H227" s="196">
        <v>136.183</v>
      </c>
      <c r="I227" s="229"/>
      <c r="J227" s="197">
        <f>ROUND(I227*H227,2)</f>
        <v>0</v>
      </c>
      <c r="K227" s="101"/>
      <c r="L227" s="30"/>
      <c r="M227" s="102" t="s">
        <v>3</v>
      </c>
      <c r="N227" s="103" t="s">
        <v>41</v>
      </c>
      <c r="O227" s="104">
        <v>0.125</v>
      </c>
      <c r="P227" s="104">
        <f>O227*H227</f>
        <v>17.022875</v>
      </c>
      <c r="Q227" s="104">
        <v>0</v>
      </c>
      <c r="R227" s="104">
        <f>Q227*H227</f>
        <v>0</v>
      </c>
      <c r="S227" s="104">
        <v>0</v>
      </c>
      <c r="T227" s="105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06" t="s">
        <v>121</v>
      </c>
      <c r="AT227" s="106" t="s">
        <v>117</v>
      </c>
      <c r="AU227" s="106" t="s">
        <v>80</v>
      </c>
      <c r="AY227" s="18" t="s">
        <v>115</v>
      </c>
      <c r="BE227" s="107">
        <f>IF(N227="základní",J227,0)</f>
        <v>0</v>
      </c>
      <c r="BF227" s="107">
        <f>IF(N227="snížená",J227,0)</f>
        <v>0</v>
      </c>
      <c r="BG227" s="107">
        <f>IF(N227="zákl. přenesená",J227,0)</f>
        <v>0</v>
      </c>
      <c r="BH227" s="107">
        <f>IF(N227="sníž. přenesená",J227,0)</f>
        <v>0</v>
      </c>
      <c r="BI227" s="107">
        <f>IF(N227="nulová",J227,0)</f>
        <v>0</v>
      </c>
      <c r="BJ227" s="18" t="s">
        <v>78</v>
      </c>
      <c r="BK227" s="107">
        <f>ROUND(I227*H227,2)</f>
        <v>0</v>
      </c>
      <c r="BL227" s="18" t="s">
        <v>121</v>
      </c>
      <c r="BM227" s="106" t="s">
        <v>334</v>
      </c>
    </row>
    <row r="228" spans="1:65" s="2" customFormat="1" ht="37.9" customHeight="1">
      <c r="A228" s="141"/>
      <c r="B228" s="142"/>
      <c r="C228" s="192" t="s">
        <v>335</v>
      </c>
      <c r="D228" s="192" t="s">
        <v>117</v>
      </c>
      <c r="E228" s="193" t="s">
        <v>336</v>
      </c>
      <c r="F228" s="194" t="s">
        <v>337</v>
      </c>
      <c r="G228" s="195" t="s">
        <v>208</v>
      </c>
      <c r="H228" s="196">
        <v>1225.647</v>
      </c>
      <c r="I228" s="229"/>
      <c r="J228" s="197">
        <f>ROUND(I228*H228,2)</f>
        <v>0</v>
      </c>
      <c r="K228" s="101"/>
      <c r="L228" s="30"/>
      <c r="M228" s="102" t="s">
        <v>3</v>
      </c>
      <c r="N228" s="103" t="s">
        <v>41</v>
      </c>
      <c r="O228" s="104">
        <v>0.006</v>
      </c>
      <c r="P228" s="104">
        <f>O228*H228</f>
        <v>7.353882</v>
      </c>
      <c r="Q228" s="104">
        <v>0</v>
      </c>
      <c r="R228" s="104">
        <f>Q228*H228</f>
        <v>0</v>
      </c>
      <c r="S228" s="104">
        <v>0</v>
      </c>
      <c r="T228" s="105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06" t="s">
        <v>121</v>
      </c>
      <c r="AT228" s="106" t="s">
        <v>117</v>
      </c>
      <c r="AU228" s="106" t="s">
        <v>80</v>
      </c>
      <c r="AY228" s="18" t="s">
        <v>115</v>
      </c>
      <c r="BE228" s="107">
        <f>IF(N228="základní",J228,0)</f>
        <v>0</v>
      </c>
      <c r="BF228" s="107">
        <f>IF(N228="snížená",J228,0)</f>
        <v>0</v>
      </c>
      <c r="BG228" s="107">
        <f>IF(N228="zákl. přenesená",J228,0)</f>
        <v>0</v>
      </c>
      <c r="BH228" s="107">
        <f>IF(N228="sníž. přenesená",J228,0)</f>
        <v>0</v>
      </c>
      <c r="BI228" s="107">
        <f>IF(N228="nulová",J228,0)</f>
        <v>0</v>
      </c>
      <c r="BJ228" s="18" t="s">
        <v>78</v>
      </c>
      <c r="BK228" s="107">
        <f>ROUND(I228*H228,2)</f>
        <v>0</v>
      </c>
      <c r="BL228" s="18" t="s">
        <v>121</v>
      </c>
      <c r="BM228" s="106" t="s">
        <v>338</v>
      </c>
    </row>
    <row r="229" spans="1:51" s="13" customFormat="1" ht="12">
      <c r="A229" s="198"/>
      <c r="B229" s="199"/>
      <c r="C229" s="198"/>
      <c r="D229" s="200" t="s">
        <v>123</v>
      </c>
      <c r="E229" s="198"/>
      <c r="F229" s="202" t="s">
        <v>339</v>
      </c>
      <c r="G229" s="198"/>
      <c r="H229" s="203">
        <v>1225.647</v>
      </c>
      <c r="I229" s="230"/>
      <c r="J229" s="198"/>
      <c r="L229" s="108"/>
      <c r="M229" s="110"/>
      <c r="N229" s="111"/>
      <c r="O229" s="111"/>
      <c r="P229" s="111"/>
      <c r="Q229" s="111"/>
      <c r="R229" s="111"/>
      <c r="S229" s="111"/>
      <c r="T229" s="112"/>
      <c r="AT229" s="109" t="s">
        <v>123</v>
      </c>
      <c r="AU229" s="109" t="s">
        <v>80</v>
      </c>
      <c r="AV229" s="13" t="s">
        <v>80</v>
      </c>
      <c r="AW229" s="13" t="s">
        <v>4</v>
      </c>
      <c r="AX229" s="13" t="s">
        <v>78</v>
      </c>
      <c r="AY229" s="109" t="s">
        <v>115</v>
      </c>
    </row>
    <row r="230" spans="1:65" s="2" customFormat="1" ht="37.9" customHeight="1">
      <c r="A230" s="141"/>
      <c r="B230" s="142"/>
      <c r="C230" s="192" t="s">
        <v>340</v>
      </c>
      <c r="D230" s="192" t="s">
        <v>117</v>
      </c>
      <c r="E230" s="193" t="s">
        <v>341</v>
      </c>
      <c r="F230" s="194" t="s">
        <v>342</v>
      </c>
      <c r="G230" s="195" t="s">
        <v>208</v>
      </c>
      <c r="H230" s="196">
        <v>49.211</v>
      </c>
      <c r="I230" s="229"/>
      <c r="J230" s="197">
        <f aca="true" t="shared" si="10" ref="J230:J235">ROUND(I230*H230,2)</f>
        <v>0</v>
      </c>
      <c r="K230" s="101"/>
      <c r="L230" s="30"/>
      <c r="M230" s="102" t="s">
        <v>3</v>
      </c>
      <c r="N230" s="103" t="s">
        <v>41</v>
      </c>
      <c r="O230" s="104">
        <v>0</v>
      </c>
      <c r="P230" s="104">
        <f aca="true" t="shared" si="11" ref="P230:P235">O230*H230</f>
        <v>0</v>
      </c>
      <c r="Q230" s="104">
        <v>0</v>
      </c>
      <c r="R230" s="104">
        <f aca="true" t="shared" si="12" ref="R230:R235">Q230*H230</f>
        <v>0</v>
      </c>
      <c r="S230" s="104">
        <v>0</v>
      </c>
      <c r="T230" s="105">
        <f aca="true" t="shared" si="13" ref="T230:T235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06" t="s">
        <v>121</v>
      </c>
      <c r="AT230" s="106" t="s">
        <v>117</v>
      </c>
      <c r="AU230" s="106" t="s">
        <v>80</v>
      </c>
      <c r="AY230" s="18" t="s">
        <v>115</v>
      </c>
      <c r="BE230" s="107">
        <f aca="true" t="shared" si="14" ref="BE230:BE235">IF(N230="základní",J230,0)</f>
        <v>0</v>
      </c>
      <c r="BF230" s="107">
        <f aca="true" t="shared" si="15" ref="BF230:BF235">IF(N230="snížená",J230,0)</f>
        <v>0</v>
      </c>
      <c r="BG230" s="107">
        <f aca="true" t="shared" si="16" ref="BG230:BG235">IF(N230="zákl. přenesená",J230,0)</f>
        <v>0</v>
      </c>
      <c r="BH230" s="107">
        <f aca="true" t="shared" si="17" ref="BH230:BH235">IF(N230="sníž. přenesená",J230,0)</f>
        <v>0</v>
      </c>
      <c r="BI230" s="107">
        <f aca="true" t="shared" si="18" ref="BI230:BI235">IF(N230="nulová",J230,0)</f>
        <v>0</v>
      </c>
      <c r="BJ230" s="18" t="s">
        <v>78</v>
      </c>
      <c r="BK230" s="107">
        <f aca="true" t="shared" si="19" ref="BK230:BK235">ROUND(I230*H230,2)</f>
        <v>0</v>
      </c>
      <c r="BL230" s="18" t="s">
        <v>121</v>
      </c>
      <c r="BM230" s="106" t="s">
        <v>343</v>
      </c>
    </row>
    <row r="231" spans="1:65" s="2" customFormat="1" ht="37.9" customHeight="1">
      <c r="A231" s="141"/>
      <c r="B231" s="142"/>
      <c r="C231" s="192" t="s">
        <v>344</v>
      </c>
      <c r="D231" s="192" t="s">
        <v>117</v>
      </c>
      <c r="E231" s="193" t="s">
        <v>345</v>
      </c>
      <c r="F231" s="194" t="s">
        <v>346</v>
      </c>
      <c r="G231" s="195" t="s">
        <v>208</v>
      </c>
      <c r="H231" s="196">
        <v>34.527</v>
      </c>
      <c r="I231" s="229"/>
      <c r="J231" s="197">
        <f t="shared" si="10"/>
        <v>0</v>
      </c>
      <c r="K231" s="101"/>
      <c r="L231" s="30"/>
      <c r="M231" s="102" t="s">
        <v>3</v>
      </c>
      <c r="N231" s="103" t="s">
        <v>41</v>
      </c>
      <c r="O231" s="104">
        <v>0</v>
      </c>
      <c r="P231" s="104">
        <f t="shared" si="11"/>
        <v>0</v>
      </c>
      <c r="Q231" s="104">
        <v>0</v>
      </c>
      <c r="R231" s="104">
        <f t="shared" si="12"/>
        <v>0</v>
      </c>
      <c r="S231" s="104">
        <v>0</v>
      </c>
      <c r="T231" s="105">
        <f t="shared" si="1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06" t="s">
        <v>121</v>
      </c>
      <c r="AT231" s="106" t="s">
        <v>117</v>
      </c>
      <c r="AU231" s="106" t="s">
        <v>80</v>
      </c>
      <c r="AY231" s="18" t="s">
        <v>115</v>
      </c>
      <c r="BE231" s="107">
        <f t="shared" si="14"/>
        <v>0</v>
      </c>
      <c r="BF231" s="107">
        <f t="shared" si="15"/>
        <v>0</v>
      </c>
      <c r="BG231" s="107">
        <f t="shared" si="16"/>
        <v>0</v>
      </c>
      <c r="BH231" s="107">
        <f t="shared" si="17"/>
        <v>0</v>
      </c>
      <c r="BI231" s="107">
        <f t="shared" si="18"/>
        <v>0</v>
      </c>
      <c r="BJ231" s="18" t="s">
        <v>78</v>
      </c>
      <c r="BK231" s="107">
        <f t="shared" si="19"/>
        <v>0</v>
      </c>
      <c r="BL231" s="18" t="s">
        <v>121</v>
      </c>
      <c r="BM231" s="106" t="s">
        <v>347</v>
      </c>
    </row>
    <row r="232" spans="1:65" s="2" customFormat="1" ht="37.9" customHeight="1">
      <c r="A232" s="141"/>
      <c r="B232" s="142"/>
      <c r="C232" s="192" t="s">
        <v>348</v>
      </c>
      <c r="D232" s="192" t="s">
        <v>117</v>
      </c>
      <c r="E232" s="193" t="s">
        <v>349</v>
      </c>
      <c r="F232" s="194" t="s">
        <v>207</v>
      </c>
      <c r="G232" s="195" t="s">
        <v>208</v>
      </c>
      <c r="H232" s="196">
        <v>52.32</v>
      </c>
      <c r="I232" s="229"/>
      <c r="J232" s="197">
        <f t="shared" si="10"/>
        <v>0</v>
      </c>
      <c r="K232" s="101"/>
      <c r="L232" s="30"/>
      <c r="M232" s="102" t="s">
        <v>3</v>
      </c>
      <c r="N232" s="103" t="s">
        <v>41</v>
      </c>
      <c r="O232" s="104">
        <v>0</v>
      </c>
      <c r="P232" s="104">
        <f t="shared" si="11"/>
        <v>0</v>
      </c>
      <c r="Q232" s="104">
        <v>0</v>
      </c>
      <c r="R232" s="104">
        <f t="shared" si="12"/>
        <v>0</v>
      </c>
      <c r="S232" s="104">
        <v>0</v>
      </c>
      <c r="T232" s="105">
        <f t="shared" si="1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06" t="s">
        <v>121</v>
      </c>
      <c r="AT232" s="106" t="s">
        <v>117</v>
      </c>
      <c r="AU232" s="106" t="s">
        <v>80</v>
      </c>
      <c r="AY232" s="18" t="s">
        <v>115</v>
      </c>
      <c r="BE232" s="107">
        <f t="shared" si="14"/>
        <v>0</v>
      </c>
      <c r="BF232" s="107">
        <f t="shared" si="15"/>
        <v>0</v>
      </c>
      <c r="BG232" s="107">
        <f t="shared" si="16"/>
        <v>0</v>
      </c>
      <c r="BH232" s="107">
        <f t="shared" si="17"/>
        <v>0</v>
      </c>
      <c r="BI232" s="107">
        <f t="shared" si="18"/>
        <v>0</v>
      </c>
      <c r="BJ232" s="18" t="s">
        <v>78</v>
      </c>
      <c r="BK232" s="107">
        <f t="shared" si="19"/>
        <v>0</v>
      </c>
      <c r="BL232" s="18" t="s">
        <v>121</v>
      </c>
      <c r="BM232" s="106" t="s">
        <v>350</v>
      </c>
    </row>
    <row r="233" spans="1:65" s="2" customFormat="1" ht="49.15" customHeight="1">
      <c r="A233" s="141"/>
      <c r="B233" s="142"/>
      <c r="C233" s="192" t="s">
        <v>351</v>
      </c>
      <c r="D233" s="192" t="s">
        <v>117</v>
      </c>
      <c r="E233" s="193" t="s">
        <v>352</v>
      </c>
      <c r="F233" s="194" t="s">
        <v>353</v>
      </c>
      <c r="G233" s="195" t="s">
        <v>208</v>
      </c>
      <c r="H233" s="196">
        <v>0.125</v>
      </c>
      <c r="I233" s="229"/>
      <c r="J233" s="197">
        <f t="shared" si="10"/>
        <v>0</v>
      </c>
      <c r="K233" s="101"/>
      <c r="L233" s="30"/>
      <c r="M233" s="102" t="s">
        <v>3</v>
      </c>
      <c r="N233" s="103" t="s">
        <v>41</v>
      </c>
      <c r="O233" s="104">
        <v>0</v>
      </c>
      <c r="P233" s="104">
        <f t="shared" si="11"/>
        <v>0</v>
      </c>
      <c r="Q233" s="104">
        <v>0</v>
      </c>
      <c r="R233" s="104">
        <f t="shared" si="12"/>
        <v>0</v>
      </c>
      <c r="S233" s="104">
        <v>0</v>
      </c>
      <c r="T233" s="105">
        <f t="shared" si="1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06" t="s">
        <v>121</v>
      </c>
      <c r="AT233" s="106" t="s">
        <v>117</v>
      </c>
      <c r="AU233" s="106" t="s">
        <v>80</v>
      </c>
      <c r="AY233" s="18" t="s">
        <v>115</v>
      </c>
      <c r="BE233" s="107">
        <f t="shared" si="14"/>
        <v>0</v>
      </c>
      <c r="BF233" s="107">
        <f t="shared" si="15"/>
        <v>0</v>
      </c>
      <c r="BG233" s="107">
        <f t="shared" si="16"/>
        <v>0</v>
      </c>
      <c r="BH233" s="107">
        <f t="shared" si="17"/>
        <v>0</v>
      </c>
      <c r="BI233" s="107">
        <f t="shared" si="18"/>
        <v>0</v>
      </c>
      <c r="BJ233" s="18" t="s">
        <v>78</v>
      </c>
      <c r="BK233" s="107">
        <f t="shared" si="19"/>
        <v>0</v>
      </c>
      <c r="BL233" s="18" t="s">
        <v>121</v>
      </c>
      <c r="BM233" s="106" t="s">
        <v>354</v>
      </c>
    </row>
    <row r="234" spans="1:65" s="2" customFormat="1" ht="37.9" customHeight="1">
      <c r="A234" s="141"/>
      <c r="B234" s="142"/>
      <c r="C234" s="192" t="s">
        <v>355</v>
      </c>
      <c r="D234" s="192" t="s">
        <v>117</v>
      </c>
      <c r="E234" s="193" t="s">
        <v>356</v>
      </c>
      <c r="F234" s="194" t="s">
        <v>357</v>
      </c>
      <c r="G234" s="195" t="s">
        <v>208</v>
      </c>
      <c r="H234" s="196">
        <v>35.145</v>
      </c>
      <c r="I234" s="229"/>
      <c r="J234" s="197">
        <f t="shared" si="10"/>
        <v>0</v>
      </c>
      <c r="K234" s="101"/>
      <c r="L234" s="30"/>
      <c r="M234" s="102" t="s">
        <v>3</v>
      </c>
      <c r="N234" s="103" t="s">
        <v>41</v>
      </c>
      <c r="O234" s="104">
        <v>0.835</v>
      </c>
      <c r="P234" s="104">
        <f t="shared" si="11"/>
        <v>29.346075000000003</v>
      </c>
      <c r="Q234" s="104">
        <v>0</v>
      </c>
      <c r="R234" s="104">
        <f t="shared" si="12"/>
        <v>0</v>
      </c>
      <c r="S234" s="104">
        <v>0</v>
      </c>
      <c r="T234" s="105">
        <f t="shared" si="1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06" t="s">
        <v>121</v>
      </c>
      <c r="AT234" s="106" t="s">
        <v>117</v>
      </c>
      <c r="AU234" s="106" t="s">
        <v>80</v>
      </c>
      <c r="AY234" s="18" t="s">
        <v>115</v>
      </c>
      <c r="BE234" s="107">
        <f t="shared" si="14"/>
        <v>0</v>
      </c>
      <c r="BF234" s="107">
        <f t="shared" si="15"/>
        <v>0</v>
      </c>
      <c r="BG234" s="107">
        <f t="shared" si="16"/>
        <v>0</v>
      </c>
      <c r="BH234" s="107">
        <f t="shared" si="17"/>
        <v>0</v>
      </c>
      <c r="BI234" s="107">
        <f t="shared" si="18"/>
        <v>0</v>
      </c>
      <c r="BJ234" s="18" t="s">
        <v>78</v>
      </c>
      <c r="BK234" s="107">
        <f t="shared" si="19"/>
        <v>0</v>
      </c>
      <c r="BL234" s="18" t="s">
        <v>121</v>
      </c>
      <c r="BM234" s="106" t="s">
        <v>358</v>
      </c>
    </row>
    <row r="235" spans="1:65" s="2" customFormat="1" ht="49.15" customHeight="1">
      <c r="A235" s="141"/>
      <c r="B235" s="142"/>
      <c r="C235" s="192" t="s">
        <v>359</v>
      </c>
      <c r="D235" s="192" t="s">
        <v>117</v>
      </c>
      <c r="E235" s="193" t="s">
        <v>360</v>
      </c>
      <c r="F235" s="194" t="s">
        <v>361</v>
      </c>
      <c r="G235" s="195" t="s">
        <v>208</v>
      </c>
      <c r="H235" s="196">
        <v>316.305</v>
      </c>
      <c r="I235" s="229"/>
      <c r="J235" s="197">
        <f t="shared" si="10"/>
        <v>0</v>
      </c>
      <c r="K235" s="101"/>
      <c r="L235" s="30"/>
      <c r="M235" s="102" t="s">
        <v>3</v>
      </c>
      <c r="N235" s="103" t="s">
        <v>41</v>
      </c>
      <c r="O235" s="104">
        <v>0.004</v>
      </c>
      <c r="P235" s="104">
        <f t="shared" si="11"/>
        <v>1.26522</v>
      </c>
      <c r="Q235" s="104">
        <v>0</v>
      </c>
      <c r="R235" s="104">
        <f t="shared" si="12"/>
        <v>0</v>
      </c>
      <c r="S235" s="104">
        <v>0</v>
      </c>
      <c r="T235" s="105">
        <f t="shared" si="1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06" t="s">
        <v>121</v>
      </c>
      <c r="AT235" s="106" t="s">
        <v>117</v>
      </c>
      <c r="AU235" s="106" t="s">
        <v>80</v>
      </c>
      <c r="AY235" s="18" t="s">
        <v>115</v>
      </c>
      <c r="BE235" s="107">
        <f t="shared" si="14"/>
        <v>0</v>
      </c>
      <c r="BF235" s="107">
        <f t="shared" si="15"/>
        <v>0</v>
      </c>
      <c r="BG235" s="107">
        <f t="shared" si="16"/>
        <v>0</v>
      </c>
      <c r="BH235" s="107">
        <f t="shared" si="17"/>
        <v>0</v>
      </c>
      <c r="BI235" s="107">
        <f t="shared" si="18"/>
        <v>0</v>
      </c>
      <c r="BJ235" s="18" t="s">
        <v>78</v>
      </c>
      <c r="BK235" s="107">
        <f t="shared" si="19"/>
        <v>0</v>
      </c>
      <c r="BL235" s="18" t="s">
        <v>121</v>
      </c>
      <c r="BM235" s="106" t="s">
        <v>362</v>
      </c>
    </row>
    <row r="236" spans="1:51" s="13" customFormat="1" ht="12">
      <c r="A236" s="198"/>
      <c r="B236" s="199"/>
      <c r="C236" s="198"/>
      <c r="D236" s="200" t="s">
        <v>123</v>
      </c>
      <c r="E236" s="198"/>
      <c r="F236" s="202" t="s">
        <v>363</v>
      </c>
      <c r="G236" s="198"/>
      <c r="H236" s="203">
        <v>316.305</v>
      </c>
      <c r="I236" s="230"/>
      <c r="J236" s="198"/>
      <c r="L236" s="108"/>
      <c r="M236" s="110"/>
      <c r="N236" s="111"/>
      <c r="O236" s="111"/>
      <c r="P236" s="111"/>
      <c r="Q236" s="111"/>
      <c r="R236" s="111"/>
      <c r="S236" s="111"/>
      <c r="T236" s="112"/>
      <c r="AT236" s="109" t="s">
        <v>123</v>
      </c>
      <c r="AU236" s="109" t="s">
        <v>80</v>
      </c>
      <c r="AV236" s="13" t="s">
        <v>80</v>
      </c>
      <c r="AW236" s="13" t="s">
        <v>4</v>
      </c>
      <c r="AX236" s="13" t="s">
        <v>78</v>
      </c>
      <c r="AY236" s="109" t="s">
        <v>115</v>
      </c>
    </row>
    <row r="237" spans="1:63" s="12" customFormat="1" ht="22.9" customHeight="1">
      <c r="A237" s="185"/>
      <c r="B237" s="186"/>
      <c r="C237" s="185"/>
      <c r="D237" s="187" t="s">
        <v>69</v>
      </c>
      <c r="E237" s="190" t="s">
        <v>364</v>
      </c>
      <c r="F237" s="190" t="s">
        <v>365</v>
      </c>
      <c r="G237" s="185"/>
      <c r="H237" s="185"/>
      <c r="I237" s="234"/>
      <c r="J237" s="191">
        <f>BK237</f>
        <v>0</v>
      </c>
      <c r="L237" s="93"/>
      <c r="M237" s="95"/>
      <c r="N237" s="96"/>
      <c r="O237" s="96"/>
      <c r="P237" s="97">
        <f>P238</f>
        <v>44.277807</v>
      </c>
      <c r="Q237" s="96"/>
      <c r="R237" s="97">
        <f>R238</f>
        <v>0</v>
      </c>
      <c r="S237" s="96"/>
      <c r="T237" s="98">
        <f>T238</f>
        <v>0</v>
      </c>
      <c r="AR237" s="94" t="s">
        <v>78</v>
      </c>
      <c r="AT237" s="99" t="s">
        <v>69</v>
      </c>
      <c r="AU237" s="99" t="s">
        <v>78</v>
      </c>
      <c r="AY237" s="94" t="s">
        <v>115</v>
      </c>
      <c r="BK237" s="100">
        <f>BK238</f>
        <v>0</v>
      </c>
    </row>
    <row r="238" spans="1:65" s="2" customFormat="1" ht="37.9" customHeight="1">
      <c r="A238" s="141"/>
      <c r="B238" s="142"/>
      <c r="C238" s="192" t="s">
        <v>366</v>
      </c>
      <c r="D238" s="192" t="s">
        <v>117</v>
      </c>
      <c r="E238" s="193" t="s">
        <v>367</v>
      </c>
      <c r="F238" s="194" t="s">
        <v>368</v>
      </c>
      <c r="G238" s="195" t="s">
        <v>208</v>
      </c>
      <c r="H238" s="196">
        <v>111.531</v>
      </c>
      <c r="I238" s="229"/>
      <c r="J238" s="197">
        <f>ROUND(I238*H238,2)</f>
        <v>0</v>
      </c>
      <c r="K238" s="101"/>
      <c r="L238" s="30"/>
      <c r="M238" s="102" t="s">
        <v>3</v>
      </c>
      <c r="N238" s="103" t="s">
        <v>41</v>
      </c>
      <c r="O238" s="104">
        <v>0.397</v>
      </c>
      <c r="P238" s="104">
        <f>O238*H238</f>
        <v>44.277807</v>
      </c>
      <c r="Q238" s="104">
        <v>0</v>
      </c>
      <c r="R238" s="104">
        <f>Q238*H238</f>
        <v>0</v>
      </c>
      <c r="S238" s="104">
        <v>0</v>
      </c>
      <c r="T238" s="105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06" t="s">
        <v>121</v>
      </c>
      <c r="AT238" s="106" t="s">
        <v>117</v>
      </c>
      <c r="AU238" s="106" t="s">
        <v>80</v>
      </c>
      <c r="AY238" s="18" t="s">
        <v>115</v>
      </c>
      <c r="BE238" s="107">
        <f>IF(N238="základní",J238,0)</f>
        <v>0</v>
      </c>
      <c r="BF238" s="107">
        <f>IF(N238="snížená",J238,0)</f>
        <v>0</v>
      </c>
      <c r="BG238" s="107">
        <f>IF(N238="zákl. přenesená",J238,0)</f>
        <v>0</v>
      </c>
      <c r="BH238" s="107">
        <f>IF(N238="sníž. přenesená",J238,0)</f>
        <v>0</v>
      </c>
      <c r="BI238" s="107">
        <f>IF(N238="nulová",J238,0)</f>
        <v>0</v>
      </c>
      <c r="BJ238" s="18" t="s">
        <v>78</v>
      </c>
      <c r="BK238" s="107">
        <f>ROUND(I238*H238,2)</f>
        <v>0</v>
      </c>
      <c r="BL238" s="18" t="s">
        <v>121</v>
      </c>
      <c r="BM238" s="106" t="s">
        <v>369</v>
      </c>
    </row>
    <row r="239" spans="1:63" s="12" customFormat="1" ht="25.9" customHeight="1">
      <c r="A239" s="185"/>
      <c r="B239" s="186"/>
      <c r="C239" s="185"/>
      <c r="D239" s="187" t="s">
        <v>69</v>
      </c>
      <c r="E239" s="188" t="s">
        <v>370</v>
      </c>
      <c r="F239" s="188" t="s">
        <v>371</v>
      </c>
      <c r="G239" s="185"/>
      <c r="H239" s="185"/>
      <c r="I239" s="236"/>
      <c r="J239" s="189">
        <f>BK239</f>
        <v>0</v>
      </c>
      <c r="L239" s="93"/>
      <c r="M239" s="95"/>
      <c r="N239" s="96"/>
      <c r="O239" s="96"/>
      <c r="P239" s="97">
        <f>P240</f>
        <v>0.72</v>
      </c>
      <c r="Q239" s="96"/>
      <c r="R239" s="97">
        <f>R240</f>
        <v>0</v>
      </c>
      <c r="S239" s="96"/>
      <c r="T239" s="98">
        <f>T240</f>
        <v>0.125</v>
      </c>
      <c r="AR239" s="94" t="s">
        <v>80</v>
      </c>
      <c r="AT239" s="99" t="s">
        <v>69</v>
      </c>
      <c r="AU239" s="99" t="s">
        <v>70</v>
      </c>
      <c r="AY239" s="94" t="s">
        <v>115</v>
      </c>
      <c r="BK239" s="100">
        <f>BK240</f>
        <v>0</v>
      </c>
    </row>
    <row r="240" spans="1:63" s="12" customFormat="1" ht="22.9" customHeight="1">
      <c r="A240" s="185"/>
      <c r="B240" s="186"/>
      <c r="C240" s="185"/>
      <c r="D240" s="187" t="s">
        <v>69</v>
      </c>
      <c r="E240" s="190" t="s">
        <v>372</v>
      </c>
      <c r="F240" s="190" t="s">
        <v>373</v>
      </c>
      <c r="G240" s="185"/>
      <c r="H240" s="185"/>
      <c r="I240" s="236"/>
      <c r="J240" s="191">
        <f>BK240</f>
        <v>0</v>
      </c>
      <c r="L240" s="93"/>
      <c r="M240" s="95"/>
      <c r="N240" s="96"/>
      <c r="O240" s="96"/>
      <c r="P240" s="97">
        <f>SUM(P241:P244)</f>
        <v>0.72</v>
      </c>
      <c r="Q240" s="96"/>
      <c r="R240" s="97">
        <f>SUM(R241:R244)</f>
        <v>0</v>
      </c>
      <c r="S240" s="96"/>
      <c r="T240" s="98">
        <f>SUM(T241:T244)</f>
        <v>0.125</v>
      </c>
      <c r="AR240" s="94" t="s">
        <v>80</v>
      </c>
      <c r="AT240" s="99" t="s">
        <v>69</v>
      </c>
      <c r="AU240" s="99" t="s">
        <v>78</v>
      </c>
      <c r="AY240" s="94" t="s">
        <v>115</v>
      </c>
      <c r="BK240" s="100">
        <f>SUM(BK241:BK244)</f>
        <v>0</v>
      </c>
    </row>
    <row r="241" spans="1:65" s="2" customFormat="1" ht="14.45" customHeight="1">
      <c r="A241" s="141"/>
      <c r="B241" s="142"/>
      <c r="C241" s="192" t="s">
        <v>374</v>
      </c>
      <c r="D241" s="192" t="s">
        <v>117</v>
      </c>
      <c r="E241" s="193" t="s">
        <v>375</v>
      </c>
      <c r="F241" s="194" t="s">
        <v>376</v>
      </c>
      <c r="G241" s="195" t="s">
        <v>233</v>
      </c>
      <c r="H241" s="196">
        <v>2</v>
      </c>
      <c r="I241" s="229"/>
      <c r="J241" s="197">
        <f>ROUND(I241*H241,2)</f>
        <v>0</v>
      </c>
      <c r="K241" s="101"/>
      <c r="L241" s="30"/>
      <c r="M241" s="102" t="s">
        <v>3</v>
      </c>
      <c r="N241" s="103" t="s">
        <v>41</v>
      </c>
      <c r="O241" s="104">
        <v>0</v>
      </c>
      <c r="P241" s="104">
        <f>O241*H241</f>
        <v>0</v>
      </c>
      <c r="Q241" s="104">
        <v>0</v>
      </c>
      <c r="R241" s="104">
        <f>Q241*H241</f>
        <v>0</v>
      </c>
      <c r="S241" s="104">
        <v>0.02</v>
      </c>
      <c r="T241" s="105">
        <f>S241*H241</f>
        <v>0.04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06" t="s">
        <v>121</v>
      </c>
      <c r="AT241" s="106" t="s">
        <v>117</v>
      </c>
      <c r="AU241" s="106" t="s">
        <v>80</v>
      </c>
      <c r="AY241" s="18" t="s">
        <v>115</v>
      </c>
      <c r="BE241" s="107">
        <f>IF(N241="základní",J241,0)</f>
        <v>0</v>
      </c>
      <c r="BF241" s="107">
        <f>IF(N241="snížená",J241,0)</f>
        <v>0</v>
      </c>
      <c r="BG241" s="107">
        <f>IF(N241="zákl. přenesená",J241,0)</f>
        <v>0</v>
      </c>
      <c r="BH241" s="107">
        <f>IF(N241="sníž. přenesená",J241,0)</f>
        <v>0</v>
      </c>
      <c r="BI241" s="107">
        <f>IF(N241="nulová",J241,0)</f>
        <v>0</v>
      </c>
      <c r="BJ241" s="18" t="s">
        <v>78</v>
      </c>
      <c r="BK241" s="107">
        <f>ROUND(I241*H241,2)</f>
        <v>0</v>
      </c>
      <c r="BL241" s="18" t="s">
        <v>121</v>
      </c>
      <c r="BM241" s="106" t="s">
        <v>377</v>
      </c>
    </row>
    <row r="242" spans="1:65" s="2" customFormat="1" ht="37.9" customHeight="1">
      <c r="A242" s="141"/>
      <c r="B242" s="142"/>
      <c r="C242" s="192" t="s">
        <v>378</v>
      </c>
      <c r="D242" s="192" t="s">
        <v>117</v>
      </c>
      <c r="E242" s="193" t="s">
        <v>379</v>
      </c>
      <c r="F242" s="194" t="s">
        <v>380</v>
      </c>
      <c r="G242" s="195" t="s">
        <v>233</v>
      </c>
      <c r="H242" s="196">
        <v>2</v>
      </c>
      <c r="I242" s="229"/>
      <c r="J242" s="197">
        <f>ROUND(I242*H242,2)</f>
        <v>0</v>
      </c>
      <c r="K242" s="101"/>
      <c r="L242" s="30"/>
      <c r="M242" s="102" t="s">
        <v>3</v>
      </c>
      <c r="N242" s="103" t="s">
        <v>41</v>
      </c>
      <c r="O242" s="104">
        <v>0.36</v>
      </c>
      <c r="P242" s="104">
        <f>O242*H242</f>
        <v>0.72</v>
      </c>
      <c r="Q242" s="104">
        <v>0</v>
      </c>
      <c r="R242" s="104">
        <f>Q242*H242</f>
        <v>0</v>
      </c>
      <c r="S242" s="104">
        <v>0.0075</v>
      </c>
      <c r="T242" s="105">
        <f>S242*H242</f>
        <v>0.015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06" t="s">
        <v>218</v>
      </c>
      <c r="AT242" s="106" t="s">
        <v>117</v>
      </c>
      <c r="AU242" s="106" t="s">
        <v>80</v>
      </c>
      <c r="AY242" s="18" t="s">
        <v>115</v>
      </c>
      <c r="BE242" s="107">
        <f>IF(N242="základní",J242,0)</f>
        <v>0</v>
      </c>
      <c r="BF242" s="107">
        <f>IF(N242="snížená",J242,0)</f>
        <v>0</v>
      </c>
      <c r="BG242" s="107">
        <f>IF(N242="zákl. přenesená",J242,0)</f>
        <v>0</v>
      </c>
      <c r="BH242" s="107">
        <f>IF(N242="sníž. přenesená",J242,0)</f>
        <v>0</v>
      </c>
      <c r="BI242" s="107">
        <f>IF(N242="nulová",J242,0)</f>
        <v>0</v>
      </c>
      <c r="BJ242" s="18" t="s">
        <v>78</v>
      </c>
      <c r="BK242" s="107">
        <f>ROUND(I242*H242,2)</f>
        <v>0</v>
      </c>
      <c r="BL242" s="18" t="s">
        <v>218</v>
      </c>
      <c r="BM242" s="106" t="s">
        <v>381</v>
      </c>
    </row>
    <row r="243" spans="1:65" s="2" customFormat="1" ht="24.2" customHeight="1">
      <c r="A243" s="141"/>
      <c r="B243" s="142"/>
      <c r="C243" s="192" t="s">
        <v>382</v>
      </c>
      <c r="D243" s="192" t="s">
        <v>117</v>
      </c>
      <c r="E243" s="193" t="s">
        <v>383</v>
      </c>
      <c r="F243" s="194" t="s">
        <v>384</v>
      </c>
      <c r="G243" s="195" t="s">
        <v>233</v>
      </c>
      <c r="H243" s="196">
        <v>2</v>
      </c>
      <c r="I243" s="229"/>
      <c r="J243" s="197">
        <f>ROUND(I243*H243,2)</f>
        <v>0</v>
      </c>
      <c r="K243" s="101"/>
      <c r="L243" s="30"/>
      <c r="M243" s="102" t="s">
        <v>3</v>
      </c>
      <c r="N243" s="103" t="s">
        <v>41</v>
      </c>
      <c r="O243" s="104">
        <v>0</v>
      </c>
      <c r="P243" s="104">
        <f>O243*H243</f>
        <v>0</v>
      </c>
      <c r="Q243" s="104">
        <v>0</v>
      </c>
      <c r="R243" s="104">
        <f>Q243*H243</f>
        <v>0</v>
      </c>
      <c r="S243" s="104">
        <v>0.025</v>
      </c>
      <c r="T243" s="105">
        <f>S243*H243</f>
        <v>0.05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06" t="s">
        <v>121</v>
      </c>
      <c r="AT243" s="106" t="s">
        <v>117</v>
      </c>
      <c r="AU243" s="106" t="s">
        <v>80</v>
      </c>
      <c r="AY243" s="18" t="s">
        <v>115</v>
      </c>
      <c r="BE243" s="107">
        <f>IF(N243="základní",J243,0)</f>
        <v>0</v>
      </c>
      <c r="BF243" s="107">
        <f>IF(N243="snížená",J243,0)</f>
        <v>0</v>
      </c>
      <c r="BG243" s="107">
        <f>IF(N243="zákl. přenesená",J243,0)</f>
        <v>0</v>
      </c>
      <c r="BH243" s="107">
        <f>IF(N243="sníž. přenesená",J243,0)</f>
        <v>0</v>
      </c>
      <c r="BI243" s="107">
        <f>IF(N243="nulová",J243,0)</f>
        <v>0</v>
      </c>
      <c r="BJ243" s="18" t="s">
        <v>78</v>
      </c>
      <c r="BK243" s="107">
        <f>ROUND(I243*H243,2)</f>
        <v>0</v>
      </c>
      <c r="BL243" s="18" t="s">
        <v>121</v>
      </c>
      <c r="BM243" s="106" t="s">
        <v>385</v>
      </c>
    </row>
    <row r="244" spans="1:65" s="2" customFormat="1" ht="14.45" customHeight="1">
      <c r="A244" s="141"/>
      <c r="B244" s="142"/>
      <c r="C244" s="192" t="s">
        <v>386</v>
      </c>
      <c r="D244" s="192" t="s">
        <v>117</v>
      </c>
      <c r="E244" s="193" t="s">
        <v>387</v>
      </c>
      <c r="F244" s="194" t="s">
        <v>388</v>
      </c>
      <c r="G244" s="195" t="s">
        <v>233</v>
      </c>
      <c r="H244" s="196">
        <v>2</v>
      </c>
      <c r="I244" s="229"/>
      <c r="J244" s="197">
        <f>ROUND(I244*H244,2)</f>
        <v>0</v>
      </c>
      <c r="K244" s="101"/>
      <c r="L244" s="30"/>
      <c r="M244" s="132" t="s">
        <v>3</v>
      </c>
      <c r="N244" s="133" t="s">
        <v>41</v>
      </c>
      <c r="O244" s="134">
        <v>0</v>
      </c>
      <c r="P244" s="134">
        <f>O244*H244</f>
        <v>0</v>
      </c>
      <c r="Q244" s="134">
        <v>0</v>
      </c>
      <c r="R244" s="134">
        <f>Q244*H244</f>
        <v>0</v>
      </c>
      <c r="S244" s="134">
        <v>0.01</v>
      </c>
      <c r="T244" s="135">
        <f>S244*H244</f>
        <v>0.02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06" t="s">
        <v>121</v>
      </c>
      <c r="AT244" s="106" t="s">
        <v>117</v>
      </c>
      <c r="AU244" s="106" t="s">
        <v>80</v>
      </c>
      <c r="AY244" s="18" t="s">
        <v>115</v>
      </c>
      <c r="BE244" s="107">
        <f>IF(N244="základní",J244,0)</f>
        <v>0</v>
      </c>
      <c r="BF244" s="107">
        <f>IF(N244="snížená",J244,0)</f>
        <v>0</v>
      </c>
      <c r="BG244" s="107">
        <f>IF(N244="zákl. přenesená",J244,0)</f>
        <v>0</v>
      </c>
      <c r="BH244" s="107">
        <f>IF(N244="sníž. přenesená",J244,0)</f>
        <v>0</v>
      </c>
      <c r="BI244" s="107">
        <f>IF(N244="nulová",J244,0)</f>
        <v>0</v>
      </c>
      <c r="BJ244" s="18" t="s">
        <v>78</v>
      </c>
      <c r="BK244" s="107">
        <f>ROUND(I244*H244,2)</f>
        <v>0</v>
      </c>
      <c r="BL244" s="18" t="s">
        <v>121</v>
      </c>
      <c r="BM244" s="106" t="s">
        <v>389</v>
      </c>
    </row>
    <row r="245" spans="1:31" s="2" customFormat="1" ht="6.95" customHeight="1">
      <c r="A245" s="29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30"/>
      <c r="M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</sheetData>
  <sheetProtection algorithmName="SHA-512" hashValue="yMcyXSw/fp9tjJoO6xGo1KhD1h0OY4MG/XagQns/QsFH18aorpNx+trUl7UXZajqUKaMnOEkMYMXbHGThFiGNA==" saltValue="oKaAzXEzssvv2xqGzSQ0pQ==" spinCount="100000" sheet="1" objects="1" scenarios="1"/>
  <autoFilter ref="C90:K244"/>
  <mergeCells count="8">
    <mergeCell ref="E81:H81"/>
    <mergeCell ref="E83:H83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DESKTOP-25J83VD\Wolfi</dc:creator>
  <cp:keywords/>
  <dc:description/>
  <cp:lastModifiedBy>Otrubová Roxana</cp:lastModifiedBy>
  <dcterms:created xsi:type="dcterms:W3CDTF">2020-11-11T09:49:19Z</dcterms:created>
  <dcterms:modified xsi:type="dcterms:W3CDTF">2020-11-30T08:47:52Z</dcterms:modified>
  <cp:category/>
  <cp:version/>
  <cp:contentType/>
  <cp:contentStatus/>
</cp:coreProperties>
</file>