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65416" yWindow="65416" windowWidth="25440" windowHeight="15390" activeTab="1"/>
  </bookViews>
  <sheets>
    <sheet name="Rekapitulace stavby" sheetId="1" r:id="rId1"/>
    <sheet name="01 - Stavební úpravy cent..." sheetId="2" r:id="rId2"/>
    <sheet name="Pokyny pro vyplnění" sheetId="3" r:id="rId3"/>
  </sheets>
  <definedNames>
    <definedName name="_xlnm._FilterDatabase" localSheetId="1" hidden="1">'01 - Stavební úpravy cent...'!$C$96:$K$517</definedName>
    <definedName name="_xlnm.Print_Area" localSheetId="1">'01 - Stavební úpravy cent...'!$C$4:$J$39,'01 - Stavební úpravy cent...'!$C$45:$J$78,'01 - Stavební úpravy cent...'!$C$84:$K$517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Stavební úpravy cent...'!$96:$96</definedName>
  </definedNames>
  <calcPr calcId="181029"/>
</workbook>
</file>

<file path=xl/sharedStrings.xml><?xml version="1.0" encoding="utf-8"?>
<sst xmlns="http://schemas.openxmlformats.org/spreadsheetml/2006/main" count="4982" uniqueCount="781">
  <si>
    <t>Export Komplet</t>
  </si>
  <si>
    <t>VZ</t>
  </si>
  <si>
    <t>2.0</t>
  </si>
  <si>
    <t>ZAMOK</t>
  </si>
  <si>
    <t>False</t>
  </si>
  <si>
    <t>{d3630da9-73b9-4e4c-b64a-3de318a3b05f}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</si>
  <si>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</si>
  <si>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</si>
  <si>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</si>
  <si>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</si>
  <si>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</si>
  <si>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</si>
  <si>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</si>
  <si>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</si>
  <si>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N4652020a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</si>
  <si>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</si>
  <si>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</si>
  <si>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SNO - Centrální příjem stavební úpravy</t>
  </si>
  <si>
    <t>KSO:</t>
  </si>
  <si>
    <t/>
  </si>
  <si>
    <t>CC-CZ:</t>
  </si>
  <si>
    <t>Místo:</t>
  </si>
  <si>
    <t xml:space="preserve"> </t>
  </si>
  <si>
    <t>Datum:</t>
  </si>
  <si>
    <t>12. 11. 2020</t>
  </si>
  <si>
    <t>Zadavatel:</t>
  </si>
  <si>
    <t>IČ:</t>
  </si>
  <si>
    <t>Slezská nemocnice v Opavě</t>
  </si>
  <si>
    <t>DIČ:</t>
  </si>
  <si>
    <t>Uchazeč:</t>
  </si>
  <si>
    <t>Vyplň údaj</t>
  </si>
  <si>
    <t>Projektant:</t>
  </si>
  <si>
    <t>Ing.arch. Martin Janda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</si>
  <si>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</si>
  <si>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</si>
  <si>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</si>
  <si>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</si>
  <si>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</si>
  <si>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</si>
  <si>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</si>
  <si>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</si>
  <si>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</si>
  <si>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</si>
  <si>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</si>
  <si>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</si>
  <si>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</si>
  <si>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</si>
  <si>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</si>
  <si>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</si>
  <si>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</si>
  <si>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</si>
  <si>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</si>
  <si>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</si>
  <si>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</si>
  <si>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</si>
  <si>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</si>
  <si>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</si>
  <si>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</si>
  <si>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</si>
  <si>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</si>
  <si>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</si>
  <si>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</si>
  <si>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</si>
  <si>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</si>
  <si>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</si>
  <si>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</si>
  <si>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</si>
  <si>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</si>
  <si>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</si>
  <si>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</si>
  <si>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</si>
  <si>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</si>
  <si>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</si>
  <si>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</si>
  <si>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</si>
  <si>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</si>
  <si>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</si>
  <si>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 centrálního příjmu pacientů stávajícího objektu SNO</t>
  </si>
  <si>
    <t>STA</t>
  </si>
  <si>
    <t>1</t>
  </si>
  <si>
    <t>{ef811db2-e2ee-47e2-86f9-c3df61d9ffff}</t>
  </si>
  <si>
    <t>2</t>
  </si>
  <si>
    <t>KRYCÍ LIST SOUPISU PRACÍ</t>
  </si>
  <si>
    <t>Objekt:</t>
  </si>
  <si>
    <t>01 - Stavební úpravy centrálního příjmu pacientů stávajícího objektu SNO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</si>
  <si>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</si>
  <si>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</si>
  <si>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</si>
  <si>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</si>
  <si>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</si>
  <si>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</si>
  <si>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</si>
  <si>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</si>
  <si>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</si>
  <si>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</si>
  <si>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</si>
  <si>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727 - Zdravotechnika - požární ochrana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</si>
  <si>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</si>
  <si>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</si>
  <si>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</si>
  <si>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</si>
  <si>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</si>
  <si>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784 - Dokončovací práce - malby a tapety</t>
  </si>
  <si>
    <t>M - Práce a dodávky M</t>
  </si>
  <si>
    <t xml:space="preserve">    21-M - Elektromontáže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</si>
  <si>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</si>
  <si>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</si>
  <si>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</si>
  <si>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</si>
  <si>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</si>
  <si>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</si>
  <si>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</si>
  <si>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</si>
  <si>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</si>
  <si>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</si>
  <si>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</si>
  <si>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</si>
  <si>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</si>
  <si>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</si>
  <si>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</si>
  <si>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</si>
  <si>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</si>
  <si>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</si>
  <si>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</si>
  <si>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</si>
  <si>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</si>
  <si>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</si>
  <si>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Překlady nenosné z pórobetonu osazené do tenkého maltového lože, výšky do 250 mm, šířky překladu 100 mm, délky překladu přes 1000 do 1250 mm</t>
  </si>
  <si>
    <t>kus</t>
  </si>
  <si>
    <t>CS ÚRS 2020 01</t>
  </si>
  <si>
    <t>4</t>
  </si>
  <si>
    <t>-1678913234</t>
  </si>
  <si>
    <t>VV</t>
  </si>
  <si>
    <t>Součet</t>
  </si>
  <si>
    <t>317142426</t>
  </si>
  <si>
    <t>Překlady nenosné z pórobetonu osazené do tenkého maltového lože, výšky do 250 mm, šířky překladu 100 mm, délky překladu přes 1500 do 2000 mm</t>
  </si>
  <si>
    <t>-74762822</t>
  </si>
  <si>
    <t>342272225</t>
  </si>
  <si>
    <t>Příčky z pórobetonových tvárnic hladkých na tenké maltové lože objemová hmotnost do 500 kg/m3, tloušťka příčky 100 mm</t>
  </si>
  <si>
    <t>m2</t>
  </si>
  <si>
    <t>1127564393</t>
  </si>
  <si>
    <t>5,004*3,05</t>
  </si>
  <si>
    <t>0,975*3,05</t>
  </si>
  <si>
    <t>-(1,55*0,82+1,03*0,82+1,6*0,82+0,8*1,97)</t>
  </si>
  <si>
    <t>0,6*2,3*2</t>
  </si>
  <si>
    <t>0,6*3,05</t>
  </si>
  <si>
    <t>1,075*2,3</t>
  </si>
  <si>
    <t>1,6*2,3</t>
  </si>
  <si>
    <t>1,2*2,3</t>
  </si>
  <si>
    <t>0,3*2,3</t>
  </si>
  <si>
    <t>0,8*2,3</t>
  </si>
  <si>
    <t>342291121</t>
  </si>
  <si>
    <t>Ukotvení příček plochými kotvami, do konstrukce cihelné</t>
  </si>
  <si>
    <t>m</t>
  </si>
  <si>
    <t>1537511335</t>
  </si>
  <si>
    <t>3,05+2,3+2,3+2,3+3,05</t>
  </si>
  <si>
    <t>6</t>
  </si>
  <si>
    <t>Úpravy povrchů, podlahy a osazování výplní</t>
  </si>
  <si>
    <t>5</t>
  </si>
  <si>
    <t>612131121</t>
  </si>
  <si>
    <t>Podkladní a spojovací vrstva vnitřních omítaných ploch penetrace akrylát-silikonová nanášená ručně stěn</t>
  </si>
  <si>
    <t>1852344745</t>
  </si>
  <si>
    <t>1,55*3,05</t>
  </si>
  <si>
    <t>1,6*3,05</t>
  </si>
  <si>
    <t>(0,6+0,1+0,6)*2,3</t>
  </si>
  <si>
    <t>(0,6+0,1+0,6+0,3)*3,05</t>
  </si>
  <si>
    <t>(1,075+0,1+1,6)*2,3</t>
  </si>
  <si>
    <t>(1,6+0,1+1,6)*2,3</t>
  </si>
  <si>
    <t>1,03*3,05</t>
  </si>
  <si>
    <t>(1,2+0,1+1,6)*2,3</t>
  </si>
  <si>
    <t>(0,3+0,1)*2,3</t>
  </si>
  <si>
    <t>0,975*2,3</t>
  </si>
  <si>
    <t>(0,4+0,8+0,1+0,8)*2,3</t>
  </si>
  <si>
    <t>-(1,55*0,82+1,03*0,82+1,6*0,82+0,8*1,97)*2</t>
  </si>
  <si>
    <t>612142001</t>
  </si>
  <si>
    <t>Potažení vnitřních ploch pletivem v ploše nebo pruzích, na plném podkladu sklovláknitým vtlačením do tmelu stěn</t>
  </si>
  <si>
    <t>-1778608362</t>
  </si>
  <si>
    <t>7</t>
  </si>
  <si>
    <t>612311131</t>
  </si>
  <si>
    <t>Potažení vnitřních ploch štukem tloušťky do 3 mm svislých konstrukcí stěn</t>
  </si>
  <si>
    <t>-1722544300</t>
  </si>
  <si>
    <t>8</t>
  </si>
  <si>
    <t>612325121</t>
  </si>
  <si>
    <t>Vápenocementová omítka rýh štuková ve stěnách, šířky rýhy do 150 mm</t>
  </si>
  <si>
    <t>1676015398</t>
  </si>
  <si>
    <t>po vybourané příčce</t>
  </si>
  <si>
    <t>3,05*0,125*2</t>
  </si>
  <si>
    <t>9</t>
  </si>
  <si>
    <t>631312121</t>
  </si>
  <si>
    <t>Doplnění dosavadních mazanin prostým betonem s dodáním hmot, bez potěru, plochy jednotlivě přes 1 m2 do 4 m2 a tl. do 80 mm</t>
  </si>
  <si>
    <t>m3</t>
  </si>
  <si>
    <t>1330772442</t>
  </si>
  <si>
    <t>5,975*0,125*0,08</t>
  </si>
  <si>
    <t>10</t>
  </si>
  <si>
    <t>648922441</t>
  </si>
  <si>
    <t>Osazování parapetních desek železobetonových nebo teracových na cementovou maltu teracových různé délky</t>
  </si>
  <si>
    <t>-1051480730</t>
  </si>
  <si>
    <t>parapet</t>
  </si>
  <si>
    <t>1,55+0,1</t>
  </si>
  <si>
    <t>1,03+0,05</t>
  </si>
  <si>
    <t>1,6+0,1</t>
  </si>
  <si>
    <t>11</t>
  </si>
  <si>
    <t>M</t>
  </si>
  <si>
    <t>648001</t>
  </si>
  <si>
    <t>Kamenný parapet</t>
  </si>
  <si>
    <t>vlastní</t>
  </si>
  <si>
    <t>637171668</t>
  </si>
  <si>
    <t>Ostatní konstrukce a práce, bourání</t>
  </si>
  <si>
    <t>12</t>
  </si>
  <si>
    <t>949101111</t>
  </si>
  <si>
    <t>Lešení pomocné pracovní pro objekty pozemních staveb pro zatížení do 150 kg/m2, o výšce lešeňové podlahy do 1,9 m</t>
  </si>
  <si>
    <t>1026497801</t>
  </si>
  <si>
    <t>5,975*1,2</t>
  </si>
  <si>
    <t>5,975*2</t>
  </si>
  <si>
    <t>5,975*3</t>
  </si>
  <si>
    <t>13</t>
  </si>
  <si>
    <t>952902021</t>
  </si>
  <si>
    <t>Čištění budov při provádění oprav a udržovacích prací podlah hladkých zametením</t>
  </si>
  <si>
    <t>-717637699</t>
  </si>
  <si>
    <t>půdorys nový stav</t>
  </si>
  <si>
    <t>107 evidence příjem</t>
  </si>
  <si>
    <t>5,975*2,4</t>
  </si>
  <si>
    <t>107A evidence zázemí</t>
  </si>
  <si>
    <t>5,975*2,825</t>
  </si>
  <si>
    <t>0,5*2,5</t>
  </si>
  <si>
    <t>101 část haly</t>
  </si>
  <si>
    <t>(1+6,375+1)*5</t>
  </si>
  <si>
    <t>14</t>
  </si>
  <si>
    <t>962031136</t>
  </si>
  <si>
    <t>Bourání příček z cihel, tvárnic nebo příčkovek z tvárnic nebo příčkovek pálených nebo nepálených na maltu vápennou nebo vápenocementovou, tl. do 150 mm</t>
  </si>
  <si>
    <t>-1618273864</t>
  </si>
  <si>
    <t>5,97*3,05</t>
  </si>
  <si>
    <t>-(1*1+0,8*1,97)</t>
  </si>
  <si>
    <t>968062245</t>
  </si>
  <si>
    <t>Vybourání dřevěných rámů oken s křídly, dveřních zárubní, vrat, stěn, ostění nebo obkladů rámů oken s křídly jednoduchých, plochy do 2 m2</t>
  </si>
  <si>
    <t>-1808513621</t>
  </si>
  <si>
    <t>1*1</t>
  </si>
  <si>
    <t>16</t>
  </si>
  <si>
    <t>968072455</t>
  </si>
  <si>
    <t>Vybourání kovových rámů oken s křídly, dveřních zárubní, vrat, stěn, ostění nebo obkladů dveřních zárubní, plochy do 2 m2</t>
  </si>
  <si>
    <t>-1921332886</t>
  </si>
  <si>
    <t>0,8*1,97</t>
  </si>
  <si>
    <t>997</t>
  </si>
  <si>
    <t>Přesun sutě</t>
  </si>
  <si>
    <t>17</t>
  </si>
  <si>
    <t>997013212</t>
  </si>
  <si>
    <t>Vnitrostaveništní doprava suti a vybouraných hmot vodorovně do 50 m svisle ručně pro budovy a haly výšky přes 6 do 9 m</t>
  </si>
  <si>
    <t>t</t>
  </si>
  <si>
    <t>1218960691</t>
  </si>
  <si>
    <t>18</t>
  </si>
  <si>
    <t>997013501</t>
  </si>
  <si>
    <t>Odvoz suti a vybouraných hmot na skládku nebo meziskládku se složením, na vzdálenost do 1 km</t>
  </si>
  <si>
    <t>1868863200</t>
  </si>
  <si>
    <t>19</t>
  </si>
  <si>
    <t>997013509</t>
  </si>
  <si>
    <t>Odvoz suti a vybouraných hmot na skládku nebo meziskládku se složením, na vzdálenost Příplatek k ceně za každý další i započatý 1 km přes 1 km</t>
  </si>
  <si>
    <t>1464288385</t>
  </si>
  <si>
    <t>2,585*29</t>
  </si>
  <si>
    <t>20</t>
  </si>
  <si>
    <t>997013631</t>
  </si>
  <si>
    <t>Poplatek za uložení stavebního odpadu na skládce (skládkovné) směsného stavebního a demoličního zatříděného do Katalogu odpadů pod kódem 17 09 04</t>
  </si>
  <si>
    <t>-2029101178</t>
  </si>
  <si>
    <t>998</t>
  </si>
  <si>
    <t>Přesun hmot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</si>
  <si>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</si>
  <si>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</si>
  <si>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1866194961</t>
  </si>
  <si>
    <t>PSV</t>
  </si>
  <si>
    <t>Práce a dodávky PSV</t>
  </si>
  <si>
    <t>727</t>
  </si>
  <si>
    <t>Zdravotechnika - požární ochrana</t>
  </si>
  <si>
    <t>22</t>
  </si>
  <si>
    <t>727001</t>
  </si>
  <si>
    <t>Rozvod vody na skrápění rolety</t>
  </si>
  <si>
    <t>kpl</t>
  </si>
  <si>
    <t>1721844962</t>
  </si>
  <si>
    <t>735</t>
  </si>
  <si>
    <t>Ústřední vytápění - otopná tělesa</t>
  </si>
  <si>
    <t>23</t>
  </si>
  <si>
    <t>735151197</t>
  </si>
  <si>
    <t>Otopná tělesa panelová jednodesková PN 1,0 MPa, T do 110°C bez přídavné přestupní plochy výšky tělesa 900 mm stavební délky / výkonu 1000 mm / 875 W</t>
  </si>
  <si>
    <t>-2107107468</t>
  </si>
  <si>
    <t>24</t>
  </si>
  <si>
    <t>735151811</t>
  </si>
  <si>
    <t>Demontáž otopných těles panelových jednořadých stavební délky do 1500 mm</t>
  </si>
  <si>
    <t>1063870972</t>
  </si>
  <si>
    <t>25</t>
  </si>
  <si>
    <t>735291800</t>
  </si>
  <si>
    <t>Demontáž konzol nebo držáků otopných těles, registrů, konvektorů do odpadu</t>
  </si>
  <si>
    <t>-2064064314</t>
  </si>
  <si>
    <t>26</t>
  </si>
  <si>
    <t>735890802</t>
  </si>
  <si>
    <t>Vnitrostaveništní přemístění vybouraných (demontovaných) hmot otopných těles vodorovně do 100 m v objektech výšky přes 6 do 12 m</t>
  </si>
  <si>
    <t>2104415929</t>
  </si>
  <si>
    <t>27</t>
  </si>
  <si>
    <t>998735202</t>
  </si>
  <si>
    <t>Přesun hmot pro otopná tělesa stanovený procentní sazbou (%) z ceny vodorovná dopravní vzdálenost do 50 m v objektech výšky přes 6 do 12 m</t>
  </si>
  <si>
    <t>%</t>
  </si>
  <si>
    <t>1419086275</t>
  </si>
  <si>
    <t>763</t>
  </si>
  <si>
    <t>Konstrukce suché výstavby</t>
  </si>
  <si>
    <t>28</t>
  </si>
  <si>
    <t>763111313</t>
  </si>
  <si>
    <t>Příčka ze sádrokartonových desek s nosnou konstrukcí z jednoduchých ocelových profilů UW, CW jednoduše opláštěná deskou standardní A tl. 12,5 mm, příčka tl. 100 mm, profil 75, bez izolace, EI do 30</t>
  </si>
  <si>
    <t>774143827</t>
  </si>
  <si>
    <t>rampa</t>
  </si>
  <si>
    <t>6,175*0,65</t>
  </si>
  <si>
    <t>vstupy</t>
  </si>
  <si>
    <t>0,65*0,35</t>
  </si>
  <si>
    <t>1,4*0,35</t>
  </si>
  <si>
    <t>29</t>
  </si>
  <si>
    <t>763111421</t>
  </si>
  <si>
    <t>Příčka ze sádrokartonových desek s nosnou konstrukcí z jednoduchých ocelových profilů UW, CW dvojitě opláštěná deskami protipožárními DF tl. 2 x 12,5 mm EI 90, příčka tl. 100 mm, profil 50, s izolací, Rw do 56 dB</t>
  </si>
  <si>
    <t>-566015522</t>
  </si>
  <si>
    <t>5,975*3,05</t>
  </si>
  <si>
    <t>-0,8*1,97</t>
  </si>
  <si>
    <t>30</t>
  </si>
  <si>
    <t>763111717</t>
  </si>
  <si>
    <t>Příčka ze sádrokartonových desek ostatní konstrukce a práce na příčkách ze sádrokartonových desek základní penetrační nátěr (oboustranný)</t>
  </si>
  <si>
    <t>-1274125494</t>
  </si>
  <si>
    <t>příčka</t>
  </si>
  <si>
    <t>rampa obklad L</t>
  </si>
  <si>
    <t>(1,175+6,375+0,8)*(0,1+0,15)</t>
  </si>
  <si>
    <t>rampa obklad U</t>
  </si>
  <si>
    <t>(1,175+6,375+0,8)*(0,15+0,1+0,15)</t>
  </si>
  <si>
    <t>rampa pod nápis</t>
  </si>
  <si>
    <t>(6,175*0,05)*7</t>
  </si>
  <si>
    <t>(1,075*0,05)*2*7</t>
  </si>
  <si>
    <t>(0,8*0,05)*2*7</t>
  </si>
  <si>
    <t>rampa uzavření čel</t>
  </si>
  <si>
    <t>1,6*0,55</t>
  </si>
  <si>
    <t>0,7*0,55</t>
  </si>
  <si>
    <t>31</t>
  </si>
  <si>
    <t>763111771</t>
  </si>
  <si>
    <t>Příčka ze sádrokartonových desek Příplatek k cenám za rovinnost speciální tmelení kvality Q3</t>
  </si>
  <si>
    <t>-1867249918</t>
  </si>
  <si>
    <t>32</t>
  </si>
  <si>
    <t>763111811</t>
  </si>
  <si>
    <t>Demontáž příček ze sádrokartonových desek s nosnou konstrukcí z ocelových profilů jednoduchých, opláštění jednoduché</t>
  </si>
  <si>
    <t>-843157022</t>
  </si>
  <si>
    <t>nad dřevěnou stěnou</t>
  </si>
  <si>
    <t>5,975*1,3</t>
  </si>
  <si>
    <t>33</t>
  </si>
  <si>
    <t>763121211</t>
  </si>
  <si>
    <t>Stěna předsazená ze sádrokartonových desek bez nosné konstrukce jednoduše opláštěná deskou standardní A tl. 12,5 mm, lepenou celoplošně</t>
  </si>
  <si>
    <t>-1889384535</t>
  </si>
  <si>
    <t>rampa pásky pod nápis</t>
  </si>
  <si>
    <t>(6,175*0,05)*2*7</t>
  </si>
  <si>
    <t>34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</si>
  <si>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</si>
  <si>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</si>
  <si>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-50400605</t>
  </si>
  <si>
    <t>35</t>
  </si>
  <si>
    <t>763164511</t>
  </si>
  <si>
    <t>Obklad konstrukcí sádrokartonovými deskami včetně ochranných úhelníků ve tvaru L rozvinuté šíře do 0,4 m, opláštěný deskou standardní A, tl. 12,5 mm</t>
  </si>
  <si>
    <t>-1597062368</t>
  </si>
  <si>
    <t>1,175+6,375+0,8</t>
  </si>
  <si>
    <t>36</t>
  </si>
  <si>
    <t>763164615</t>
  </si>
  <si>
    <t>Obklad konstrukcí sádrokartonovými deskami včetně ochranných úhelníků ve tvaru U rozvinuté šíře do 0,6 m, opláštěný deskou protipožární DF, tl. 12,5 mm</t>
  </si>
  <si>
    <t>1804044543</t>
  </si>
  <si>
    <t>37</t>
  </si>
  <si>
    <t>763431031</t>
  </si>
  <si>
    <t>Montáž podhledu minerálního včetně zavěšeného roštu skrytého s panely vyjímatelnými jakékoliv velikosti panelů</t>
  </si>
  <si>
    <t>-1686276094</t>
  </si>
  <si>
    <t>1,55*1,6</t>
  </si>
  <si>
    <t>1,6*1,6</t>
  </si>
  <si>
    <t>1,075*1,2</t>
  </si>
  <si>
    <t>38</t>
  </si>
  <si>
    <t>59036518</t>
  </si>
  <si>
    <t>deska podhledová minerální rovná bílá jemná hladká desinfikovatelná nemocniční 17x600x600mm</t>
  </si>
  <si>
    <t>-451042155</t>
  </si>
  <si>
    <t>8,81*1,05 'Přepočtené koeficientem množství</t>
  </si>
  <si>
    <t>39</t>
  </si>
  <si>
    <t>998763402</t>
  </si>
  <si>
    <t>Přesun hmot pro konstrukce montované z desek stanovený procentní sazbou (%) z ceny vodorovná dopravní vzdálenost do 50 m v objektech výšky přes 6 do 12 m</t>
  </si>
  <si>
    <t>1154283053</t>
  </si>
  <si>
    <t>766</t>
  </si>
  <si>
    <t>Konstrukce truhlářské</t>
  </si>
  <si>
    <t>40</t>
  </si>
  <si>
    <t>766111820</t>
  </si>
  <si>
    <t>Demontáž dřevěných stěn plných</t>
  </si>
  <si>
    <t>994220663</t>
  </si>
  <si>
    <t>dveře</t>
  </si>
  <si>
    <t>1,44*2,06</t>
  </si>
  <si>
    <t>41</t>
  </si>
  <si>
    <t>766112820</t>
  </si>
  <si>
    <t>Demontáž dřevěných stěn zasklených</t>
  </si>
  <si>
    <t>-130336880</t>
  </si>
  <si>
    <t>1,45*2,06</t>
  </si>
  <si>
    <t>1,4*2,06</t>
  </si>
  <si>
    <t>0,4*2,06</t>
  </si>
  <si>
    <t>42</t>
  </si>
  <si>
    <t>766660171</t>
  </si>
  <si>
    <t>Montáž dveřních křídel dřevěných nebo plastových otevíravých do obložkové zárubně povrchově upravených jednokřídlových, šířky do 800 mm</t>
  </si>
  <si>
    <t>-1495832216</t>
  </si>
  <si>
    <t>43</t>
  </si>
  <si>
    <t>61162002</t>
  </si>
  <si>
    <t>dveře jednokřídlé dřevotřískové povrch dýhovaný plné 800x1970/2100mm</t>
  </si>
  <si>
    <t>934918091</t>
  </si>
  <si>
    <t>44</t>
  </si>
  <si>
    <t>766660181</t>
  </si>
  <si>
    <t>Montáž dveřních křídel dřevěných nebo plastových otevíravých do obložkové zárubně protipožárních jednokřídlových, šířky do 800 mm</t>
  </si>
  <si>
    <t>-890453079</t>
  </si>
  <si>
    <t>45</t>
  </si>
  <si>
    <t>61162098</t>
  </si>
  <si>
    <t>dveře jednokřídlé dřevotřískové protipožární EI (EW) 30 D3 povrch laminátový plné 800x1970/2100mm</t>
  </si>
  <si>
    <t>-727638691</t>
  </si>
  <si>
    <t>46</t>
  </si>
  <si>
    <t>766660713</t>
  </si>
  <si>
    <t>Montáž dveřních doplňků plechu okopného</t>
  </si>
  <si>
    <t>-1504765410</t>
  </si>
  <si>
    <t>47</t>
  </si>
  <si>
    <t>549001</t>
  </si>
  <si>
    <t>plech okopový nerez 1550x120x0,6mm</t>
  </si>
  <si>
    <t>1535100427</t>
  </si>
  <si>
    <t>1+1</t>
  </si>
  <si>
    <t>48</t>
  </si>
  <si>
    <t>549002</t>
  </si>
  <si>
    <t>plech okopový nerez 1600x120x0,6mm</t>
  </si>
  <si>
    <t>2050491105</t>
  </si>
  <si>
    <t>49</t>
  </si>
  <si>
    <t>766682111</t>
  </si>
  <si>
    <t>Montáž zárubní dřevěných, plastových nebo z lamina obložkových, pro dveře jednokřídlové, tloušťky stěny do 170 mm</t>
  </si>
  <si>
    <t>1133076294</t>
  </si>
  <si>
    <t>50</t>
  </si>
  <si>
    <t>61182258</t>
  </si>
  <si>
    <t>zárubeň obložková pro dveře 1křídlé 600,700,800,900x1970mm tl 60-170mm dub,buk</t>
  </si>
  <si>
    <t>-1258738080</t>
  </si>
  <si>
    <t>51</t>
  </si>
  <si>
    <t>766682211</t>
  </si>
  <si>
    <t>Montáž zárubní dřevěných, plastových nebo z lamina obložkových protipožárních, pro dveře jednokřídlové, tloušťky stěny do 170 mm</t>
  </si>
  <si>
    <t>-1204104418</t>
  </si>
  <si>
    <t>52</t>
  </si>
  <si>
    <t>61182259</t>
  </si>
  <si>
    <t>zárubeň protipožární pro dveře 1křídlé 600,700,800,900x1970mm tl 60-170mm dub,buk</t>
  </si>
  <si>
    <t>608538922</t>
  </si>
  <si>
    <t>53</t>
  </si>
  <si>
    <t>766001</t>
  </si>
  <si>
    <t>Montáž ostatních truhlářských konstrukcí desek lavic</t>
  </si>
  <si>
    <t>-1652545783</t>
  </si>
  <si>
    <t>1,55+1,55+1,6</t>
  </si>
  <si>
    <t>54</t>
  </si>
  <si>
    <t>60701</t>
  </si>
  <si>
    <t>deska postforming oblá hrana 600mm</t>
  </si>
  <si>
    <t>1579663861</t>
  </si>
  <si>
    <t>4,7*1,2 'Přepočtené koeficientem množství</t>
  </si>
  <si>
    <t>55</t>
  </si>
  <si>
    <t>998766202</t>
  </si>
  <si>
    <t>Přesun hmot pro konstrukce truhlářské stanovený procentní sazbou (%) z ceny vodorovná dopravní vzdálenost do 50 m v objektech výšky přes 6 do 12 m</t>
  </si>
  <si>
    <t>14658593</t>
  </si>
  <si>
    <t>767</t>
  </si>
  <si>
    <t>Konstrukce zámečnické</t>
  </si>
  <si>
    <t>56</t>
  </si>
  <si>
    <t>767001</t>
  </si>
  <si>
    <t>Montáž oken přepážek</t>
  </si>
  <si>
    <t>1759559530</t>
  </si>
  <si>
    <t>57</t>
  </si>
  <si>
    <t>767002</t>
  </si>
  <si>
    <t>Okno přepážky č.1 s bezpečnostním zasklením 1550 x 820 mm, "pokladní " přepážka s přeslechem</t>
  </si>
  <si>
    <t>ks</t>
  </si>
  <si>
    <t>1888106965</t>
  </si>
  <si>
    <t>58</t>
  </si>
  <si>
    <t>767003</t>
  </si>
  <si>
    <t>Okno přepážky č.2 s bezpečnostním zasklením 1030 x 820 mm, "pokladní " přepážka s přeslechem</t>
  </si>
  <si>
    <t>810563307</t>
  </si>
  <si>
    <t>59</t>
  </si>
  <si>
    <t>767004</t>
  </si>
  <si>
    <t>Okno přepážky č.3 s bezpečnostním zasklením 1600 x 820 mm, "pokladní " přepážka s přeslechem</t>
  </si>
  <si>
    <t>1681003254</t>
  </si>
  <si>
    <t>60</t>
  </si>
  <si>
    <t>767113110</t>
  </si>
  <si>
    <t>Montáž stěn a příček pro zasklení z hliníkových profilů, plochy jednotlivých stěn do 6 m2</t>
  </si>
  <si>
    <t>428411271</t>
  </si>
  <si>
    <t>okna kójí</t>
  </si>
  <si>
    <t>0,65*2</t>
  </si>
  <si>
    <t>61</t>
  </si>
  <si>
    <t>553001</t>
  </si>
  <si>
    <t>Hliníková dělící příčka 0,65x2m, výplň bezpečnostní sklo connex 33.1., povrchová úprava komaxit</t>
  </si>
  <si>
    <t>-1191311370</t>
  </si>
  <si>
    <t>1+1+1</t>
  </si>
  <si>
    <t>62</t>
  </si>
  <si>
    <t>767995112</t>
  </si>
  <si>
    <t>Montáž ostatních atypických zámečnických konstrukcí hmotnosti přes 5 do 10 kg</t>
  </si>
  <si>
    <t>kg</t>
  </si>
  <si>
    <t>-1379068698</t>
  </si>
  <si>
    <t>6,375*7,282</t>
  </si>
  <si>
    <t>6,375*7,772</t>
  </si>
  <si>
    <t>pracovní stůl</t>
  </si>
  <si>
    <t>(0,6*2*1,36)*3</t>
  </si>
  <si>
    <t>kamenný parapet</t>
  </si>
  <si>
    <t>(0,3*2*1,36)*3</t>
  </si>
  <si>
    <t>63</t>
  </si>
  <si>
    <t>14550266</t>
  </si>
  <si>
    <t>profil ocelový čtvercový svařovaný 80x80x3mm</t>
  </si>
  <si>
    <t>1803471284</t>
  </si>
  <si>
    <t>6,375*7,282/1000</t>
  </si>
  <si>
    <t>64</t>
  </si>
  <si>
    <t>14550196</t>
  </si>
  <si>
    <t>profil ocelový obdélníkový svařovaný 120x60x3mm</t>
  </si>
  <si>
    <t>-754497486</t>
  </si>
  <si>
    <t>6,375*7,772/1000</t>
  </si>
  <si>
    <t>65</t>
  </si>
  <si>
    <t>13010404</t>
  </si>
  <si>
    <t>úhelník ocelový rovnostranný jakost 11 375 30x30x3mm</t>
  </si>
  <si>
    <t>1919337760</t>
  </si>
  <si>
    <t>(0,6*2*1,36/1000)*3</t>
  </si>
  <si>
    <t>(0,3*2*1,36/1000)*3</t>
  </si>
  <si>
    <t>66</t>
  </si>
  <si>
    <t>998767202</t>
  </si>
  <si>
    <t>Přesun hmot pro zámečnické konstrukce stanovený procentní sazbou (%) z ceny vodorovná dopravní vzdálenost do 50 m v objektech výšky přes 6 do 12 m</t>
  </si>
  <si>
    <t>65319576</t>
  </si>
  <si>
    <t>776</t>
  </si>
  <si>
    <t>Podlahy povlakové</t>
  </si>
  <si>
    <t>67</t>
  </si>
  <si>
    <t>776201811</t>
  </si>
  <si>
    <t>Demontáž povlakových podlahovin lepených ručně bez podložky</t>
  </si>
  <si>
    <t>-1948442510</t>
  </si>
  <si>
    <t>1,65*5,975</t>
  </si>
  <si>
    <t>1,435*1</t>
  </si>
  <si>
    <t>(1,5*1,435/2)*2</t>
  </si>
  <si>
    <t>107a evidence zázemí</t>
  </si>
  <si>
    <t>4,2*5,975</t>
  </si>
  <si>
    <t xml:space="preserve">101 hala </t>
  </si>
  <si>
    <t>((2+1)/2*1,6)</t>
  </si>
  <si>
    <t>((2+1)/2*2,94)</t>
  </si>
  <si>
    <t>68</t>
  </si>
  <si>
    <t>776211111</t>
  </si>
  <si>
    <t>Montáž textilních podlahovin lepením pásů standardních</t>
  </si>
  <si>
    <t>-1648848734</t>
  </si>
  <si>
    <t>101 hala</t>
  </si>
  <si>
    <t>1,6*1,55</t>
  </si>
  <si>
    <t>1*1,2</t>
  </si>
  <si>
    <t>1*0,3</t>
  </si>
  <si>
    <t>2,5*0,5</t>
  </si>
  <si>
    <t>69</t>
  </si>
  <si>
    <t>69751063</t>
  </si>
  <si>
    <t>koberec zátěžový vpichovaný role š 2m, vlákno 100% PA, hm 800g/m2, R ≤ 100MΩ, zátěž 33, útlum 25dB, hořlavost Bfl S1</t>
  </si>
  <si>
    <t>-512058622</t>
  </si>
  <si>
    <t>41,489*1,1 'Přepočtené koeficientem množství</t>
  </si>
  <si>
    <t>70</t>
  </si>
  <si>
    <t>998776202</t>
  </si>
  <si>
    <t>Přesun hmot pro podlahy povlakové stanovený procentní sazbou (%) z ceny vodorovná dopravní vzdálenost do 50 m v objektech výšky přes 6 do 12 m</t>
  </si>
  <si>
    <t>1756027712</t>
  </si>
  <si>
    <t>784</t>
  </si>
  <si>
    <t>Dokončovací práce - malby a tapety</t>
  </si>
  <si>
    <t>71</t>
  </si>
  <si>
    <t>784121001</t>
  </si>
  <si>
    <t>Oškrabání malby v místnostech výšky do 3,80 m</t>
  </si>
  <si>
    <t>869024739</t>
  </si>
  <si>
    <t>2,4*3,05</t>
  </si>
  <si>
    <t>2,6*3,05</t>
  </si>
  <si>
    <t>0,525*2,3</t>
  </si>
  <si>
    <t>0,4*2,3</t>
  </si>
  <si>
    <t>0,62*2,3</t>
  </si>
  <si>
    <t>72</t>
  </si>
  <si>
    <t>784211101</t>
  </si>
  <si>
    <t>Malby z malířských směsí otěruvzdorných za mokra dvojnásobné, bílé za mokra otěruvzdorné výborně v místnostech výšky do 3,80 m</t>
  </si>
  <si>
    <t>292486926</t>
  </si>
  <si>
    <t>(2,4+5,975+2,6+0,975+0,9+0,6+1,6+1,55+1,55)*3,05</t>
  </si>
  <si>
    <t>-(0,8*1,97+1,55*0,82+1,03*0,82+1,6*0,82+0,8*1,97)</t>
  </si>
  <si>
    <t>(0,6+0,1+0,6)*2,3*2</t>
  </si>
  <si>
    <t>107 A zázemí evidence</t>
  </si>
  <si>
    <t>(1,175+0,1+1,6+1,55+1,6+0,1+1,6+1,03+0,4+0,62+1,2+0,1+1,6+1,6+0,3+0,1+0,975+1,2+0,1+0,8)*2,3</t>
  </si>
  <si>
    <t>1,075*0,55</t>
  </si>
  <si>
    <t>6,175*0,55</t>
  </si>
  <si>
    <t>0,65*0,35*2</t>
  </si>
  <si>
    <t>1,4*0,35*2</t>
  </si>
  <si>
    <t>Práce a dodávky M</t>
  </si>
  <si>
    <t>21-M</t>
  </si>
  <si>
    <t>Elektromontáže</t>
  </si>
  <si>
    <t>73</t>
  </si>
  <si>
    <t>21-M01</t>
  </si>
  <si>
    <t>Elektroinstalace</t>
  </si>
  <si>
    <t>424433605</t>
  </si>
  <si>
    <t>OST</t>
  </si>
  <si>
    <t>Ostatní</t>
  </si>
  <si>
    <t>74</t>
  </si>
  <si>
    <t>OST 01</t>
  </si>
  <si>
    <t>D+M požární roleta EI30 S200 4790 x 1250 mm,s vodní clonou, elektricky ovládána, power pack, tlačítko</t>
  </si>
  <si>
    <t>soubor</t>
  </si>
  <si>
    <t>512</t>
  </si>
  <si>
    <t>469790731</t>
  </si>
  <si>
    <t>75</t>
  </si>
  <si>
    <t>OST 2</t>
  </si>
  <si>
    <t>Nápis a polepy</t>
  </si>
  <si>
    <t>-151341418</t>
  </si>
  <si>
    <t>VRN</t>
  </si>
  <si>
    <t>Vedlejší rozpočtové náklady</t>
  </si>
  <si>
    <t>76</t>
  </si>
  <si>
    <t>VRN 01</t>
  </si>
  <si>
    <t>Provoz investora</t>
  </si>
  <si>
    <t>-1605023808</t>
  </si>
  <si>
    <t>77</t>
  </si>
  <si>
    <t>VRN 02</t>
  </si>
  <si>
    <t>Zařízení staveniště</t>
  </si>
  <si>
    <t>387302312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</si>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</sst>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7" t="s">
        <v>14</v>
      </c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23"/>
      <c r="AQ5" s="23"/>
      <c r="AR5" s="21"/>
      <c r="BE5" s="324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9" t="s">
        <v>17</v>
      </c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23"/>
      <c r="AQ6" s="23"/>
      <c r="AR6" s="21"/>
      <c r="BE6" s="325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5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5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5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5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5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5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25"/>
      <c r="BS13" s="18" t="s">
        <v>6</v>
      </c>
    </row>
    <row r="14" spans="2:71" ht="12.75">
      <c r="B14" s="22"/>
      <c r="C14" s="23"/>
      <c r="D14" s="23"/>
      <c r="E14" s="330" t="s">
        <v>30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25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5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5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5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5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5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5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5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5"/>
    </row>
    <row r="23" spans="2:57" s="1" customFormat="1" ht="47.25" customHeight="1">
      <c r="B23" s="22"/>
      <c r="C23" s="23"/>
      <c r="D23" s="23"/>
      <c r="E23" s="332" t="s">
        <v>36</v>
      </c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23"/>
      <c r="AP23" s="23"/>
      <c r="AQ23" s="23"/>
      <c r="AR23" s="21"/>
      <c r="BE23" s="325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5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5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3">
        <f>ROUND(AG54,2)</f>
        <v>0</v>
      </c>
      <c r="AL26" s="334"/>
      <c r="AM26" s="334"/>
      <c r="AN26" s="334"/>
      <c r="AO26" s="334"/>
      <c r="AP26" s="37"/>
      <c r="AQ26" s="37"/>
      <c r="AR26" s="40"/>
      <c r="BE26" s="325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5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5" t="s">
        <v>38</v>
      </c>
      <c r="M28" s="335"/>
      <c r="N28" s="335"/>
      <c r="O28" s="335"/>
      <c r="P28" s="335"/>
      <c r="Q28" s="37"/>
      <c r="R28" s="37"/>
      <c r="S28" s="37"/>
      <c r="T28" s="37"/>
      <c r="U28" s="37"/>
      <c r="V28" s="37"/>
      <c r="W28" s="335" t="s">
        <v>39</v>
      </c>
      <c r="X28" s="335"/>
      <c r="Y28" s="335"/>
      <c r="Z28" s="335"/>
      <c r="AA28" s="335"/>
      <c r="AB28" s="335"/>
      <c r="AC28" s="335"/>
      <c r="AD28" s="335"/>
      <c r="AE28" s="335"/>
      <c r="AF28" s="37"/>
      <c r="AG28" s="37"/>
      <c r="AH28" s="37"/>
      <c r="AI28" s="37"/>
      <c r="AJ28" s="37"/>
      <c r="AK28" s="335" t="s">
        <v>40</v>
      </c>
      <c r="AL28" s="335"/>
      <c r="AM28" s="335"/>
      <c r="AN28" s="335"/>
      <c r="AO28" s="335"/>
      <c r="AP28" s="37"/>
      <c r="AQ28" s="37"/>
      <c r="AR28" s="40"/>
      <c r="BE28" s="325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38">
        <v>0.21</v>
      </c>
      <c r="M29" s="337"/>
      <c r="N29" s="337"/>
      <c r="O29" s="337"/>
      <c r="P29" s="337"/>
      <c r="Q29" s="42"/>
      <c r="R29" s="42"/>
      <c r="S29" s="42"/>
      <c r="T29" s="42"/>
      <c r="U29" s="42"/>
      <c r="V29" s="42"/>
      <c r="W29" s="336">
        <f>ROUND(AZ54,2)</f>
        <v>0</v>
      </c>
      <c r="X29" s="337"/>
      <c r="Y29" s="337"/>
      <c r="Z29" s="337"/>
      <c r="AA29" s="337"/>
      <c r="AB29" s="337"/>
      <c r="AC29" s="337"/>
      <c r="AD29" s="337"/>
      <c r="AE29" s="337"/>
      <c r="AF29" s="42"/>
      <c r="AG29" s="42"/>
      <c r="AH29" s="42"/>
      <c r="AI29" s="42"/>
      <c r="AJ29" s="42"/>
      <c r="AK29" s="336">
        <f>ROUND(AV54,2)</f>
        <v>0</v>
      </c>
      <c r="AL29" s="337"/>
      <c r="AM29" s="337"/>
      <c r="AN29" s="337"/>
      <c r="AO29" s="337"/>
      <c r="AP29" s="42"/>
      <c r="AQ29" s="42"/>
      <c r="AR29" s="43"/>
      <c r="BE29" s="326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38">
        <v>0.15</v>
      </c>
      <c r="M30" s="337"/>
      <c r="N30" s="337"/>
      <c r="O30" s="337"/>
      <c r="P30" s="337"/>
      <c r="Q30" s="42"/>
      <c r="R30" s="42"/>
      <c r="S30" s="42"/>
      <c r="T30" s="42"/>
      <c r="U30" s="42"/>
      <c r="V30" s="42"/>
      <c r="W30" s="336">
        <f>ROUND(BA54,2)</f>
        <v>0</v>
      </c>
      <c r="X30" s="337"/>
      <c r="Y30" s="337"/>
      <c r="Z30" s="337"/>
      <c r="AA30" s="337"/>
      <c r="AB30" s="337"/>
      <c r="AC30" s="337"/>
      <c r="AD30" s="337"/>
      <c r="AE30" s="337"/>
      <c r="AF30" s="42"/>
      <c r="AG30" s="42"/>
      <c r="AH30" s="42"/>
      <c r="AI30" s="42"/>
      <c r="AJ30" s="42"/>
      <c r="AK30" s="336">
        <f>ROUND(AW54,2)</f>
        <v>0</v>
      </c>
      <c r="AL30" s="337"/>
      <c r="AM30" s="337"/>
      <c r="AN30" s="337"/>
      <c r="AO30" s="337"/>
      <c r="AP30" s="42"/>
      <c r="AQ30" s="42"/>
      <c r="AR30" s="43"/>
      <c r="BE30" s="326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38">
        <v>0.21</v>
      </c>
      <c r="M31" s="337"/>
      <c r="N31" s="337"/>
      <c r="O31" s="337"/>
      <c r="P31" s="337"/>
      <c r="Q31" s="42"/>
      <c r="R31" s="42"/>
      <c r="S31" s="42"/>
      <c r="T31" s="42"/>
      <c r="U31" s="42"/>
      <c r="V31" s="42"/>
      <c r="W31" s="336">
        <f>ROUND(BB54,2)</f>
        <v>0</v>
      </c>
      <c r="X31" s="337"/>
      <c r="Y31" s="337"/>
      <c r="Z31" s="337"/>
      <c r="AA31" s="337"/>
      <c r="AB31" s="337"/>
      <c r="AC31" s="337"/>
      <c r="AD31" s="337"/>
      <c r="AE31" s="337"/>
      <c r="AF31" s="42"/>
      <c r="AG31" s="42"/>
      <c r="AH31" s="42"/>
      <c r="AI31" s="42"/>
      <c r="AJ31" s="42"/>
      <c r="AK31" s="336">
        <v>0</v>
      </c>
      <c r="AL31" s="337"/>
      <c r="AM31" s="337"/>
      <c r="AN31" s="337"/>
      <c r="AO31" s="337"/>
      <c r="AP31" s="42"/>
      <c r="AQ31" s="42"/>
      <c r="AR31" s="43"/>
      <c r="BE31" s="326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38">
        <v>0.15</v>
      </c>
      <c r="M32" s="337"/>
      <c r="N32" s="337"/>
      <c r="O32" s="337"/>
      <c r="P32" s="337"/>
      <c r="Q32" s="42"/>
      <c r="R32" s="42"/>
      <c r="S32" s="42"/>
      <c r="T32" s="42"/>
      <c r="U32" s="42"/>
      <c r="V32" s="42"/>
      <c r="W32" s="336">
        <f>ROUND(BC54,2)</f>
        <v>0</v>
      </c>
      <c r="X32" s="337"/>
      <c r="Y32" s="337"/>
      <c r="Z32" s="337"/>
      <c r="AA32" s="337"/>
      <c r="AB32" s="337"/>
      <c r="AC32" s="337"/>
      <c r="AD32" s="337"/>
      <c r="AE32" s="337"/>
      <c r="AF32" s="42"/>
      <c r="AG32" s="42"/>
      <c r="AH32" s="42"/>
      <c r="AI32" s="42"/>
      <c r="AJ32" s="42"/>
      <c r="AK32" s="336">
        <v>0</v>
      </c>
      <c r="AL32" s="337"/>
      <c r="AM32" s="337"/>
      <c r="AN32" s="337"/>
      <c r="AO32" s="337"/>
      <c r="AP32" s="42"/>
      <c r="AQ32" s="42"/>
      <c r="AR32" s="43"/>
      <c r="BE32" s="326"/>
    </row>
    <row r="33" spans="2:44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38">
        <v>0</v>
      </c>
      <c r="M33" s="337"/>
      <c r="N33" s="337"/>
      <c r="O33" s="337"/>
      <c r="P33" s="337"/>
      <c r="Q33" s="42"/>
      <c r="R33" s="42"/>
      <c r="S33" s="42"/>
      <c r="T33" s="42"/>
      <c r="U33" s="42"/>
      <c r="V33" s="42"/>
      <c r="W33" s="336">
        <f>ROUND(BD54,2)</f>
        <v>0</v>
      </c>
      <c r="X33" s="337"/>
      <c r="Y33" s="337"/>
      <c r="Z33" s="337"/>
      <c r="AA33" s="337"/>
      <c r="AB33" s="337"/>
      <c r="AC33" s="337"/>
      <c r="AD33" s="337"/>
      <c r="AE33" s="337"/>
      <c r="AF33" s="42"/>
      <c r="AG33" s="42"/>
      <c r="AH33" s="42"/>
      <c r="AI33" s="42"/>
      <c r="AJ33" s="42"/>
      <c r="AK33" s="336">
        <v>0</v>
      </c>
      <c r="AL33" s="337"/>
      <c r="AM33" s="337"/>
      <c r="AN33" s="337"/>
      <c r="AO33" s="337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39" t="s">
        <v>49</v>
      </c>
      <c r="Y35" s="340"/>
      <c r="Z35" s="340"/>
      <c r="AA35" s="340"/>
      <c r="AB35" s="340"/>
      <c r="AC35" s="46"/>
      <c r="AD35" s="46"/>
      <c r="AE35" s="46"/>
      <c r="AF35" s="46"/>
      <c r="AG35" s="46"/>
      <c r="AH35" s="46"/>
      <c r="AI35" s="46"/>
      <c r="AJ35" s="46"/>
      <c r="AK35" s="341">
        <f>SUM(AK26:AK33)</f>
        <v>0</v>
      </c>
      <c r="AL35" s="340"/>
      <c r="AM35" s="340"/>
      <c r="AN35" s="340"/>
      <c r="AO35" s="34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N4652020a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3" t="str">
        <f>K6</f>
        <v>SNO - Centrální příjem stavební úpravy</v>
      </c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5" t="str">
        <f>IF(AN8="","",AN8)</f>
        <v>12. 11. 2020</v>
      </c>
      <c r="AN47" s="345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Slezská nemocnice v Opavě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6" t="str">
        <f>IF(E17="","",E17)</f>
        <v>Ing.arch. Martin Janda</v>
      </c>
      <c r="AN49" s="347"/>
      <c r="AO49" s="347"/>
      <c r="AP49" s="347"/>
      <c r="AQ49" s="37"/>
      <c r="AR49" s="40"/>
      <c r="AS49" s="348" t="s">
        <v>51</v>
      </c>
      <c r="AT49" s="349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6" t="str">
        <f>IF(E20="","",E20)</f>
        <v xml:space="preserve"> </v>
      </c>
      <c r="AN50" s="347"/>
      <c r="AO50" s="347"/>
      <c r="AP50" s="347"/>
      <c r="AQ50" s="37"/>
      <c r="AR50" s="40"/>
      <c r="AS50" s="350"/>
      <c r="AT50" s="351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2"/>
      <c r="AT51" s="353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4" t="s">
        <v>52</v>
      </c>
      <c r="D52" s="355"/>
      <c r="E52" s="355"/>
      <c r="F52" s="355"/>
      <c r="G52" s="355"/>
      <c r="H52" s="67"/>
      <c r="I52" s="356" t="s">
        <v>53</v>
      </c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7" t="s">
        <v>54</v>
      </c>
      <c r="AH52" s="355"/>
      <c r="AI52" s="355"/>
      <c r="AJ52" s="355"/>
      <c r="AK52" s="355"/>
      <c r="AL52" s="355"/>
      <c r="AM52" s="355"/>
      <c r="AN52" s="356" t="s">
        <v>55</v>
      </c>
      <c r="AO52" s="355"/>
      <c r="AP52" s="355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1">
        <f>ROUND(AG55,2)</f>
        <v>0</v>
      </c>
      <c r="AH54" s="361"/>
      <c r="AI54" s="361"/>
      <c r="AJ54" s="361"/>
      <c r="AK54" s="361"/>
      <c r="AL54" s="361"/>
      <c r="AM54" s="361"/>
      <c r="AN54" s="362">
        <f>SUM(AG54,AT54)</f>
        <v>0</v>
      </c>
      <c r="AO54" s="362"/>
      <c r="AP54" s="362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70</v>
      </c>
      <c r="BT54" s="85" t="s">
        <v>71</v>
      </c>
      <c r="BU54" s="86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1" s="7" customFormat="1" ht="24.75" customHeight="1">
      <c r="A55" s="87" t="s">
        <v>75</v>
      </c>
      <c r="B55" s="88"/>
      <c r="C55" s="89"/>
      <c r="D55" s="360" t="s">
        <v>76</v>
      </c>
      <c r="E55" s="360"/>
      <c r="F55" s="360"/>
      <c r="G55" s="360"/>
      <c r="H55" s="360"/>
      <c r="I55" s="90"/>
      <c r="J55" s="360" t="s">
        <v>77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58">
        <f>'01 - Stavební úpravy cent...'!J30</f>
        <v>0</v>
      </c>
      <c r="AH55" s="359"/>
      <c r="AI55" s="359"/>
      <c r="AJ55" s="359"/>
      <c r="AK55" s="359"/>
      <c r="AL55" s="359"/>
      <c r="AM55" s="359"/>
      <c r="AN55" s="358">
        <f>SUM(AG55,AT55)</f>
        <v>0</v>
      </c>
      <c r="AO55" s="359"/>
      <c r="AP55" s="359"/>
      <c r="AQ55" s="91" t="s">
        <v>78</v>
      </c>
      <c r="AR55" s="92"/>
      <c r="AS55" s="93">
        <v>0</v>
      </c>
      <c r="AT55" s="94">
        <f>ROUND(SUM(AV55:AW55),2)</f>
        <v>0</v>
      </c>
      <c r="AU55" s="95">
        <f>'01 - Stavební úpravy cent...'!P97</f>
        <v>0</v>
      </c>
      <c r="AV55" s="94">
        <f>'01 - Stavební úpravy cent...'!J33</f>
        <v>0</v>
      </c>
      <c r="AW55" s="94">
        <f>'01 - Stavební úpravy cent...'!J34</f>
        <v>0</v>
      </c>
      <c r="AX55" s="94">
        <f>'01 - Stavební úpravy cent...'!J35</f>
        <v>0</v>
      </c>
      <c r="AY55" s="94">
        <f>'01 - Stavební úpravy cent...'!J36</f>
        <v>0</v>
      </c>
      <c r="AZ55" s="94">
        <f>'01 - Stavební úpravy cent...'!F33</f>
        <v>0</v>
      </c>
      <c r="BA55" s="94">
        <f>'01 - Stavební úpravy cent...'!F34</f>
        <v>0</v>
      </c>
      <c r="BB55" s="94">
        <f>'01 - Stavební úpravy cent...'!F35</f>
        <v>0</v>
      </c>
      <c r="BC55" s="94">
        <f>'01 - Stavební úpravy cent...'!F36</f>
        <v>0</v>
      </c>
      <c r="BD55" s="96">
        <f>'01 - Stavební úpravy cent...'!F37</f>
        <v>0</v>
      </c>
      <c r="BT55" s="97" t="s">
        <v>79</v>
      </c>
      <c r="BV55" s="97" t="s">
        <v>73</v>
      </c>
      <c r="BW55" s="97" t="s">
        <v>80</v>
      </c>
      <c r="BX55" s="97" t="s">
        <v>5</v>
      </c>
      <c r="CL55" s="97" t="s">
        <v>19</v>
      </c>
      <c r="CM55" s="97" t="s">
        <v>81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ZkeHDK3O0ZCjoxP+SVGYHAty9PyY6rXDfTZIGcwLsFPLDRaOXjuy2I7jt25WiJkiafeTP4degEVfhH5YQWPhFQ==" saltValue="pXlUZQ6wNtZQjEKWpJKXF5ajQmsisygWTGzvyZgRwI+fOEd4J8B7dsgJ72tttl3+Dr0BtWBK40ucNV3il6NVy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Stavební úpravy cen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18"/>
  <sheetViews>
    <sheetView showGridLines="0" tabSelected="1" workbookViewId="0" topLeftCell="A79">
      <selection activeCell="V96" sqref="V9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8" t="s">
        <v>80</v>
      </c>
    </row>
    <row r="3" spans="2:46" s="1" customFormat="1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21"/>
      <c r="AT3" s="18" t="s">
        <v>81</v>
      </c>
    </row>
    <row r="4" spans="2:46" s="1" customFormat="1" ht="24.95" customHeight="1">
      <c r="B4" s="21"/>
      <c r="D4" s="102" t="s">
        <v>82</v>
      </c>
      <c r="I4" s="98"/>
      <c r="L4" s="21"/>
      <c r="M4" s="103" t="s">
        <v>10</v>
      </c>
      <c r="AT4" s="18" t="s">
        <v>4</v>
      </c>
    </row>
    <row r="5" spans="2:12" s="1" customFormat="1" ht="6.95" customHeight="1">
      <c r="B5" s="21"/>
      <c r="I5" s="98"/>
      <c r="L5" s="21"/>
    </row>
    <row r="6" spans="2:12" s="1" customFormat="1" ht="12" customHeight="1">
      <c r="B6" s="21"/>
      <c r="D6" s="104" t="s">
        <v>16</v>
      </c>
      <c r="I6" s="98"/>
      <c r="L6" s="21"/>
    </row>
    <row r="7" spans="2:12" s="1" customFormat="1" ht="16.5" customHeight="1">
      <c r="B7" s="21"/>
      <c r="E7" s="364" t="str">
        <f>'Rekapitulace stavby'!K6</f>
        <v>SNO - Centrální příjem stavební úpravy</v>
      </c>
      <c r="F7" s="365"/>
      <c r="G7" s="365"/>
      <c r="H7" s="365"/>
      <c r="I7" s="98"/>
      <c r="L7" s="21"/>
    </row>
    <row r="8" spans="1:31" s="2" customFormat="1" ht="12" customHeight="1">
      <c r="A8" s="35"/>
      <c r="B8" s="40"/>
      <c r="C8" s="35"/>
      <c r="D8" s="104" t="s">
        <v>83</v>
      </c>
      <c r="E8" s="35"/>
      <c r="F8" s="35"/>
      <c r="G8" s="35"/>
      <c r="H8" s="35"/>
      <c r="I8" s="105"/>
      <c r="J8" s="35"/>
      <c r="K8" s="35"/>
      <c r="L8" s="10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6" t="s">
        <v>84</v>
      </c>
      <c r="F9" s="367"/>
      <c r="G9" s="367"/>
      <c r="H9" s="367"/>
      <c r="I9" s="105"/>
      <c r="J9" s="35"/>
      <c r="K9" s="35"/>
      <c r="L9" s="10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5"/>
      <c r="J10" s="35"/>
      <c r="K10" s="35"/>
      <c r="L10" s="10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4" t="s">
        <v>18</v>
      </c>
      <c r="E11" s="35"/>
      <c r="F11" s="107" t="s">
        <v>19</v>
      </c>
      <c r="G11" s="35"/>
      <c r="H11" s="35"/>
      <c r="I11" s="108" t="s">
        <v>20</v>
      </c>
      <c r="J11" s="107" t="s">
        <v>19</v>
      </c>
      <c r="K11" s="35"/>
      <c r="L11" s="10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4" t="s">
        <v>21</v>
      </c>
      <c r="E12" s="35"/>
      <c r="F12" s="107" t="s">
        <v>22</v>
      </c>
      <c r="G12" s="35"/>
      <c r="H12" s="35"/>
      <c r="I12" s="108" t="s">
        <v>23</v>
      </c>
      <c r="J12" s="109" t="str">
        <f>'Rekapitulace stavby'!AN8</f>
        <v>12. 11. 2020</v>
      </c>
      <c r="K12" s="35"/>
      <c r="L12" s="10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5"/>
      <c r="J13" s="35"/>
      <c r="K13" s="35"/>
      <c r="L13" s="10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4" t="s">
        <v>25</v>
      </c>
      <c r="E14" s="35"/>
      <c r="F14" s="35"/>
      <c r="G14" s="35"/>
      <c r="H14" s="35"/>
      <c r="I14" s="108" t="s">
        <v>26</v>
      </c>
      <c r="J14" s="107" t="s">
        <v>19</v>
      </c>
      <c r="K14" s="35"/>
      <c r="L14" s="10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7" t="s">
        <v>27</v>
      </c>
      <c r="F15" s="35"/>
      <c r="G15" s="35"/>
      <c r="H15" s="35"/>
      <c r="I15" s="108" t="s">
        <v>28</v>
      </c>
      <c r="J15" s="107" t="s">
        <v>19</v>
      </c>
      <c r="K15" s="35"/>
      <c r="L15" s="10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5"/>
      <c r="J16" s="35"/>
      <c r="K16" s="35"/>
      <c r="L16" s="10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4" t="s">
        <v>29</v>
      </c>
      <c r="E17" s="35"/>
      <c r="F17" s="35"/>
      <c r="G17" s="35"/>
      <c r="H17" s="35"/>
      <c r="I17" s="108" t="s">
        <v>26</v>
      </c>
      <c r="J17" s="31" t="str">
        <f>'Rekapitulace stavby'!AN13</f>
        <v>Vyplň údaj</v>
      </c>
      <c r="K17" s="35"/>
      <c r="L17" s="10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8" t="str">
        <f>'Rekapitulace stavby'!E14</f>
        <v>Vyplň údaj</v>
      </c>
      <c r="F18" s="369"/>
      <c r="G18" s="369"/>
      <c r="H18" s="369"/>
      <c r="I18" s="108" t="s">
        <v>28</v>
      </c>
      <c r="J18" s="31" t="str">
        <f>'Rekapitulace stavby'!AN14</f>
        <v>Vyplň údaj</v>
      </c>
      <c r="K18" s="35"/>
      <c r="L18" s="10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5"/>
      <c r="J19" s="35"/>
      <c r="K19" s="35"/>
      <c r="L19" s="10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4" t="s">
        <v>31</v>
      </c>
      <c r="E20" s="35"/>
      <c r="F20" s="35"/>
      <c r="G20" s="35"/>
      <c r="H20" s="35"/>
      <c r="I20" s="108" t="s">
        <v>26</v>
      </c>
      <c r="J20" s="107" t="s">
        <v>19</v>
      </c>
      <c r="K20" s="35"/>
      <c r="L20" s="10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7" t="s">
        <v>32</v>
      </c>
      <c r="F21" s="35"/>
      <c r="G21" s="35"/>
      <c r="H21" s="35"/>
      <c r="I21" s="108" t="s">
        <v>28</v>
      </c>
      <c r="J21" s="107" t="s">
        <v>19</v>
      </c>
      <c r="K21" s="35"/>
      <c r="L21" s="10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5"/>
      <c r="J22" s="35"/>
      <c r="K22" s="35"/>
      <c r="L22" s="10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4" t="s">
        <v>34</v>
      </c>
      <c r="E23" s="35"/>
      <c r="F23" s="35"/>
      <c r="G23" s="35"/>
      <c r="H23" s="35"/>
      <c r="I23" s="108" t="s">
        <v>26</v>
      </c>
      <c r="J23" s="107" t="str">
        <f>IF('Rekapitulace stavby'!AN19="","",'Rekapitulace stavby'!AN19)</f>
        <v/>
      </c>
      <c r="K23" s="35"/>
      <c r="L23" s="10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7" t="str">
        <f>IF('Rekapitulace stavby'!E20="","",'Rekapitulace stavby'!E20)</f>
        <v xml:space="preserve"> </v>
      </c>
      <c r="F24" s="35"/>
      <c r="G24" s="35"/>
      <c r="H24" s="35"/>
      <c r="I24" s="108" t="s">
        <v>28</v>
      </c>
      <c r="J24" s="107" t="str">
        <f>IF('Rekapitulace stavby'!AN20="","",'Rekapitulace stavby'!AN20)</f>
        <v/>
      </c>
      <c r="K24" s="35"/>
      <c r="L24" s="10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5"/>
      <c r="J25" s="35"/>
      <c r="K25" s="35"/>
      <c r="L25" s="10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4" t="s">
        <v>35</v>
      </c>
      <c r="E26" s="35"/>
      <c r="F26" s="35"/>
      <c r="G26" s="35"/>
      <c r="H26" s="35"/>
      <c r="I26" s="105"/>
      <c r="J26" s="35"/>
      <c r="K26" s="35"/>
      <c r="L26" s="10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0" t="s">
        <v>19</v>
      </c>
      <c r="F27" s="370"/>
      <c r="G27" s="370"/>
      <c r="H27" s="370"/>
      <c r="I27" s="112"/>
      <c r="J27" s="110"/>
      <c r="K27" s="110"/>
      <c r="L27" s="113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5"/>
      <c r="J28" s="35"/>
      <c r="K28" s="35"/>
      <c r="L28" s="10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5"/>
      <c r="J29" s="114"/>
      <c r="K29" s="114"/>
      <c r="L29" s="10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37</v>
      </c>
      <c r="E30" s="35"/>
      <c r="F30" s="35"/>
      <c r="G30" s="35"/>
      <c r="H30" s="35"/>
      <c r="I30" s="105"/>
      <c r="J30" s="117">
        <f>ROUND(J97,2)</f>
        <v>0</v>
      </c>
      <c r="K30" s="35"/>
      <c r="L30" s="10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5"/>
      <c r="J31" s="114"/>
      <c r="K31" s="114"/>
      <c r="L31" s="10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39</v>
      </c>
      <c r="G32" s="35"/>
      <c r="H32" s="35"/>
      <c r="I32" s="119" t="s">
        <v>38</v>
      </c>
      <c r="J32" s="118" t="s">
        <v>40</v>
      </c>
      <c r="K32" s="35"/>
      <c r="L32" s="10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0" t="s">
        <v>41</v>
      </c>
      <c r="E33" s="104" t="s">
        <v>42</v>
      </c>
      <c r="F33" s="121">
        <f>ROUND((SUM(BE97:BE517)),2)</f>
        <v>0</v>
      </c>
      <c r="G33" s="35"/>
      <c r="H33" s="35"/>
      <c r="I33" s="122">
        <v>0.21</v>
      </c>
      <c r="J33" s="121">
        <f>ROUND(((SUM(BE97:BE517))*I33),2)</f>
        <v>0</v>
      </c>
      <c r="K33" s="35"/>
      <c r="L33" s="10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4" t="s">
        <v>43</v>
      </c>
      <c r="F34" s="121">
        <f>ROUND((SUM(BF97:BF517)),2)</f>
        <v>0</v>
      </c>
      <c r="G34" s="35"/>
      <c r="H34" s="35"/>
      <c r="I34" s="122">
        <v>0.15</v>
      </c>
      <c r="J34" s="121">
        <f>ROUND(((SUM(BF97:BF517))*I34),2)</f>
        <v>0</v>
      </c>
      <c r="K34" s="35"/>
      <c r="L34" s="10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4" t="s">
        <v>44</v>
      </c>
      <c r="F35" s="121">
        <f>ROUND((SUM(BG97:BG517)),2)</f>
        <v>0</v>
      </c>
      <c r="G35" s="35"/>
      <c r="H35" s="35"/>
      <c r="I35" s="122">
        <v>0.21</v>
      </c>
      <c r="J35" s="121">
        <f>0</f>
        <v>0</v>
      </c>
      <c r="K35" s="35"/>
      <c r="L35" s="10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4" t="s">
        <v>45</v>
      </c>
      <c r="F36" s="121">
        <f>ROUND((SUM(BH97:BH517)),2)</f>
        <v>0</v>
      </c>
      <c r="G36" s="35"/>
      <c r="H36" s="35"/>
      <c r="I36" s="122">
        <v>0.15</v>
      </c>
      <c r="J36" s="121">
        <f>0</f>
        <v>0</v>
      </c>
      <c r="K36" s="35"/>
      <c r="L36" s="10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4" t="s">
        <v>46</v>
      </c>
      <c r="F37" s="121">
        <f>ROUND((SUM(BI97:BI517)),2)</f>
        <v>0</v>
      </c>
      <c r="G37" s="35"/>
      <c r="H37" s="35"/>
      <c r="I37" s="122">
        <v>0</v>
      </c>
      <c r="J37" s="121">
        <f>0</f>
        <v>0</v>
      </c>
      <c r="K37" s="35"/>
      <c r="L37" s="10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5"/>
      <c r="J38" s="35"/>
      <c r="K38" s="35"/>
      <c r="L38" s="10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3"/>
      <c r="D39" s="124" t="s">
        <v>47</v>
      </c>
      <c r="E39" s="125"/>
      <c r="F39" s="125"/>
      <c r="G39" s="126" t="s">
        <v>48</v>
      </c>
      <c r="H39" s="127" t="s">
        <v>49</v>
      </c>
      <c r="I39" s="128"/>
      <c r="J39" s="129">
        <f>SUM(J30:J37)</f>
        <v>0</v>
      </c>
      <c r="K39" s="130"/>
      <c r="L39" s="10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10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10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85</v>
      </c>
      <c r="D45" s="37"/>
      <c r="E45" s="37"/>
      <c r="F45" s="37"/>
      <c r="G45" s="37"/>
      <c r="H45" s="37"/>
      <c r="I45" s="105"/>
      <c r="J45" s="37"/>
      <c r="K45" s="37"/>
      <c r="L45" s="106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5"/>
      <c r="J46" s="37"/>
      <c r="K46" s="37"/>
      <c r="L46" s="10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5"/>
      <c r="J47" s="37"/>
      <c r="K47" s="37"/>
      <c r="L47" s="10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1" t="str">
        <f>E7</f>
        <v>SNO - Centrální příjem stavební úpravy</v>
      </c>
      <c r="F48" s="372"/>
      <c r="G48" s="372"/>
      <c r="H48" s="372"/>
      <c r="I48" s="105"/>
      <c r="J48" s="37"/>
      <c r="K48" s="37"/>
      <c r="L48" s="10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83</v>
      </c>
      <c r="D49" s="37"/>
      <c r="E49" s="37"/>
      <c r="F49" s="37"/>
      <c r="G49" s="37"/>
      <c r="H49" s="37"/>
      <c r="I49" s="105"/>
      <c r="J49" s="37"/>
      <c r="K49" s="37"/>
      <c r="L49" s="106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3" t="str">
        <f>E9</f>
        <v>01 - Stavební úpravy centrálního příjmu pacientů stávajícího objektu SNO</v>
      </c>
      <c r="F50" s="373"/>
      <c r="G50" s="373"/>
      <c r="H50" s="373"/>
      <c r="I50" s="105"/>
      <c r="J50" s="37"/>
      <c r="K50" s="37"/>
      <c r="L50" s="10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5"/>
      <c r="J51" s="37"/>
      <c r="K51" s="37"/>
      <c r="L51" s="10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08" t="s">
        <v>23</v>
      </c>
      <c r="J52" s="60" t="str">
        <f>IF(J12="","",J12)</f>
        <v>12. 11. 2020</v>
      </c>
      <c r="K52" s="37"/>
      <c r="L52" s="10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5"/>
      <c r="J53" s="37"/>
      <c r="K53" s="37"/>
      <c r="L53" s="10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Slezská nemocnice v Opavě</v>
      </c>
      <c r="G54" s="37"/>
      <c r="H54" s="37"/>
      <c r="I54" s="108" t="s">
        <v>31</v>
      </c>
      <c r="J54" s="33" t="str">
        <f>E21</f>
        <v>Ing.arch. Martin Janda</v>
      </c>
      <c r="K54" s="37"/>
      <c r="L54" s="10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08" t="s">
        <v>34</v>
      </c>
      <c r="J55" s="33" t="str">
        <f>E24</f>
        <v xml:space="preserve"> </v>
      </c>
      <c r="K55" s="37"/>
      <c r="L55" s="10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5"/>
      <c r="J56" s="37"/>
      <c r="K56" s="37"/>
      <c r="L56" s="10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86</v>
      </c>
      <c r="D57" s="138"/>
      <c r="E57" s="138"/>
      <c r="F57" s="138"/>
      <c r="G57" s="138"/>
      <c r="H57" s="138"/>
      <c r="I57" s="139"/>
      <c r="J57" s="140" t="s">
        <v>87</v>
      </c>
      <c r="K57" s="138"/>
      <c r="L57" s="10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5"/>
      <c r="J58" s="37"/>
      <c r="K58" s="37"/>
      <c r="L58" s="10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1" t="s">
        <v>69</v>
      </c>
      <c r="D59" s="37"/>
      <c r="E59" s="37"/>
      <c r="F59" s="37"/>
      <c r="G59" s="37"/>
      <c r="H59" s="37"/>
      <c r="I59" s="105"/>
      <c r="J59" s="78">
        <f>J97</f>
        <v>0</v>
      </c>
      <c r="K59" s="37"/>
      <c r="L59" s="106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88</v>
      </c>
    </row>
    <row r="60" spans="2:12" s="9" customFormat="1" ht="24.95" customHeight="1">
      <c r="B60" s="142"/>
      <c r="C60" s="143"/>
      <c r="D60" s="144" t="s">
        <v>89</v>
      </c>
      <c r="E60" s="145"/>
      <c r="F60" s="145"/>
      <c r="G60" s="145"/>
      <c r="H60" s="145"/>
      <c r="I60" s="146"/>
      <c r="J60" s="147">
        <f>J98</f>
        <v>0</v>
      </c>
      <c r="K60" s="143"/>
      <c r="L60" s="148"/>
    </row>
    <row r="61" spans="2:12" s="10" customFormat="1" ht="19.9" customHeight="1">
      <c r="B61" s="149"/>
      <c r="C61" s="150"/>
      <c r="D61" s="151" t="s">
        <v>90</v>
      </c>
      <c r="E61" s="152"/>
      <c r="F61" s="152"/>
      <c r="G61" s="152"/>
      <c r="H61" s="152"/>
      <c r="I61" s="153"/>
      <c r="J61" s="154">
        <f>J99</f>
        <v>0</v>
      </c>
      <c r="K61" s="150"/>
      <c r="L61" s="155"/>
    </row>
    <row r="62" spans="2:12" s="10" customFormat="1" ht="19.9" customHeight="1">
      <c r="B62" s="149"/>
      <c r="C62" s="150"/>
      <c r="D62" s="151" t="s">
        <v>91</v>
      </c>
      <c r="E62" s="152"/>
      <c r="F62" s="152"/>
      <c r="G62" s="152"/>
      <c r="H62" s="152"/>
      <c r="I62" s="153"/>
      <c r="J62" s="154">
        <f>J121</f>
        <v>0</v>
      </c>
      <c r="K62" s="150"/>
      <c r="L62" s="155"/>
    </row>
    <row r="63" spans="2:12" s="10" customFormat="1" ht="19.9" customHeight="1">
      <c r="B63" s="149"/>
      <c r="C63" s="150"/>
      <c r="D63" s="151" t="s">
        <v>92</v>
      </c>
      <c r="E63" s="152"/>
      <c r="F63" s="152"/>
      <c r="G63" s="152"/>
      <c r="H63" s="152"/>
      <c r="I63" s="153"/>
      <c r="J63" s="154">
        <f>J198</f>
        <v>0</v>
      </c>
      <c r="K63" s="150"/>
      <c r="L63" s="155"/>
    </row>
    <row r="64" spans="2:12" s="10" customFormat="1" ht="19.9" customHeight="1">
      <c r="B64" s="149"/>
      <c r="C64" s="150"/>
      <c r="D64" s="151" t="s">
        <v>93</v>
      </c>
      <c r="E64" s="152"/>
      <c r="F64" s="152"/>
      <c r="G64" s="152"/>
      <c r="H64" s="152"/>
      <c r="I64" s="153"/>
      <c r="J64" s="154">
        <f>J224</f>
        <v>0</v>
      </c>
      <c r="K64" s="150"/>
      <c r="L64" s="155"/>
    </row>
    <row r="65" spans="2:12" s="10" customFormat="1" ht="19.9" customHeight="1">
      <c r="B65" s="149"/>
      <c r="C65" s="150"/>
      <c r="D65" s="151" t="s">
        <v>94</v>
      </c>
      <c r="E65" s="152"/>
      <c r="F65" s="152"/>
      <c r="G65" s="152"/>
      <c r="H65" s="152"/>
      <c r="I65" s="153"/>
      <c r="J65" s="154">
        <f>J231</f>
        <v>0</v>
      </c>
      <c r="K65" s="150"/>
      <c r="L65" s="155"/>
    </row>
    <row r="66" spans="2:12" s="9" customFormat="1" ht="24.95" customHeight="1">
      <c r="B66" s="142"/>
      <c r="C66" s="143"/>
      <c r="D66" s="144" t="s">
        <v>95</v>
      </c>
      <c r="E66" s="145"/>
      <c r="F66" s="145"/>
      <c r="G66" s="145"/>
      <c r="H66" s="145"/>
      <c r="I66" s="146"/>
      <c r="J66" s="147">
        <f>J233</f>
        <v>0</v>
      </c>
      <c r="K66" s="143"/>
      <c r="L66" s="148"/>
    </row>
    <row r="67" spans="2:12" s="10" customFormat="1" ht="19.9" customHeight="1">
      <c r="B67" s="149"/>
      <c r="C67" s="150"/>
      <c r="D67" s="151" t="s">
        <v>96</v>
      </c>
      <c r="E67" s="152"/>
      <c r="F67" s="152"/>
      <c r="G67" s="152"/>
      <c r="H67" s="152"/>
      <c r="I67" s="153"/>
      <c r="J67" s="154">
        <f>J234</f>
        <v>0</v>
      </c>
      <c r="K67" s="150"/>
      <c r="L67" s="155"/>
    </row>
    <row r="68" spans="2:12" s="10" customFormat="1" ht="19.9" customHeight="1">
      <c r="B68" s="149"/>
      <c r="C68" s="150"/>
      <c r="D68" s="151" t="s">
        <v>97</v>
      </c>
      <c r="E68" s="152"/>
      <c r="F68" s="152"/>
      <c r="G68" s="152"/>
      <c r="H68" s="152"/>
      <c r="I68" s="153"/>
      <c r="J68" s="154">
        <f>J236</f>
        <v>0</v>
      </c>
      <c r="K68" s="150"/>
      <c r="L68" s="155"/>
    </row>
    <row r="69" spans="2:12" s="10" customFormat="1" ht="19.9" customHeight="1">
      <c r="B69" s="149"/>
      <c r="C69" s="150"/>
      <c r="D69" s="151" t="s">
        <v>98</v>
      </c>
      <c r="E69" s="152"/>
      <c r="F69" s="152"/>
      <c r="G69" s="152"/>
      <c r="H69" s="152"/>
      <c r="I69" s="153"/>
      <c r="J69" s="154">
        <f>J248</f>
        <v>0</v>
      </c>
      <c r="K69" s="150"/>
      <c r="L69" s="155"/>
    </row>
    <row r="70" spans="2:12" s="10" customFormat="1" ht="19.9" customHeight="1">
      <c r="B70" s="149"/>
      <c r="C70" s="150"/>
      <c r="D70" s="151" t="s">
        <v>99</v>
      </c>
      <c r="E70" s="152"/>
      <c r="F70" s="152"/>
      <c r="G70" s="152"/>
      <c r="H70" s="152"/>
      <c r="I70" s="153"/>
      <c r="J70" s="154">
        <f>J339</f>
        <v>0</v>
      </c>
      <c r="K70" s="150"/>
      <c r="L70" s="155"/>
    </row>
    <row r="71" spans="2:12" s="10" customFormat="1" ht="19.9" customHeight="1">
      <c r="B71" s="149"/>
      <c r="C71" s="150"/>
      <c r="D71" s="151" t="s">
        <v>100</v>
      </c>
      <c r="E71" s="152"/>
      <c r="F71" s="152"/>
      <c r="G71" s="152"/>
      <c r="H71" s="152"/>
      <c r="I71" s="153"/>
      <c r="J71" s="154">
        <f>J392</f>
        <v>0</v>
      </c>
      <c r="K71" s="150"/>
      <c r="L71" s="155"/>
    </row>
    <row r="72" spans="2:12" s="10" customFormat="1" ht="19.9" customHeight="1">
      <c r="B72" s="149"/>
      <c r="C72" s="150"/>
      <c r="D72" s="151" t="s">
        <v>101</v>
      </c>
      <c r="E72" s="152"/>
      <c r="F72" s="152"/>
      <c r="G72" s="152"/>
      <c r="H72" s="152"/>
      <c r="I72" s="153"/>
      <c r="J72" s="154">
        <f>J437</f>
        <v>0</v>
      </c>
      <c r="K72" s="150"/>
      <c r="L72" s="155"/>
    </row>
    <row r="73" spans="2:12" s="10" customFormat="1" ht="19.9" customHeight="1">
      <c r="B73" s="149"/>
      <c r="C73" s="150"/>
      <c r="D73" s="151" t="s">
        <v>102</v>
      </c>
      <c r="E73" s="152"/>
      <c r="F73" s="152"/>
      <c r="G73" s="152"/>
      <c r="H73" s="152"/>
      <c r="I73" s="153"/>
      <c r="J73" s="154">
        <f>J478</f>
        <v>0</v>
      </c>
      <c r="K73" s="150"/>
      <c r="L73" s="155"/>
    </row>
    <row r="74" spans="2:12" s="9" customFormat="1" ht="24.95" customHeight="1">
      <c r="B74" s="142"/>
      <c r="C74" s="143"/>
      <c r="D74" s="144" t="s">
        <v>103</v>
      </c>
      <c r="E74" s="145"/>
      <c r="F74" s="145"/>
      <c r="G74" s="145"/>
      <c r="H74" s="145"/>
      <c r="I74" s="146"/>
      <c r="J74" s="147">
        <f>J509</f>
        <v>0</v>
      </c>
      <c r="K74" s="143"/>
      <c r="L74" s="148"/>
    </row>
    <row r="75" spans="2:12" s="10" customFormat="1" ht="19.9" customHeight="1">
      <c r="B75" s="149"/>
      <c r="C75" s="150"/>
      <c r="D75" s="151" t="s">
        <v>104</v>
      </c>
      <c r="E75" s="152"/>
      <c r="F75" s="152"/>
      <c r="G75" s="152"/>
      <c r="H75" s="152"/>
      <c r="I75" s="153"/>
      <c r="J75" s="154">
        <f>J510</f>
        <v>0</v>
      </c>
      <c r="K75" s="150"/>
      <c r="L75" s="155"/>
    </row>
    <row r="76" spans="2:12" s="9" customFormat="1" ht="24.95" customHeight="1">
      <c r="B76" s="142"/>
      <c r="C76" s="143"/>
      <c r="D76" s="144" t="s">
        <v>105</v>
      </c>
      <c r="E76" s="145"/>
      <c r="F76" s="145"/>
      <c r="G76" s="145"/>
      <c r="H76" s="145"/>
      <c r="I76" s="146"/>
      <c r="J76" s="147">
        <f>J512</f>
        <v>0</v>
      </c>
      <c r="K76" s="143"/>
      <c r="L76" s="148"/>
    </row>
    <row r="77" spans="2:12" s="9" customFormat="1" ht="24.95" customHeight="1">
      <c r="B77" s="142"/>
      <c r="C77" s="143"/>
      <c r="D77" s="144" t="s">
        <v>106</v>
      </c>
      <c r="E77" s="145"/>
      <c r="F77" s="145"/>
      <c r="G77" s="145"/>
      <c r="H77" s="145"/>
      <c r="I77" s="146"/>
      <c r="J77" s="147">
        <f>J515</f>
        <v>0</v>
      </c>
      <c r="K77" s="143"/>
      <c r="L77" s="148"/>
    </row>
    <row r="78" spans="1:31" s="2" customFormat="1" ht="21.75" customHeight="1">
      <c r="A78" s="35"/>
      <c r="B78" s="36"/>
      <c r="C78" s="37"/>
      <c r="D78" s="37"/>
      <c r="E78" s="37"/>
      <c r="F78" s="37"/>
      <c r="G78" s="37"/>
      <c r="H78" s="37"/>
      <c r="I78" s="105"/>
      <c r="J78" s="37"/>
      <c r="K78" s="37"/>
      <c r="L78" s="106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48"/>
      <c r="C79" s="49"/>
      <c r="D79" s="49"/>
      <c r="E79" s="49"/>
      <c r="F79" s="49"/>
      <c r="G79" s="49"/>
      <c r="H79" s="49"/>
      <c r="I79" s="133"/>
      <c r="J79" s="49"/>
      <c r="K79" s="49"/>
      <c r="L79" s="10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3" spans="1:31" s="2" customFormat="1" ht="6.95" customHeight="1">
      <c r="A83" s="35"/>
      <c r="B83" s="50"/>
      <c r="C83" s="51"/>
      <c r="D83" s="51"/>
      <c r="E83" s="51"/>
      <c r="F83" s="51"/>
      <c r="G83" s="51"/>
      <c r="H83" s="51"/>
      <c r="I83" s="136"/>
      <c r="J83" s="51"/>
      <c r="K83" s="51"/>
      <c r="L83" s="10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4.95" customHeight="1">
      <c r="A84" s="35"/>
      <c r="B84" s="36"/>
      <c r="C84" s="24" t="s">
        <v>107</v>
      </c>
      <c r="D84" s="37"/>
      <c r="E84" s="37"/>
      <c r="F84" s="37"/>
      <c r="G84" s="37"/>
      <c r="H84" s="37"/>
      <c r="I84" s="105"/>
      <c r="J84" s="37"/>
      <c r="K84" s="37"/>
      <c r="L84" s="10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05"/>
      <c r="J85" s="37"/>
      <c r="K85" s="37"/>
      <c r="L85" s="10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16</v>
      </c>
      <c r="D86" s="37"/>
      <c r="E86" s="37"/>
      <c r="F86" s="37"/>
      <c r="G86" s="37"/>
      <c r="H86" s="37"/>
      <c r="I86" s="105"/>
      <c r="J86" s="37"/>
      <c r="K86" s="37"/>
      <c r="L86" s="10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71" t="str">
        <f>E7</f>
        <v>SNO - Centrální příjem stavební úpravy</v>
      </c>
      <c r="F87" s="372"/>
      <c r="G87" s="372"/>
      <c r="H87" s="372"/>
      <c r="I87" s="105"/>
      <c r="J87" s="37"/>
      <c r="K87" s="37"/>
      <c r="L87" s="10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83</v>
      </c>
      <c r="D88" s="37"/>
      <c r="E88" s="37"/>
      <c r="F88" s="37"/>
      <c r="G88" s="37"/>
      <c r="H88" s="37"/>
      <c r="I88" s="105"/>
      <c r="J88" s="37"/>
      <c r="K88" s="37"/>
      <c r="L88" s="10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43" t="str">
        <f>E9</f>
        <v>01 - Stavební úpravy centrálního příjmu pacientů stávajícího objektu SNO</v>
      </c>
      <c r="F89" s="373"/>
      <c r="G89" s="373"/>
      <c r="H89" s="373"/>
      <c r="I89" s="105"/>
      <c r="J89" s="37"/>
      <c r="K89" s="37"/>
      <c r="L89" s="10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05"/>
      <c r="J90" s="37"/>
      <c r="K90" s="37"/>
      <c r="L90" s="10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21</v>
      </c>
      <c r="D91" s="37"/>
      <c r="E91" s="37"/>
      <c r="F91" s="28" t="str">
        <f>F12</f>
        <v xml:space="preserve"> </v>
      </c>
      <c r="G91" s="37"/>
      <c r="H91" s="37"/>
      <c r="I91" s="108" t="s">
        <v>23</v>
      </c>
      <c r="J91" s="60" t="str">
        <f>IF(J12="","",J12)</f>
        <v>12. 11. 2020</v>
      </c>
      <c r="K91" s="37"/>
      <c r="L91" s="10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05"/>
      <c r="J92" s="37"/>
      <c r="K92" s="37"/>
      <c r="L92" s="10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>
      <c r="A93" s="35"/>
      <c r="B93" s="36"/>
      <c r="C93" s="30" t="s">
        <v>25</v>
      </c>
      <c r="D93" s="37"/>
      <c r="E93" s="37"/>
      <c r="F93" s="28" t="str">
        <f>E15</f>
        <v>Slezská nemocnice v Opavě</v>
      </c>
      <c r="G93" s="37"/>
      <c r="H93" s="37"/>
      <c r="I93" s="108" t="s">
        <v>31</v>
      </c>
      <c r="J93" s="33" t="str">
        <f>E21</f>
        <v>Ing.arch. Martin Janda</v>
      </c>
      <c r="K93" s="37"/>
      <c r="L93" s="10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29</v>
      </c>
      <c r="D94" s="37"/>
      <c r="E94" s="37"/>
      <c r="F94" s="28" t="str">
        <f>IF(E18="","",E18)</f>
        <v>Vyplň údaj</v>
      </c>
      <c r="G94" s="37"/>
      <c r="H94" s="37"/>
      <c r="I94" s="108" t="s">
        <v>34</v>
      </c>
      <c r="J94" s="33" t="str">
        <f>E24</f>
        <v xml:space="preserve"> </v>
      </c>
      <c r="K94" s="37"/>
      <c r="L94" s="10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05"/>
      <c r="J95" s="37"/>
      <c r="K95" s="37"/>
      <c r="L95" s="10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11" customFormat="1" ht="29.25" customHeight="1">
      <c r="A96" s="156"/>
      <c r="B96" s="157"/>
      <c r="C96" s="158" t="s">
        <v>108</v>
      </c>
      <c r="D96" s="159" t="s">
        <v>56</v>
      </c>
      <c r="E96" s="159" t="s">
        <v>52</v>
      </c>
      <c r="F96" s="159" t="s">
        <v>53</v>
      </c>
      <c r="G96" s="159" t="s">
        <v>109</v>
      </c>
      <c r="H96" s="159" t="s">
        <v>110</v>
      </c>
      <c r="I96" s="160" t="s">
        <v>111</v>
      </c>
      <c r="J96" s="159" t="s">
        <v>87</v>
      </c>
      <c r="K96" s="161" t="s">
        <v>112</v>
      </c>
      <c r="L96" s="162"/>
      <c r="M96" s="69" t="s">
        <v>19</v>
      </c>
      <c r="N96" s="70" t="s">
        <v>41</v>
      </c>
      <c r="O96" s="70" t="s">
        <v>113</v>
      </c>
      <c r="P96" s="70" t="s">
        <v>114</v>
      </c>
      <c r="Q96" s="70" t="s">
        <v>115</v>
      </c>
      <c r="R96" s="70" t="s">
        <v>116</v>
      </c>
      <c r="S96" s="70" t="s">
        <v>117</v>
      </c>
      <c r="T96" s="71" t="s">
        <v>118</v>
      </c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</row>
    <row r="97" spans="1:63" s="2" customFormat="1" ht="22.9" customHeight="1">
      <c r="A97" s="35"/>
      <c r="B97" s="36"/>
      <c r="C97" s="76" t="s">
        <v>119</v>
      </c>
      <c r="D97" s="37"/>
      <c r="E97" s="37"/>
      <c r="F97" s="37"/>
      <c r="G97" s="37"/>
      <c r="H97" s="37"/>
      <c r="I97" s="105"/>
      <c r="J97" s="163">
        <f>BK97</f>
        <v>0</v>
      </c>
      <c r="K97" s="37"/>
      <c r="L97" s="40"/>
      <c r="M97" s="72"/>
      <c r="N97" s="164"/>
      <c r="O97" s="73"/>
      <c r="P97" s="165">
        <f>P98+P233+P509+P512+P515</f>
        <v>0</v>
      </c>
      <c r="Q97" s="73"/>
      <c r="R97" s="165">
        <f>R98+R233+R509+R512+R515</f>
        <v>4.310976370000001</v>
      </c>
      <c r="S97" s="73"/>
      <c r="T97" s="166">
        <f>T98+T233+T509+T512+T515</f>
        <v>2.58529258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70</v>
      </c>
      <c r="AU97" s="18" t="s">
        <v>88</v>
      </c>
      <c r="BK97" s="167">
        <f>BK98+BK233+BK509+BK512+BK515</f>
        <v>0</v>
      </c>
    </row>
    <row r="98" spans="2:63" s="12" customFormat="1" ht="25.9" customHeight="1">
      <c r="B98" s="168"/>
      <c r="C98" s="169"/>
      <c r="D98" s="170" t="s">
        <v>70</v>
      </c>
      <c r="E98" s="171" t="s">
        <v>120</v>
      </c>
      <c r="F98" s="171" t="s">
        <v>121</v>
      </c>
      <c r="G98" s="169"/>
      <c r="H98" s="169"/>
      <c r="I98" s="172"/>
      <c r="J98" s="173">
        <f>BK98</f>
        <v>0</v>
      </c>
      <c r="K98" s="169"/>
      <c r="L98" s="174"/>
      <c r="M98" s="175"/>
      <c r="N98" s="176"/>
      <c r="O98" s="176"/>
      <c r="P98" s="177">
        <f>P99+P121+P198+P224+P231</f>
        <v>0</v>
      </c>
      <c r="Q98" s="176"/>
      <c r="R98" s="177">
        <f>R99+R121+R198+R224+R231</f>
        <v>2.53279955</v>
      </c>
      <c r="S98" s="176"/>
      <c r="T98" s="178">
        <f>T99+T121+T198+T224+T231</f>
        <v>1.979837</v>
      </c>
      <c r="AR98" s="179" t="s">
        <v>79</v>
      </c>
      <c r="AT98" s="180" t="s">
        <v>70</v>
      </c>
      <c r="AU98" s="180" t="s">
        <v>71</v>
      </c>
      <c r="AY98" s="179" t="s">
        <v>122</v>
      </c>
      <c r="BK98" s="181">
        <f>BK99+BK121+BK198+BK224+BK231</f>
        <v>0</v>
      </c>
    </row>
    <row r="99" spans="2:63" s="12" customFormat="1" ht="22.9" customHeight="1">
      <c r="B99" s="168"/>
      <c r="C99" s="169"/>
      <c r="D99" s="170" t="s">
        <v>70</v>
      </c>
      <c r="E99" s="182" t="s">
        <v>123</v>
      </c>
      <c r="F99" s="182" t="s">
        <v>124</v>
      </c>
      <c r="G99" s="169"/>
      <c r="H99" s="169"/>
      <c r="I99" s="172"/>
      <c r="J99" s="183">
        <f>BK99</f>
        <v>0</v>
      </c>
      <c r="K99" s="169"/>
      <c r="L99" s="174"/>
      <c r="M99" s="175"/>
      <c r="N99" s="176"/>
      <c r="O99" s="176"/>
      <c r="P99" s="177">
        <f>SUM(P100:P120)</f>
        <v>0</v>
      </c>
      <c r="Q99" s="176"/>
      <c r="R99" s="177">
        <f>SUM(R100:R120)</f>
        <v>1.85656705</v>
      </c>
      <c r="S99" s="176"/>
      <c r="T99" s="178">
        <f>SUM(T100:T120)</f>
        <v>0</v>
      </c>
      <c r="AR99" s="179" t="s">
        <v>79</v>
      </c>
      <c r="AT99" s="180" t="s">
        <v>70</v>
      </c>
      <c r="AU99" s="180" t="s">
        <v>79</v>
      </c>
      <c r="AY99" s="179" t="s">
        <v>122</v>
      </c>
      <c r="BK99" s="181">
        <f>SUM(BK100:BK120)</f>
        <v>0</v>
      </c>
    </row>
    <row r="100" spans="1:65" s="2" customFormat="1" ht="21.75" customHeight="1">
      <c r="A100" s="35"/>
      <c r="B100" s="36"/>
      <c r="C100" s="184" t="s">
        <v>79</v>
      </c>
      <c r="D100" s="184" t="s">
        <v>125</v>
      </c>
      <c r="E100" s="185" t="s">
        <v>126</v>
      </c>
      <c r="F100" s="186" t="s">
        <v>127</v>
      </c>
      <c r="G100" s="187" t="s">
        <v>128</v>
      </c>
      <c r="H100" s="188">
        <v>1</v>
      </c>
      <c r="I100" s="189"/>
      <c r="J100" s="190">
        <f>ROUND(I100*H100,2)</f>
        <v>0</v>
      </c>
      <c r="K100" s="186" t="s">
        <v>129</v>
      </c>
      <c r="L100" s="40"/>
      <c r="M100" s="191" t="s">
        <v>19</v>
      </c>
      <c r="N100" s="192" t="s">
        <v>42</v>
      </c>
      <c r="O100" s="65"/>
      <c r="P100" s="193">
        <f>O100*H100</f>
        <v>0</v>
      </c>
      <c r="Q100" s="193">
        <v>0.02628</v>
      </c>
      <c r="R100" s="193">
        <f>Q100*H100</f>
        <v>0.02628</v>
      </c>
      <c r="S100" s="193">
        <v>0</v>
      </c>
      <c r="T100" s="19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5" t="s">
        <v>130</v>
      </c>
      <c r="AT100" s="195" t="s">
        <v>125</v>
      </c>
      <c r="AU100" s="195" t="s">
        <v>81</v>
      </c>
      <c r="AY100" s="18" t="s">
        <v>122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18" t="s">
        <v>79</v>
      </c>
      <c r="BK100" s="196">
        <f>ROUND(I100*H100,2)</f>
        <v>0</v>
      </c>
      <c r="BL100" s="18" t="s">
        <v>130</v>
      </c>
      <c r="BM100" s="195" t="s">
        <v>131</v>
      </c>
    </row>
    <row r="101" spans="2:51" s="13" customFormat="1" ht="11.25">
      <c r="B101" s="197"/>
      <c r="C101" s="198"/>
      <c r="D101" s="199" t="s">
        <v>132</v>
      </c>
      <c r="E101" s="200" t="s">
        <v>19</v>
      </c>
      <c r="F101" s="201" t="s">
        <v>79</v>
      </c>
      <c r="G101" s="198"/>
      <c r="H101" s="202">
        <v>1</v>
      </c>
      <c r="I101" s="203"/>
      <c r="J101" s="198"/>
      <c r="K101" s="198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132</v>
      </c>
      <c r="AU101" s="208" t="s">
        <v>81</v>
      </c>
      <c r="AV101" s="13" t="s">
        <v>81</v>
      </c>
      <c r="AW101" s="13" t="s">
        <v>33</v>
      </c>
      <c r="AX101" s="13" t="s">
        <v>71</v>
      </c>
      <c r="AY101" s="208" t="s">
        <v>122</v>
      </c>
    </row>
    <row r="102" spans="2:51" s="14" customFormat="1" ht="11.25">
      <c r="B102" s="209"/>
      <c r="C102" s="210"/>
      <c r="D102" s="199" t="s">
        <v>132</v>
      </c>
      <c r="E102" s="211" t="s">
        <v>19</v>
      </c>
      <c r="F102" s="212" t="s">
        <v>133</v>
      </c>
      <c r="G102" s="210"/>
      <c r="H102" s="213">
        <v>1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132</v>
      </c>
      <c r="AU102" s="219" t="s">
        <v>81</v>
      </c>
      <c r="AV102" s="14" t="s">
        <v>130</v>
      </c>
      <c r="AW102" s="14" t="s">
        <v>33</v>
      </c>
      <c r="AX102" s="14" t="s">
        <v>79</v>
      </c>
      <c r="AY102" s="219" t="s">
        <v>122</v>
      </c>
    </row>
    <row r="103" spans="1:65" s="2" customFormat="1" ht="21.75" customHeight="1">
      <c r="A103" s="35"/>
      <c r="B103" s="36"/>
      <c r="C103" s="184" t="s">
        <v>81</v>
      </c>
      <c r="D103" s="184" t="s">
        <v>125</v>
      </c>
      <c r="E103" s="185" t="s">
        <v>134</v>
      </c>
      <c r="F103" s="186" t="s">
        <v>135</v>
      </c>
      <c r="G103" s="187" t="s">
        <v>128</v>
      </c>
      <c r="H103" s="188">
        <v>3</v>
      </c>
      <c r="I103" s="189"/>
      <c r="J103" s="190">
        <f>ROUND(I103*H103,2)</f>
        <v>0</v>
      </c>
      <c r="K103" s="186" t="s">
        <v>129</v>
      </c>
      <c r="L103" s="40"/>
      <c r="M103" s="191" t="s">
        <v>19</v>
      </c>
      <c r="N103" s="192" t="s">
        <v>42</v>
      </c>
      <c r="O103" s="65"/>
      <c r="P103" s="193">
        <f>O103*H103</f>
        <v>0</v>
      </c>
      <c r="Q103" s="193">
        <v>0.03428</v>
      </c>
      <c r="R103" s="193">
        <f>Q103*H103</f>
        <v>0.10283999999999999</v>
      </c>
      <c r="S103" s="193">
        <v>0</v>
      </c>
      <c r="T103" s="19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5" t="s">
        <v>130</v>
      </c>
      <c r="AT103" s="195" t="s">
        <v>125</v>
      </c>
      <c r="AU103" s="195" t="s">
        <v>81</v>
      </c>
      <c r="AY103" s="18" t="s">
        <v>122</v>
      </c>
      <c r="BE103" s="196">
        <f>IF(N103="základní",J103,0)</f>
        <v>0</v>
      </c>
      <c r="BF103" s="196">
        <f>IF(N103="snížená",J103,0)</f>
        <v>0</v>
      </c>
      <c r="BG103" s="196">
        <f>IF(N103="zákl. přenesená",J103,0)</f>
        <v>0</v>
      </c>
      <c r="BH103" s="196">
        <f>IF(N103="sníž. přenesená",J103,0)</f>
        <v>0</v>
      </c>
      <c r="BI103" s="196">
        <f>IF(N103="nulová",J103,0)</f>
        <v>0</v>
      </c>
      <c r="BJ103" s="18" t="s">
        <v>79</v>
      </c>
      <c r="BK103" s="196">
        <f>ROUND(I103*H103,2)</f>
        <v>0</v>
      </c>
      <c r="BL103" s="18" t="s">
        <v>130</v>
      </c>
      <c r="BM103" s="195" t="s">
        <v>136</v>
      </c>
    </row>
    <row r="104" spans="2:51" s="13" customFormat="1" ht="11.25">
      <c r="B104" s="197"/>
      <c r="C104" s="198"/>
      <c r="D104" s="199" t="s">
        <v>132</v>
      </c>
      <c r="E104" s="200" t="s">
        <v>19</v>
      </c>
      <c r="F104" s="201" t="s">
        <v>123</v>
      </c>
      <c r="G104" s="198"/>
      <c r="H104" s="202">
        <v>3</v>
      </c>
      <c r="I104" s="203"/>
      <c r="J104" s="198"/>
      <c r="K104" s="198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132</v>
      </c>
      <c r="AU104" s="208" t="s">
        <v>81</v>
      </c>
      <c r="AV104" s="13" t="s">
        <v>81</v>
      </c>
      <c r="AW104" s="13" t="s">
        <v>33</v>
      </c>
      <c r="AX104" s="13" t="s">
        <v>71</v>
      </c>
      <c r="AY104" s="208" t="s">
        <v>122</v>
      </c>
    </row>
    <row r="105" spans="2:51" s="14" customFormat="1" ht="11.25">
      <c r="B105" s="209"/>
      <c r="C105" s="210"/>
      <c r="D105" s="199" t="s">
        <v>132</v>
      </c>
      <c r="E105" s="211" t="s">
        <v>19</v>
      </c>
      <c r="F105" s="212" t="s">
        <v>133</v>
      </c>
      <c r="G105" s="210"/>
      <c r="H105" s="213">
        <v>3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132</v>
      </c>
      <c r="AU105" s="219" t="s">
        <v>81</v>
      </c>
      <c r="AV105" s="14" t="s">
        <v>130</v>
      </c>
      <c r="AW105" s="14" t="s">
        <v>33</v>
      </c>
      <c r="AX105" s="14" t="s">
        <v>79</v>
      </c>
      <c r="AY105" s="219" t="s">
        <v>122</v>
      </c>
    </row>
    <row r="106" spans="1:65" s="2" customFormat="1" ht="21.75" customHeight="1">
      <c r="A106" s="35"/>
      <c r="B106" s="36"/>
      <c r="C106" s="184" t="s">
        <v>123</v>
      </c>
      <c r="D106" s="184" t="s">
        <v>125</v>
      </c>
      <c r="E106" s="185" t="s">
        <v>137</v>
      </c>
      <c r="F106" s="186" t="s">
        <v>138</v>
      </c>
      <c r="G106" s="187" t="s">
        <v>139</v>
      </c>
      <c r="H106" s="188">
        <v>29.265</v>
      </c>
      <c r="I106" s="189"/>
      <c r="J106" s="190">
        <f>ROUND(I106*H106,2)</f>
        <v>0</v>
      </c>
      <c r="K106" s="186" t="s">
        <v>129</v>
      </c>
      <c r="L106" s="40"/>
      <c r="M106" s="191" t="s">
        <v>19</v>
      </c>
      <c r="N106" s="192" t="s">
        <v>42</v>
      </c>
      <c r="O106" s="65"/>
      <c r="P106" s="193">
        <f>O106*H106</f>
        <v>0</v>
      </c>
      <c r="Q106" s="193">
        <v>0.05897</v>
      </c>
      <c r="R106" s="193">
        <f>Q106*H106</f>
        <v>1.7257570500000001</v>
      </c>
      <c r="S106" s="193">
        <v>0</v>
      </c>
      <c r="T106" s="19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5" t="s">
        <v>130</v>
      </c>
      <c r="AT106" s="195" t="s">
        <v>125</v>
      </c>
      <c r="AU106" s="195" t="s">
        <v>81</v>
      </c>
      <c r="AY106" s="18" t="s">
        <v>122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18" t="s">
        <v>79</v>
      </c>
      <c r="BK106" s="196">
        <f>ROUND(I106*H106,2)</f>
        <v>0</v>
      </c>
      <c r="BL106" s="18" t="s">
        <v>130</v>
      </c>
      <c r="BM106" s="195" t="s">
        <v>140</v>
      </c>
    </row>
    <row r="107" spans="2:51" s="13" customFormat="1" ht="11.25">
      <c r="B107" s="197"/>
      <c r="C107" s="198"/>
      <c r="D107" s="199" t="s">
        <v>132</v>
      </c>
      <c r="E107" s="200" t="s">
        <v>19</v>
      </c>
      <c r="F107" s="201" t="s">
        <v>141</v>
      </c>
      <c r="G107" s="198"/>
      <c r="H107" s="202">
        <v>15.262</v>
      </c>
      <c r="I107" s="203"/>
      <c r="J107" s="198"/>
      <c r="K107" s="198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132</v>
      </c>
      <c r="AU107" s="208" t="s">
        <v>81</v>
      </c>
      <c r="AV107" s="13" t="s">
        <v>81</v>
      </c>
      <c r="AW107" s="13" t="s">
        <v>33</v>
      </c>
      <c r="AX107" s="13" t="s">
        <v>71</v>
      </c>
      <c r="AY107" s="208" t="s">
        <v>122</v>
      </c>
    </row>
    <row r="108" spans="2:51" s="13" customFormat="1" ht="11.25">
      <c r="B108" s="197"/>
      <c r="C108" s="198"/>
      <c r="D108" s="199" t="s">
        <v>132</v>
      </c>
      <c r="E108" s="200" t="s">
        <v>19</v>
      </c>
      <c r="F108" s="201" t="s">
        <v>142</v>
      </c>
      <c r="G108" s="198"/>
      <c r="H108" s="202">
        <v>2.974</v>
      </c>
      <c r="I108" s="203"/>
      <c r="J108" s="198"/>
      <c r="K108" s="198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132</v>
      </c>
      <c r="AU108" s="208" t="s">
        <v>81</v>
      </c>
      <c r="AV108" s="13" t="s">
        <v>81</v>
      </c>
      <c r="AW108" s="13" t="s">
        <v>33</v>
      </c>
      <c r="AX108" s="13" t="s">
        <v>71</v>
      </c>
      <c r="AY108" s="208" t="s">
        <v>122</v>
      </c>
    </row>
    <row r="109" spans="2:51" s="13" customFormat="1" ht="11.25">
      <c r="B109" s="197"/>
      <c r="C109" s="198"/>
      <c r="D109" s="199" t="s">
        <v>132</v>
      </c>
      <c r="E109" s="200" t="s">
        <v>19</v>
      </c>
      <c r="F109" s="201" t="s">
        <v>143</v>
      </c>
      <c r="G109" s="198"/>
      <c r="H109" s="202">
        <v>-5.004</v>
      </c>
      <c r="I109" s="203"/>
      <c r="J109" s="198"/>
      <c r="K109" s="198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132</v>
      </c>
      <c r="AU109" s="208" t="s">
        <v>81</v>
      </c>
      <c r="AV109" s="13" t="s">
        <v>81</v>
      </c>
      <c r="AW109" s="13" t="s">
        <v>33</v>
      </c>
      <c r="AX109" s="13" t="s">
        <v>71</v>
      </c>
      <c r="AY109" s="208" t="s">
        <v>122</v>
      </c>
    </row>
    <row r="110" spans="2:51" s="13" customFormat="1" ht="11.25">
      <c r="B110" s="197"/>
      <c r="C110" s="198"/>
      <c r="D110" s="199" t="s">
        <v>132</v>
      </c>
      <c r="E110" s="200" t="s">
        <v>19</v>
      </c>
      <c r="F110" s="201" t="s">
        <v>144</v>
      </c>
      <c r="G110" s="198"/>
      <c r="H110" s="202">
        <v>2.76</v>
      </c>
      <c r="I110" s="203"/>
      <c r="J110" s="198"/>
      <c r="K110" s="198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132</v>
      </c>
      <c r="AU110" s="208" t="s">
        <v>81</v>
      </c>
      <c r="AV110" s="13" t="s">
        <v>81</v>
      </c>
      <c r="AW110" s="13" t="s">
        <v>33</v>
      </c>
      <c r="AX110" s="13" t="s">
        <v>71</v>
      </c>
      <c r="AY110" s="208" t="s">
        <v>122</v>
      </c>
    </row>
    <row r="111" spans="2:51" s="13" customFormat="1" ht="11.25">
      <c r="B111" s="197"/>
      <c r="C111" s="198"/>
      <c r="D111" s="199" t="s">
        <v>132</v>
      </c>
      <c r="E111" s="200" t="s">
        <v>19</v>
      </c>
      <c r="F111" s="201" t="s">
        <v>145</v>
      </c>
      <c r="G111" s="198"/>
      <c r="H111" s="202">
        <v>1.83</v>
      </c>
      <c r="I111" s="203"/>
      <c r="J111" s="198"/>
      <c r="K111" s="198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132</v>
      </c>
      <c r="AU111" s="208" t="s">
        <v>81</v>
      </c>
      <c r="AV111" s="13" t="s">
        <v>81</v>
      </c>
      <c r="AW111" s="13" t="s">
        <v>33</v>
      </c>
      <c r="AX111" s="13" t="s">
        <v>71</v>
      </c>
      <c r="AY111" s="208" t="s">
        <v>122</v>
      </c>
    </row>
    <row r="112" spans="2:51" s="13" customFormat="1" ht="11.25">
      <c r="B112" s="197"/>
      <c r="C112" s="198"/>
      <c r="D112" s="199" t="s">
        <v>132</v>
      </c>
      <c r="E112" s="200" t="s">
        <v>19</v>
      </c>
      <c r="F112" s="201" t="s">
        <v>146</v>
      </c>
      <c r="G112" s="198"/>
      <c r="H112" s="202">
        <v>2.473</v>
      </c>
      <c r="I112" s="203"/>
      <c r="J112" s="198"/>
      <c r="K112" s="198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132</v>
      </c>
      <c r="AU112" s="208" t="s">
        <v>81</v>
      </c>
      <c r="AV112" s="13" t="s">
        <v>81</v>
      </c>
      <c r="AW112" s="13" t="s">
        <v>33</v>
      </c>
      <c r="AX112" s="13" t="s">
        <v>71</v>
      </c>
      <c r="AY112" s="208" t="s">
        <v>122</v>
      </c>
    </row>
    <row r="113" spans="2:51" s="13" customFormat="1" ht="11.25">
      <c r="B113" s="197"/>
      <c r="C113" s="198"/>
      <c r="D113" s="199" t="s">
        <v>132</v>
      </c>
      <c r="E113" s="200" t="s">
        <v>19</v>
      </c>
      <c r="F113" s="201" t="s">
        <v>147</v>
      </c>
      <c r="G113" s="198"/>
      <c r="H113" s="202">
        <v>3.68</v>
      </c>
      <c r="I113" s="203"/>
      <c r="J113" s="198"/>
      <c r="K113" s="198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132</v>
      </c>
      <c r="AU113" s="208" t="s">
        <v>81</v>
      </c>
      <c r="AV113" s="13" t="s">
        <v>81</v>
      </c>
      <c r="AW113" s="13" t="s">
        <v>33</v>
      </c>
      <c r="AX113" s="13" t="s">
        <v>71</v>
      </c>
      <c r="AY113" s="208" t="s">
        <v>122</v>
      </c>
    </row>
    <row r="114" spans="2:51" s="13" customFormat="1" ht="11.25">
      <c r="B114" s="197"/>
      <c r="C114" s="198"/>
      <c r="D114" s="199" t="s">
        <v>132</v>
      </c>
      <c r="E114" s="200" t="s">
        <v>19</v>
      </c>
      <c r="F114" s="201" t="s">
        <v>148</v>
      </c>
      <c r="G114" s="198"/>
      <c r="H114" s="202">
        <v>2.76</v>
      </c>
      <c r="I114" s="203"/>
      <c r="J114" s="198"/>
      <c r="K114" s="198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132</v>
      </c>
      <c r="AU114" s="208" t="s">
        <v>81</v>
      </c>
      <c r="AV114" s="13" t="s">
        <v>81</v>
      </c>
      <c r="AW114" s="13" t="s">
        <v>33</v>
      </c>
      <c r="AX114" s="13" t="s">
        <v>71</v>
      </c>
      <c r="AY114" s="208" t="s">
        <v>122</v>
      </c>
    </row>
    <row r="115" spans="2:51" s="13" customFormat="1" ht="11.25">
      <c r="B115" s="197"/>
      <c r="C115" s="198"/>
      <c r="D115" s="199" t="s">
        <v>132</v>
      </c>
      <c r="E115" s="200" t="s">
        <v>19</v>
      </c>
      <c r="F115" s="201" t="s">
        <v>149</v>
      </c>
      <c r="G115" s="198"/>
      <c r="H115" s="202">
        <v>0.69</v>
      </c>
      <c r="I115" s="203"/>
      <c r="J115" s="198"/>
      <c r="K115" s="198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132</v>
      </c>
      <c r="AU115" s="208" t="s">
        <v>81</v>
      </c>
      <c r="AV115" s="13" t="s">
        <v>81</v>
      </c>
      <c r="AW115" s="13" t="s">
        <v>33</v>
      </c>
      <c r="AX115" s="13" t="s">
        <v>71</v>
      </c>
      <c r="AY115" s="208" t="s">
        <v>122</v>
      </c>
    </row>
    <row r="116" spans="2:51" s="13" customFormat="1" ht="11.25">
      <c r="B116" s="197"/>
      <c r="C116" s="198"/>
      <c r="D116" s="199" t="s">
        <v>132</v>
      </c>
      <c r="E116" s="200" t="s">
        <v>19</v>
      </c>
      <c r="F116" s="201" t="s">
        <v>150</v>
      </c>
      <c r="G116" s="198"/>
      <c r="H116" s="202">
        <v>1.84</v>
      </c>
      <c r="I116" s="203"/>
      <c r="J116" s="198"/>
      <c r="K116" s="198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132</v>
      </c>
      <c r="AU116" s="208" t="s">
        <v>81</v>
      </c>
      <c r="AV116" s="13" t="s">
        <v>81</v>
      </c>
      <c r="AW116" s="13" t="s">
        <v>33</v>
      </c>
      <c r="AX116" s="13" t="s">
        <v>71</v>
      </c>
      <c r="AY116" s="208" t="s">
        <v>122</v>
      </c>
    </row>
    <row r="117" spans="2:51" s="14" customFormat="1" ht="11.25">
      <c r="B117" s="209"/>
      <c r="C117" s="210"/>
      <c r="D117" s="199" t="s">
        <v>132</v>
      </c>
      <c r="E117" s="211" t="s">
        <v>19</v>
      </c>
      <c r="F117" s="212" t="s">
        <v>133</v>
      </c>
      <c r="G117" s="210"/>
      <c r="H117" s="213">
        <v>29.265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132</v>
      </c>
      <c r="AU117" s="219" t="s">
        <v>81</v>
      </c>
      <c r="AV117" s="14" t="s">
        <v>130</v>
      </c>
      <c r="AW117" s="14" t="s">
        <v>33</v>
      </c>
      <c r="AX117" s="14" t="s">
        <v>79</v>
      </c>
      <c r="AY117" s="219" t="s">
        <v>122</v>
      </c>
    </row>
    <row r="118" spans="1:65" s="2" customFormat="1" ht="16.5" customHeight="1">
      <c r="A118" s="35"/>
      <c r="B118" s="36"/>
      <c r="C118" s="184" t="s">
        <v>130</v>
      </c>
      <c r="D118" s="184" t="s">
        <v>125</v>
      </c>
      <c r="E118" s="185" t="s">
        <v>151</v>
      </c>
      <c r="F118" s="186" t="s">
        <v>152</v>
      </c>
      <c r="G118" s="187" t="s">
        <v>153</v>
      </c>
      <c r="H118" s="188">
        <v>13</v>
      </c>
      <c r="I118" s="189"/>
      <c r="J118" s="190">
        <f>ROUND(I118*H118,2)</f>
        <v>0</v>
      </c>
      <c r="K118" s="186" t="s">
        <v>129</v>
      </c>
      <c r="L118" s="40"/>
      <c r="M118" s="191" t="s">
        <v>19</v>
      </c>
      <c r="N118" s="192" t="s">
        <v>42</v>
      </c>
      <c r="O118" s="65"/>
      <c r="P118" s="193">
        <f>O118*H118</f>
        <v>0</v>
      </c>
      <c r="Q118" s="193">
        <v>0.00013</v>
      </c>
      <c r="R118" s="193">
        <f>Q118*H118</f>
        <v>0.0016899999999999999</v>
      </c>
      <c r="S118" s="193">
        <v>0</v>
      </c>
      <c r="T118" s="19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5" t="s">
        <v>130</v>
      </c>
      <c r="AT118" s="195" t="s">
        <v>125</v>
      </c>
      <c r="AU118" s="195" t="s">
        <v>81</v>
      </c>
      <c r="AY118" s="18" t="s">
        <v>122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18" t="s">
        <v>79</v>
      </c>
      <c r="BK118" s="196">
        <f>ROUND(I118*H118,2)</f>
        <v>0</v>
      </c>
      <c r="BL118" s="18" t="s">
        <v>130</v>
      </c>
      <c r="BM118" s="195" t="s">
        <v>154</v>
      </c>
    </row>
    <row r="119" spans="2:51" s="13" customFormat="1" ht="11.25">
      <c r="B119" s="197"/>
      <c r="C119" s="198"/>
      <c r="D119" s="199" t="s">
        <v>132</v>
      </c>
      <c r="E119" s="200" t="s">
        <v>19</v>
      </c>
      <c r="F119" s="201" t="s">
        <v>155</v>
      </c>
      <c r="G119" s="198"/>
      <c r="H119" s="202">
        <v>13</v>
      </c>
      <c r="I119" s="203"/>
      <c r="J119" s="198"/>
      <c r="K119" s="198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132</v>
      </c>
      <c r="AU119" s="208" t="s">
        <v>81</v>
      </c>
      <c r="AV119" s="13" t="s">
        <v>81</v>
      </c>
      <c r="AW119" s="13" t="s">
        <v>33</v>
      </c>
      <c r="AX119" s="13" t="s">
        <v>71</v>
      </c>
      <c r="AY119" s="208" t="s">
        <v>122</v>
      </c>
    </row>
    <row r="120" spans="2:51" s="14" customFormat="1" ht="11.25">
      <c r="B120" s="209"/>
      <c r="C120" s="210"/>
      <c r="D120" s="199" t="s">
        <v>132</v>
      </c>
      <c r="E120" s="211" t="s">
        <v>19</v>
      </c>
      <c r="F120" s="212" t="s">
        <v>133</v>
      </c>
      <c r="G120" s="210"/>
      <c r="H120" s="213">
        <v>13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132</v>
      </c>
      <c r="AU120" s="219" t="s">
        <v>81</v>
      </c>
      <c r="AV120" s="14" t="s">
        <v>130</v>
      </c>
      <c r="AW120" s="14" t="s">
        <v>33</v>
      </c>
      <c r="AX120" s="14" t="s">
        <v>79</v>
      </c>
      <c r="AY120" s="219" t="s">
        <v>122</v>
      </c>
    </row>
    <row r="121" spans="2:63" s="12" customFormat="1" ht="22.9" customHeight="1">
      <c r="B121" s="168"/>
      <c r="C121" s="169"/>
      <c r="D121" s="170" t="s">
        <v>70</v>
      </c>
      <c r="E121" s="182" t="s">
        <v>156</v>
      </c>
      <c r="F121" s="182" t="s">
        <v>157</v>
      </c>
      <c r="G121" s="169"/>
      <c r="H121" s="169"/>
      <c r="I121" s="172"/>
      <c r="J121" s="183">
        <f>BK121</f>
        <v>0</v>
      </c>
      <c r="K121" s="169"/>
      <c r="L121" s="174"/>
      <c r="M121" s="175"/>
      <c r="N121" s="176"/>
      <c r="O121" s="176"/>
      <c r="P121" s="177">
        <f>SUM(P122:P197)</f>
        <v>0</v>
      </c>
      <c r="Q121" s="176"/>
      <c r="R121" s="177">
        <f>SUM(R122:R197)</f>
        <v>0.67141665</v>
      </c>
      <c r="S121" s="176"/>
      <c r="T121" s="178">
        <f>SUM(T122:T197)</f>
        <v>0</v>
      </c>
      <c r="AR121" s="179" t="s">
        <v>79</v>
      </c>
      <c r="AT121" s="180" t="s">
        <v>70</v>
      </c>
      <c r="AU121" s="180" t="s">
        <v>79</v>
      </c>
      <c r="AY121" s="179" t="s">
        <v>122</v>
      </c>
      <c r="BK121" s="181">
        <f>SUM(BK122:BK197)</f>
        <v>0</v>
      </c>
    </row>
    <row r="122" spans="1:65" s="2" customFormat="1" ht="16.5" customHeight="1">
      <c r="A122" s="35"/>
      <c r="B122" s="36"/>
      <c r="C122" s="184" t="s">
        <v>158</v>
      </c>
      <c r="D122" s="184" t="s">
        <v>125</v>
      </c>
      <c r="E122" s="185" t="s">
        <v>159</v>
      </c>
      <c r="F122" s="186" t="s">
        <v>160</v>
      </c>
      <c r="G122" s="187" t="s">
        <v>139</v>
      </c>
      <c r="H122" s="188">
        <v>59.549</v>
      </c>
      <c r="I122" s="189"/>
      <c r="J122" s="190">
        <f>ROUND(I122*H122,2)</f>
        <v>0</v>
      </c>
      <c r="K122" s="186" t="s">
        <v>129</v>
      </c>
      <c r="L122" s="40"/>
      <c r="M122" s="191" t="s">
        <v>19</v>
      </c>
      <c r="N122" s="192" t="s">
        <v>42</v>
      </c>
      <c r="O122" s="65"/>
      <c r="P122" s="193">
        <f>O122*H122</f>
        <v>0</v>
      </c>
      <c r="Q122" s="193">
        <v>0.00026</v>
      </c>
      <c r="R122" s="193">
        <f>Q122*H122</f>
        <v>0.015482739999999998</v>
      </c>
      <c r="S122" s="193">
        <v>0</v>
      </c>
      <c r="T122" s="19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5" t="s">
        <v>130</v>
      </c>
      <c r="AT122" s="195" t="s">
        <v>125</v>
      </c>
      <c r="AU122" s="195" t="s">
        <v>81</v>
      </c>
      <c r="AY122" s="18" t="s">
        <v>122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18" t="s">
        <v>79</v>
      </c>
      <c r="BK122" s="196">
        <f>ROUND(I122*H122,2)</f>
        <v>0</v>
      </c>
      <c r="BL122" s="18" t="s">
        <v>130</v>
      </c>
      <c r="BM122" s="195" t="s">
        <v>161</v>
      </c>
    </row>
    <row r="123" spans="2:51" s="13" customFormat="1" ht="11.25">
      <c r="B123" s="197"/>
      <c r="C123" s="198"/>
      <c r="D123" s="199" t="s">
        <v>132</v>
      </c>
      <c r="E123" s="200" t="s">
        <v>19</v>
      </c>
      <c r="F123" s="201" t="s">
        <v>162</v>
      </c>
      <c r="G123" s="198"/>
      <c r="H123" s="202">
        <v>4.728</v>
      </c>
      <c r="I123" s="203"/>
      <c r="J123" s="198"/>
      <c r="K123" s="198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132</v>
      </c>
      <c r="AU123" s="208" t="s">
        <v>81</v>
      </c>
      <c r="AV123" s="13" t="s">
        <v>81</v>
      </c>
      <c r="AW123" s="13" t="s">
        <v>33</v>
      </c>
      <c r="AX123" s="13" t="s">
        <v>71</v>
      </c>
      <c r="AY123" s="208" t="s">
        <v>122</v>
      </c>
    </row>
    <row r="124" spans="2:51" s="13" customFormat="1" ht="11.25">
      <c r="B124" s="197"/>
      <c r="C124" s="198"/>
      <c r="D124" s="199" t="s">
        <v>132</v>
      </c>
      <c r="E124" s="200" t="s">
        <v>19</v>
      </c>
      <c r="F124" s="201" t="s">
        <v>162</v>
      </c>
      <c r="G124" s="198"/>
      <c r="H124" s="202">
        <v>4.728</v>
      </c>
      <c r="I124" s="203"/>
      <c r="J124" s="198"/>
      <c r="K124" s="198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132</v>
      </c>
      <c r="AU124" s="208" t="s">
        <v>81</v>
      </c>
      <c r="AV124" s="13" t="s">
        <v>81</v>
      </c>
      <c r="AW124" s="13" t="s">
        <v>33</v>
      </c>
      <c r="AX124" s="13" t="s">
        <v>71</v>
      </c>
      <c r="AY124" s="208" t="s">
        <v>122</v>
      </c>
    </row>
    <row r="125" spans="2:51" s="13" customFormat="1" ht="11.25">
      <c r="B125" s="197"/>
      <c r="C125" s="198"/>
      <c r="D125" s="199" t="s">
        <v>132</v>
      </c>
      <c r="E125" s="200" t="s">
        <v>19</v>
      </c>
      <c r="F125" s="201" t="s">
        <v>163</v>
      </c>
      <c r="G125" s="198"/>
      <c r="H125" s="202">
        <v>4.88</v>
      </c>
      <c r="I125" s="203"/>
      <c r="J125" s="198"/>
      <c r="K125" s="198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132</v>
      </c>
      <c r="AU125" s="208" t="s">
        <v>81</v>
      </c>
      <c r="AV125" s="13" t="s">
        <v>81</v>
      </c>
      <c r="AW125" s="13" t="s">
        <v>33</v>
      </c>
      <c r="AX125" s="13" t="s">
        <v>71</v>
      </c>
      <c r="AY125" s="208" t="s">
        <v>122</v>
      </c>
    </row>
    <row r="126" spans="2:51" s="13" customFormat="1" ht="11.25">
      <c r="B126" s="197"/>
      <c r="C126" s="198"/>
      <c r="D126" s="199" t="s">
        <v>132</v>
      </c>
      <c r="E126" s="200" t="s">
        <v>19</v>
      </c>
      <c r="F126" s="201" t="s">
        <v>142</v>
      </c>
      <c r="G126" s="198"/>
      <c r="H126" s="202">
        <v>2.974</v>
      </c>
      <c r="I126" s="203"/>
      <c r="J126" s="198"/>
      <c r="K126" s="198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132</v>
      </c>
      <c r="AU126" s="208" t="s">
        <v>81</v>
      </c>
      <c r="AV126" s="13" t="s">
        <v>81</v>
      </c>
      <c r="AW126" s="13" t="s">
        <v>33</v>
      </c>
      <c r="AX126" s="13" t="s">
        <v>71</v>
      </c>
      <c r="AY126" s="208" t="s">
        <v>122</v>
      </c>
    </row>
    <row r="127" spans="2:51" s="13" customFormat="1" ht="11.25">
      <c r="B127" s="197"/>
      <c r="C127" s="198"/>
      <c r="D127" s="199" t="s">
        <v>132</v>
      </c>
      <c r="E127" s="200" t="s">
        <v>19</v>
      </c>
      <c r="F127" s="201" t="s">
        <v>164</v>
      </c>
      <c r="G127" s="198"/>
      <c r="H127" s="202">
        <v>2.99</v>
      </c>
      <c r="I127" s="203"/>
      <c r="J127" s="198"/>
      <c r="K127" s="198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132</v>
      </c>
      <c r="AU127" s="208" t="s">
        <v>81</v>
      </c>
      <c r="AV127" s="13" t="s">
        <v>81</v>
      </c>
      <c r="AW127" s="13" t="s">
        <v>33</v>
      </c>
      <c r="AX127" s="13" t="s">
        <v>71</v>
      </c>
      <c r="AY127" s="208" t="s">
        <v>122</v>
      </c>
    </row>
    <row r="128" spans="2:51" s="13" customFormat="1" ht="11.25">
      <c r="B128" s="197"/>
      <c r="C128" s="198"/>
      <c r="D128" s="199" t="s">
        <v>132</v>
      </c>
      <c r="E128" s="200" t="s">
        <v>19</v>
      </c>
      <c r="F128" s="201" t="s">
        <v>164</v>
      </c>
      <c r="G128" s="198"/>
      <c r="H128" s="202">
        <v>2.99</v>
      </c>
      <c r="I128" s="203"/>
      <c r="J128" s="198"/>
      <c r="K128" s="198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132</v>
      </c>
      <c r="AU128" s="208" t="s">
        <v>81</v>
      </c>
      <c r="AV128" s="13" t="s">
        <v>81</v>
      </c>
      <c r="AW128" s="13" t="s">
        <v>33</v>
      </c>
      <c r="AX128" s="13" t="s">
        <v>71</v>
      </c>
      <c r="AY128" s="208" t="s">
        <v>122</v>
      </c>
    </row>
    <row r="129" spans="2:51" s="13" customFormat="1" ht="11.25">
      <c r="B129" s="197"/>
      <c r="C129" s="198"/>
      <c r="D129" s="199" t="s">
        <v>132</v>
      </c>
      <c r="E129" s="200" t="s">
        <v>19</v>
      </c>
      <c r="F129" s="201" t="s">
        <v>165</v>
      </c>
      <c r="G129" s="198"/>
      <c r="H129" s="202">
        <v>4.88</v>
      </c>
      <c r="I129" s="203"/>
      <c r="J129" s="198"/>
      <c r="K129" s="198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132</v>
      </c>
      <c r="AU129" s="208" t="s">
        <v>81</v>
      </c>
      <c r="AV129" s="13" t="s">
        <v>81</v>
      </c>
      <c r="AW129" s="13" t="s">
        <v>33</v>
      </c>
      <c r="AX129" s="13" t="s">
        <v>71</v>
      </c>
      <c r="AY129" s="208" t="s">
        <v>122</v>
      </c>
    </row>
    <row r="130" spans="2:51" s="13" customFormat="1" ht="11.25">
      <c r="B130" s="197"/>
      <c r="C130" s="198"/>
      <c r="D130" s="199" t="s">
        <v>132</v>
      </c>
      <c r="E130" s="200" t="s">
        <v>19</v>
      </c>
      <c r="F130" s="201" t="s">
        <v>166</v>
      </c>
      <c r="G130" s="198"/>
      <c r="H130" s="202">
        <v>6.383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132</v>
      </c>
      <c r="AU130" s="208" t="s">
        <v>81</v>
      </c>
      <c r="AV130" s="13" t="s">
        <v>81</v>
      </c>
      <c r="AW130" s="13" t="s">
        <v>33</v>
      </c>
      <c r="AX130" s="13" t="s">
        <v>71</v>
      </c>
      <c r="AY130" s="208" t="s">
        <v>122</v>
      </c>
    </row>
    <row r="131" spans="2:51" s="13" customFormat="1" ht="11.25">
      <c r="B131" s="197"/>
      <c r="C131" s="198"/>
      <c r="D131" s="199" t="s">
        <v>132</v>
      </c>
      <c r="E131" s="200" t="s">
        <v>19</v>
      </c>
      <c r="F131" s="201" t="s">
        <v>162</v>
      </c>
      <c r="G131" s="198"/>
      <c r="H131" s="202">
        <v>4.728</v>
      </c>
      <c r="I131" s="203"/>
      <c r="J131" s="198"/>
      <c r="K131" s="198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132</v>
      </c>
      <c r="AU131" s="208" t="s">
        <v>81</v>
      </c>
      <c r="AV131" s="13" t="s">
        <v>81</v>
      </c>
      <c r="AW131" s="13" t="s">
        <v>33</v>
      </c>
      <c r="AX131" s="13" t="s">
        <v>71</v>
      </c>
      <c r="AY131" s="208" t="s">
        <v>122</v>
      </c>
    </row>
    <row r="132" spans="2:51" s="13" customFormat="1" ht="11.25">
      <c r="B132" s="197"/>
      <c r="C132" s="198"/>
      <c r="D132" s="199" t="s">
        <v>132</v>
      </c>
      <c r="E132" s="200" t="s">
        <v>19</v>
      </c>
      <c r="F132" s="201" t="s">
        <v>167</v>
      </c>
      <c r="G132" s="198"/>
      <c r="H132" s="202">
        <v>7.59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132</v>
      </c>
      <c r="AU132" s="208" t="s">
        <v>81</v>
      </c>
      <c r="AV132" s="13" t="s">
        <v>81</v>
      </c>
      <c r="AW132" s="13" t="s">
        <v>33</v>
      </c>
      <c r="AX132" s="13" t="s">
        <v>71</v>
      </c>
      <c r="AY132" s="208" t="s">
        <v>122</v>
      </c>
    </row>
    <row r="133" spans="2:51" s="13" customFormat="1" ht="11.25">
      <c r="B133" s="197"/>
      <c r="C133" s="198"/>
      <c r="D133" s="199" t="s">
        <v>132</v>
      </c>
      <c r="E133" s="200" t="s">
        <v>19</v>
      </c>
      <c r="F133" s="201" t="s">
        <v>168</v>
      </c>
      <c r="G133" s="198"/>
      <c r="H133" s="202">
        <v>3.142</v>
      </c>
      <c r="I133" s="203"/>
      <c r="J133" s="198"/>
      <c r="K133" s="198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132</v>
      </c>
      <c r="AU133" s="208" t="s">
        <v>81</v>
      </c>
      <c r="AV133" s="13" t="s">
        <v>81</v>
      </c>
      <c r="AW133" s="13" t="s">
        <v>33</v>
      </c>
      <c r="AX133" s="13" t="s">
        <v>71</v>
      </c>
      <c r="AY133" s="208" t="s">
        <v>122</v>
      </c>
    </row>
    <row r="134" spans="2:51" s="13" customFormat="1" ht="11.25">
      <c r="B134" s="197"/>
      <c r="C134" s="198"/>
      <c r="D134" s="199" t="s">
        <v>132</v>
      </c>
      <c r="E134" s="200" t="s">
        <v>19</v>
      </c>
      <c r="F134" s="201" t="s">
        <v>169</v>
      </c>
      <c r="G134" s="198"/>
      <c r="H134" s="202">
        <v>6.67</v>
      </c>
      <c r="I134" s="203"/>
      <c r="J134" s="198"/>
      <c r="K134" s="198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132</v>
      </c>
      <c r="AU134" s="208" t="s">
        <v>81</v>
      </c>
      <c r="AV134" s="13" t="s">
        <v>81</v>
      </c>
      <c r="AW134" s="13" t="s">
        <v>33</v>
      </c>
      <c r="AX134" s="13" t="s">
        <v>71</v>
      </c>
      <c r="AY134" s="208" t="s">
        <v>122</v>
      </c>
    </row>
    <row r="135" spans="2:51" s="13" customFormat="1" ht="11.25">
      <c r="B135" s="197"/>
      <c r="C135" s="198"/>
      <c r="D135" s="199" t="s">
        <v>132</v>
      </c>
      <c r="E135" s="200" t="s">
        <v>19</v>
      </c>
      <c r="F135" s="201" t="s">
        <v>163</v>
      </c>
      <c r="G135" s="198"/>
      <c r="H135" s="202">
        <v>4.88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132</v>
      </c>
      <c r="AU135" s="208" t="s">
        <v>81</v>
      </c>
      <c r="AV135" s="13" t="s">
        <v>81</v>
      </c>
      <c r="AW135" s="13" t="s">
        <v>33</v>
      </c>
      <c r="AX135" s="13" t="s">
        <v>71</v>
      </c>
      <c r="AY135" s="208" t="s">
        <v>122</v>
      </c>
    </row>
    <row r="136" spans="2:51" s="13" customFormat="1" ht="11.25">
      <c r="B136" s="197"/>
      <c r="C136" s="198"/>
      <c r="D136" s="199" t="s">
        <v>132</v>
      </c>
      <c r="E136" s="200" t="s">
        <v>19</v>
      </c>
      <c r="F136" s="201" t="s">
        <v>170</v>
      </c>
      <c r="G136" s="198"/>
      <c r="H136" s="202">
        <v>0.92</v>
      </c>
      <c r="I136" s="203"/>
      <c r="J136" s="198"/>
      <c r="K136" s="198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132</v>
      </c>
      <c r="AU136" s="208" t="s">
        <v>81</v>
      </c>
      <c r="AV136" s="13" t="s">
        <v>81</v>
      </c>
      <c r="AW136" s="13" t="s">
        <v>33</v>
      </c>
      <c r="AX136" s="13" t="s">
        <v>71</v>
      </c>
      <c r="AY136" s="208" t="s">
        <v>122</v>
      </c>
    </row>
    <row r="137" spans="2:51" s="13" customFormat="1" ht="11.25">
      <c r="B137" s="197"/>
      <c r="C137" s="198"/>
      <c r="D137" s="199" t="s">
        <v>132</v>
      </c>
      <c r="E137" s="200" t="s">
        <v>19</v>
      </c>
      <c r="F137" s="201" t="s">
        <v>171</v>
      </c>
      <c r="G137" s="198"/>
      <c r="H137" s="202">
        <v>2.243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132</v>
      </c>
      <c r="AU137" s="208" t="s">
        <v>81</v>
      </c>
      <c r="AV137" s="13" t="s">
        <v>81</v>
      </c>
      <c r="AW137" s="13" t="s">
        <v>33</v>
      </c>
      <c r="AX137" s="13" t="s">
        <v>71</v>
      </c>
      <c r="AY137" s="208" t="s">
        <v>122</v>
      </c>
    </row>
    <row r="138" spans="2:51" s="13" customFormat="1" ht="11.25">
      <c r="B138" s="197"/>
      <c r="C138" s="198"/>
      <c r="D138" s="199" t="s">
        <v>132</v>
      </c>
      <c r="E138" s="200" t="s">
        <v>19</v>
      </c>
      <c r="F138" s="201" t="s">
        <v>172</v>
      </c>
      <c r="G138" s="198"/>
      <c r="H138" s="202">
        <v>4.83</v>
      </c>
      <c r="I138" s="203"/>
      <c r="J138" s="198"/>
      <c r="K138" s="198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132</v>
      </c>
      <c r="AU138" s="208" t="s">
        <v>81</v>
      </c>
      <c r="AV138" s="13" t="s">
        <v>81</v>
      </c>
      <c r="AW138" s="13" t="s">
        <v>33</v>
      </c>
      <c r="AX138" s="13" t="s">
        <v>71</v>
      </c>
      <c r="AY138" s="208" t="s">
        <v>122</v>
      </c>
    </row>
    <row r="139" spans="2:51" s="13" customFormat="1" ht="11.25">
      <c r="B139" s="197"/>
      <c r="C139" s="198"/>
      <c r="D139" s="199" t="s">
        <v>132</v>
      </c>
      <c r="E139" s="200" t="s">
        <v>19</v>
      </c>
      <c r="F139" s="201" t="s">
        <v>173</v>
      </c>
      <c r="G139" s="198"/>
      <c r="H139" s="202">
        <v>-10.007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132</v>
      </c>
      <c r="AU139" s="208" t="s">
        <v>81</v>
      </c>
      <c r="AV139" s="13" t="s">
        <v>81</v>
      </c>
      <c r="AW139" s="13" t="s">
        <v>33</v>
      </c>
      <c r="AX139" s="13" t="s">
        <v>71</v>
      </c>
      <c r="AY139" s="208" t="s">
        <v>122</v>
      </c>
    </row>
    <row r="140" spans="2:51" s="14" customFormat="1" ht="11.25">
      <c r="B140" s="209"/>
      <c r="C140" s="210"/>
      <c r="D140" s="199" t="s">
        <v>132</v>
      </c>
      <c r="E140" s="211" t="s">
        <v>19</v>
      </c>
      <c r="F140" s="212" t="s">
        <v>133</v>
      </c>
      <c r="G140" s="210"/>
      <c r="H140" s="213">
        <v>59.549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132</v>
      </c>
      <c r="AU140" s="219" t="s">
        <v>81</v>
      </c>
      <c r="AV140" s="14" t="s">
        <v>130</v>
      </c>
      <c r="AW140" s="14" t="s">
        <v>33</v>
      </c>
      <c r="AX140" s="14" t="s">
        <v>79</v>
      </c>
      <c r="AY140" s="219" t="s">
        <v>122</v>
      </c>
    </row>
    <row r="141" spans="1:65" s="2" customFormat="1" ht="21.75" customHeight="1">
      <c r="A141" s="35"/>
      <c r="B141" s="36"/>
      <c r="C141" s="184" t="s">
        <v>156</v>
      </c>
      <c r="D141" s="184" t="s">
        <v>125</v>
      </c>
      <c r="E141" s="185" t="s">
        <v>174</v>
      </c>
      <c r="F141" s="186" t="s">
        <v>175</v>
      </c>
      <c r="G141" s="187" t="s">
        <v>139</v>
      </c>
      <c r="H141" s="188">
        <v>59.549</v>
      </c>
      <c r="I141" s="189"/>
      <c r="J141" s="190">
        <f>ROUND(I141*H141,2)</f>
        <v>0</v>
      </c>
      <c r="K141" s="186" t="s">
        <v>129</v>
      </c>
      <c r="L141" s="40"/>
      <c r="M141" s="191" t="s">
        <v>19</v>
      </c>
      <c r="N141" s="192" t="s">
        <v>42</v>
      </c>
      <c r="O141" s="65"/>
      <c r="P141" s="193">
        <f>O141*H141</f>
        <v>0</v>
      </c>
      <c r="Q141" s="193">
        <v>0.00438</v>
      </c>
      <c r="R141" s="193">
        <f>Q141*H141</f>
        <v>0.26082462</v>
      </c>
      <c r="S141" s="193">
        <v>0</v>
      </c>
      <c r="T141" s="19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5" t="s">
        <v>130</v>
      </c>
      <c r="AT141" s="195" t="s">
        <v>125</v>
      </c>
      <c r="AU141" s="195" t="s">
        <v>81</v>
      </c>
      <c r="AY141" s="18" t="s">
        <v>122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8" t="s">
        <v>79</v>
      </c>
      <c r="BK141" s="196">
        <f>ROUND(I141*H141,2)</f>
        <v>0</v>
      </c>
      <c r="BL141" s="18" t="s">
        <v>130</v>
      </c>
      <c r="BM141" s="195" t="s">
        <v>176</v>
      </c>
    </row>
    <row r="142" spans="2:51" s="13" customFormat="1" ht="11.25">
      <c r="B142" s="197"/>
      <c r="C142" s="198"/>
      <c r="D142" s="199" t="s">
        <v>132</v>
      </c>
      <c r="E142" s="200" t="s">
        <v>19</v>
      </c>
      <c r="F142" s="201" t="s">
        <v>162</v>
      </c>
      <c r="G142" s="198"/>
      <c r="H142" s="202">
        <v>4.728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132</v>
      </c>
      <c r="AU142" s="208" t="s">
        <v>81</v>
      </c>
      <c r="AV142" s="13" t="s">
        <v>81</v>
      </c>
      <c r="AW142" s="13" t="s">
        <v>33</v>
      </c>
      <c r="AX142" s="13" t="s">
        <v>71</v>
      </c>
      <c r="AY142" s="208" t="s">
        <v>122</v>
      </c>
    </row>
    <row r="143" spans="2:51" s="13" customFormat="1" ht="11.25">
      <c r="B143" s="197"/>
      <c r="C143" s="198"/>
      <c r="D143" s="199" t="s">
        <v>132</v>
      </c>
      <c r="E143" s="200" t="s">
        <v>19</v>
      </c>
      <c r="F143" s="201" t="s">
        <v>162</v>
      </c>
      <c r="G143" s="198"/>
      <c r="H143" s="202">
        <v>4.728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132</v>
      </c>
      <c r="AU143" s="208" t="s">
        <v>81</v>
      </c>
      <c r="AV143" s="13" t="s">
        <v>81</v>
      </c>
      <c r="AW143" s="13" t="s">
        <v>33</v>
      </c>
      <c r="AX143" s="13" t="s">
        <v>71</v>
      </c>
      <c r="AY143" s="208" t="s">
        <v>122</v>
      </c>
    </row>
    <row r="144" spans="2:51" s="13" customFormat="1" ht="11.25">
      <c r="B144" s="197"/>
      <c r="C144" s="198"/>
      <c r="D144" s="199" t="s">
        <v>132</v>
      </c>
      <c r="E144" s="200" t="s">
        <v>19</v>
      </c>
      <c r="F144" s="201" t="s">
        <v>163</v>
      </c>
      <c r="G144" s="198"/>
      <c r="H144" s="202">
        <v>4.88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132</v>
      </c>
      <c r="AU144" s="208" t="s">
        <v>81</v>
      </c>
      <c r="AV144" s="13" t="s">
        <v>81</v>
      </c>
      <c r="AW144" s="13" t="s">
        <v>33</v>
      </c>
      <c r="AX144" s="13" t="s">
        <v>71</v>
      </c>
      <c r="AY144" s="208" t="s">
        <v>122</v>
      </c>
    </row>
    <row r="145" spans="2:51" s="13" customFormat="1" ht="11.25">
      <c r="B145" s="197"/>
      <c r="C145" s="198"/>
      <c r="D145" s="199" t="s">
        <v>132</v>
      </c>
      <c r="E145" s="200" t="s">
        <v>19</v>
      </c>
      <c r="F145" s="201" t="s">
        <v>142</v>
      </c>
      <c r="G145" s="198"/>
      <c r="H145" s="202">
        <v>2.974</v>
      </c>
      <c r="I145" s="203"/>
      <c r="J145" s="198"/>
      <c r="K145" s="198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132</v>
      </c>
      <c r="AU145" s="208" t="s">
        <v>81</v>
      </c>
      <c r="AV145" s="13" t="s">
        <v>81</v>
      </c>
      <c r="AW145" s="13" t="s">
        <v>33</v>
      </c>
      <c r="AX145" s="13" t="s">
        <v>71</v>
      </c>
      <c r="AY145" s="208" t="s">
        <v>122</v>
      </c>
    </row>
    <row r="146" spans="2:51" s="13" customFormat="1" ht="11.25">
      <c r="B146" s="197"/>
      <c r="C146" s="198"/>
      <c r="D146" s="199" t="s">
        <v>132</v>
      </c>
      <c r="E146" s="200" t="s">
        <v>19</v>
      </c>
      <c r="F146" s="201" t="s">
        <v>164</v>
      </c>
      <c r="G146" s="198"/>
      <c r="H146" s="202">
        <v>2.99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132</v>
      </c>
      <c r="AU146" s="208" t="s">
        <v>81</v>
      </c>
      <c r="AV146" s="13" t="s">
        <v>81</v>
      </c>
      <c r="AW146" s="13" t="s">
        <v>33</v>
      </c>
      <c r="AX146" s="13" t="s">
        <v>71</v>
      </c>
      <c r="AY146" s="208" t="s">
        <v>122</v>
      </c>
    </row>
    <row r="147" spans="2:51" s="13" customFormat="1" ht="11.25">
      <c r="B147" s="197"/>
      <c r="C147" s="198"/>
      <c r="D147" s="199" t="s">
        <v>132</v>
      </c>
      <c r="E147" s="200" t="s">
        <v>19</v>
      </c>
      <c r="F147" s="201" t="s">
        <v>164</v>
      </c>
      <c r="G147" s="198"/>
      <c r="H147" s="202">
        <v>2.99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132</v>
      </c>
      <c r="AU147" s="208" t="s">
        <v>81</v>
      </c>
      <c r="AV147" s="13" t="s">
        <v>81</v>
      </c>
      <c r="AW147" s="13" t="s">
        <v>33</v>
      </c>
      <c r="AX147" s="13" t="s">
        <v>71</v>
      </c>
      <c r="AY147" s="208" t="s">
        <v>122</v>
      </c>
    </row>
    <row r="148" spans="2:51" s="13" customFormat="1" ht="11.25">
      <c r="B148" s="197"/>
      <c r="C148" s="198"/>
      <c r="D148" s="199" t="s">
        <v>132</v>
      </c>
      <c r="E148" s="200" t="s">
        <v>19</v>
      </c>
      <c r="F148" s="201" t="s">
        <v>165</v>
      </c>
      <c r="G148" s="198"/>
      <c r="H148" s="202">
        <v>4.88</v>
      </c>
      <c r="I148" s="203"/>
      <c r="J148" s="198"/>
      <c r="K148" s="198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132</v>
      </c>
      <c r="AU148" s="208" t="s">
        <v>81</v>
      </c>
      <c r="AV148" s="13" t="s">
        <v>81</v>
      </c>
      <c r="AW148" s="13" t="s">
        <v>33</v>
      </c>
      <c r="AX148" s="13" t="s">
        <v>71</v>
      </c>
      <c r="AY148" s="208" t="s">
        <v>122</v>
      </c>
    </row>
    <row r="149" spans="2:51" s="13" customFormat="1" ht="11.25">
      <c r="B149" s="197"/>
      <c r="C149" s="198"/>
      <c r="D149" s="199" t="s">
        <v>132</v>
      </c>
      <c r="E149" s="200" t="s">
        <v>19</v>
      </c>
      <c r="F149" s="201" t="s">
        <v>166</v>
      </c>
      <c r="G149" s="198"/>
      <c r="H149" s="202">
        <v>6.383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132</v>
      </c>
      <c r="AU149" s="208" t="s">
        <v>81</v>
      </c>
      <c r="AV149" s="13" t="s">
        <v>81</v>
      </c>
      <c r="AW149" s="13" t="s">
        <v>33</v>
      </c>
      <c r="AX149" s="13" t="s">
        <v>71</v>
      </c>
      <c r="AY149" s="208" t="s">
        <v>122</v>
      </c>
    </row>
    <row r="150" spans="2:51" s="13" customFormat="1" ht="11.25">
      <c r="B150" s="197"/>
      <c r="C150" s="198"/>
      <c r="D150" s="199" t="s">
        <v>132</v>
      </c>
      <c r="E150" s="200" t="s">
        <v>19</v>
      </c>
      <c r="F150" s="201" t="s">
        <v>162</v>
      </c>
      <c r="G150" s="198"/>
      <c r="H150" s="202">
        <v>4.728</v>
      </c>
      <c r="I150" s="203"/>
      <c r="J150" s="198"/>
      <c r="K150" s="198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132</v>
      </c>
      <c r="AU150" s="208" t="s">
        <v>81</v>
      </c>
      <c r="AV150" s="13" t="s">
        <v>81</v>
      </c>
      <c r="AW150" s="13" t="s">
        <v>33</v>
      </c>
      <c r="AX150" s="13" t="s">
        <v>71</v>
      </c>
      <c r="AY150" s="208" t="s">
        <v>122</v>
      </c>
    </row>
    <row r="151" spans="2:51" s="13" customFormat="1" ht="11.25">
      <c r="B151" s="197"/>
      <c r="C151" s="198"/>
      <c r="D151" s="199" t="s">
        <v>132</v>
      </c>
      <c r="E151" s="200" t="s">
        <v>19</v>
      </c>
      <c r="F151" s="201" t="s">
        <v>167</v>
      </c>
      <c r="G151" s="198"/>
      <c r="H151" s="202">
        <v>7.59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132</v>
      </c>
      <c r="AU151" s="208" t="s">
        <v>81</v>
      </c>
      <c r="AV151" s="13" t="s">
        <v>81</v>
      </c>
      <c r="AW151" s="13" t="s">
        <v>33</v>
      </c>
      <c r="AX151" s="13" t="s">
        <v>71</v>
      </c>
      <c r="AY151" s="208" t="s">
        <v>122</v>
      </c>
    </row>
    <row r="152" spans="2:51" s="13" customFormat="1" ht="11.25">
      <c r="B152" s="197"/>
      <c r="C152" s="198"/>
      <c r="D152" s="199" t="s">
        <v>132</v>
      </c>
      <c r="E152" s="200" t="s">
        <v>19</v>
      </c>
      <c r="F152" s="201" t="s">
        <v>168</v>
      </c>
      <c r="G152" s="198"/>
      <c r="H152" s="202">
        <v>3.142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132</v>
      </c>
      <c r="AU152" s="208" t="s">
        <v>81</v>
      </c>
      <c r="AV152" s="13" t="s">
        <v>81</v>
      </c>
      <c r="AW152" s="13" t="s">
        <v>33</v>
      </c>
      <c r="AX152" s="13" t="s">
        <v>71</v>
      </c>
      <c r="AY152" s="208" t="s">
        <v>122</v>
      </c>
    </row>
    <row r="153" spans="2:51" s="13" customFormat="1" ht="11.25">
      <c r="B153" s="197"/>
      <c r="C153" s="198"/>
      <c r="D153" s="199" t="s">
        <v>132</v>
      </c>
      <c r="E153" s="200" t="s">
        <v>19</v>
      </c>
      <c r="F153" s="201" t="s">
        <v>169</v>
      </c>
      <c r="G153" s="198"/>
      <c r="H153" s="202">
        <v>6.67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132</v>
      </c>
      <c r="AU153" s="208" t="s">
        <v>81</v>
      </c>
      <c r="AV153" s="13" t="s">
        <v>81</v>
      </c>
      <c r="AW153" s="13" t="s">
        <v>33</v>
      </c>
      <c r="AX153" s="13" t="s">
        <v>71</v>
      </c>
      <c r="AY153" s="208" t="s">
        <v>122</v>
      </c>
    </row>
    <row r="154" spans="2:51" s="13" customFormat="1" ht="11.25">
      <c r="B154" s="197"/>
      <c r="C154" s="198"/>
      <c r="D154" s="199" t="s">
        <v>132</v>
      </c>
      <c r="E154" s="200" t="s">
        <v>19</v>
      </c>
      <c r="F154" s="201" t="s">
        <v>163</v>
      </c>
      <c r="G154" s="198"/>
      <c r="H154" s="202">
        <v>4.88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132</v>
      </c>
      <c r="AU154" s="208" t="s">
        <v>81</v>
      </c>
      <c r="AV154" s="13" t="s">
        <v>81</v>
      </c>
      <c r="AW154" s="13" t="s">
        <v>33</v>
      </c>
      <c r="AX154" s="13" t="s">
        <v>71</v>
      </c>
      <c r="AY154" s="208" t="s">
        <v>122</v>
      </c>
    </row>
    <row r="155" spans="2:51" s="13" customFormat="1" ht="11.25">
      <c r="B155" s="197"/>
      <c r="C155" s="198"/>
      <c r="D155" s="199" t="s">
        <v>132</v>
      </c>
      <c r="E155" s="200" t="s">
        <v>19</v>
      </c>
      <c r="F155" s="201" t="s">
        <v>170</v>
      </c>
      <c r="G155" s="198"/>
      <c r="H155" s="202">
        <v>0.92</v>
      </c>
      <c r="I155" s="203"/>
      <c r="J155" s="198"/>
      <c r="K155" s="198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132</v>
      </c>
      <c r="AU155" s="208" t="s">
        <v>81</v>
      </c>
      <c r="AV155" s="13" t="s">
        <v>81</v>
      </c>
      <c r="AW155" s="13" t="s">
        <v>33</v>
      </c>
      <c r="AX155" s="13" t="s">
        <v>71</v>
      </c>
      <c r="AY155" s="208" t="s">
        <v>122</v>
      </c>
    </row>
    <row r="156" spans="2:51" s="13" customFormat="1" ht="11.25">
      <c r="B156" s="197"/>
      <c r="C156" s="198"/>
      <c r="D156" s="199" t="s">
        <v>132</v>
      </c>
      <c r="E156" s="200" t="s">
        <v>19</v>
      </c>
      <c r="F156" s="201" t="s">
        <v>171</v>
      </c>
      <c r="G156" s="198"/>
      <c r="H156" s="202">
        <v>2.243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132</v>
      </c>
      <c r="AU156" s="208" t="s">
        <v>81</v>
      </c>
      <c r="AV156" s="13" t="s">
        <v>81</v>
      </c>
      <c r="AW156" s="13" t="s">
        <v>33</v>
      </c>
      <c r="AX156" s="13" t="s">
        <v>71</v>
      </c>
      <c r="AY156" s="208" t="s">
        <v>122</v>
      </c>
    </row>
    <row r="157" spans="2:51" s="13" customFormat="1" ht="11.25">
      <c r="B157" s="197"/>
      <c r="C157" s="198"/>
      <c r="D157" s="199" t="s">
        <v>132</v>
      </c>
      <c r="E157" s="200" t="s">
        <v>19</v>
      </c>
      <c r="F157" s="201" t="s">
        <v>172</v>
      </c>
      <c r="G157" s="198"/>
      <c r="H157" s="202">
        <v>4.83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132</v>
      </c>
      <c r="AU157" s="208" t="s">
        <v>81</v>
      </c>
      <c r="AV157" s="13" t="s">
        <v>81</v>
      </c>
      <c r="AW157" s="13" t="s">
        <v>33</v>
      </c>
      <c r="AX157" s="13" t="s">
        <v>71</v>
      </c>
      <c r="AY157" s="208" t="s">
        <v>122</v>
      </c>
    </row>
    <row r="158" spans="2:51" s="13" customFormat="1" ht="11.25">
      <c r="B158" s="197"/>
      <c r="C158" s="198"/>
      <c r="D158" s="199" t="s">
        <v>132</v>
      </c>
      <c r="E158" s="200" t="s">
        <v>19</v>
      </c>
      <c r="F158" s="201" t="s">
        <v>173</v>
      </c>
      <c r="G158" s="198"/>
      <c r="H158" s="202">
        <v>-10.007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132</v>
      </c>
      <c r="AU158" s="208" t="s">
        <v>81</v>
      </c>
      <c r="AV158" s="13" t="s">
        <v>81</v>
      </c>
      <c r="AW158" s="13" t="s">
        <v>33</v>
      </c>
      <c r="AX158" s="13" t="s">
        <v>71</v>
      </c>
      <c r="AY158" s="208" t="s">
        <v>122</v>
      </c>
    </row>
    <row r="159" spans="2:51" s="14" customFormat="1" ht="11.25">
      <c r="B159" s="209"/>
      <c r="C159" s="210"/>
      <c r="D159" s="199" t="s">
        <v>132</v>
      </c>
      <c r="E159" s="211" t="s">
        <v>19</v>
      </c>
      <c r="F159" s="212" t="s">
        <v>133</v>
      </c>
      <c r="G159" s="210"/>
      <c r="H159" s="213">
        <v>59.549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132</v>
      </c>
      <c r="AU159" s="219" t="s">
        <v>81</v>
      </c>
      <c r="AV159" s="14" t="s">
        <v>130</v>
      </c>
      <c r="AW159" s="14" t="s">
        <v>33</v>
      </c>
      <c r="AX159" s="14" t="s">
        <v>79</v>
      </c>
      <c r="AY159" s="219" t="s">
        <v>122</v>
      </c>
    </row>
    <row r="160" spans="1:65" s="2" customFormat="1" ht="16.5" customHeight="1">
      <c r="A160" s="35"/>
      <c r="B160" s="36"/>
      <c r="C160" s="184" t="s">
        <v>177</v>
      </c>
      <c r="D160" s="184" t="s">
        <v>125</v>
      </c>
      <c r="E160" s="185" t="s">
        <v>178</v>
      </c>
      <c r="F160" s="186" t="s">
        <v>179</v>
      </c>
      <c r="G160" s="187" t="s">
        <v>139</v>
      </c>
      <c r="H160" s="188">
        <v>59.549</v>
      </c>
      <c r="I160" s="189"/>
      <c r="J160" s="190">
        <f>ROUND(I160*H160,2)</f>
        <v>0</v>
      </c>
      <c r="K160" s="186" t="s">
        <v>129</v>
      </c>
      <c r="L160" s="40"/>
      <c r="M160" s="191" t="s">
        <v>19</v>
      </c>
      <c r="N160" s="192" t="s">
        <v>42</v>
      </c>
      <c r="O160" s="65"/>
      <c r="P160" s="193">
        <f>O160*H160</f>
        <v>0</v>
      </c>
      <c r="Q160" s="193">
        <v>0.003</v>
      </c>
      <c r="R160" s="193">
        <f>Q160*H160</f>
        <v>0.178647</v>
      </c>
      <c r="S160" s="193">
        <v>0</v>
      </c>
      <c r="T160" s="19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5" t="s">
        <v>130</v>
      </c>
      <c r="AT160" s="195" t="s">
        <v>125</v>
      </c>
      <c r="AU160" s="195" t="s">
        <v>81</v>
      </c>
      <c r="AY160" s="18" t="s">
        <v>122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8" t="s">
        <v>79</v>
      </c>
      <c r="BK160" s="196">
        <f>ROUND(I160*H160,2)</f>
        <v>0</v>
      </c>
      <c r="BL160" s="18" t="s">
        <v>130</v>
      </c>
      <c r="BM160" s="195" t="s">
        <v>180</v>
      </c>
    </row>
    <row r="161" spans="2:51" s="13" customFormat="1" ht="11.25">
      <c r="B161" s="197"/>
      <c r="C161" s="198"/>
      <c r="D161" s="199" t="s">
        <v>132</v>
      </c>
      <c r="E161" s="200" t="s">
        <v>19</v>
      </c>
      <c r="F161" s="201" t="s">
        <v>162</v>
      </c>
      <c r="G161" s="198"/>
      <c r="H161" s="202">
        <v>4.728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132</v>
      </c>
      <c r="AU161" s="208" t="s">
        <v>81</v>
      </c>
      <c r="AV161" s="13" t="s">
        <v>81</v>
      </c>
      <c r="AW161" s="13" t="s">
        <v>33</v>
      </c>
      <c r="AX161" s="13" t="s">
        <v>71</v>
      </c>
      <c r="AY161" s="208" t="s">
        <v>122</v>
      </c>
    </row>
    <row r="162" spans="2:51" s="13" customFormat="1" ht="11.25">
      <c r="B162" s="197"/>
      <c r="C162" s="198"/>
      <c r="D162" s="199" t="s">
        <v>132</v>
      </c>
      <c r="E162" s="200" t="s">
        <v>19</v>
      </c>
      <c r="F162" s="201" t="s">
        <v>162</v>
      </c>
      <c r="G162" s="198"/>
      <c r="H162" s="202">
        <v>4.728</v>
      </c>
      <c r="I162" s="203"/>
      <c r="J162" s="198"/>
      <c r="K162" s="198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132</v>
      </c>
      <c r="AU162" s="208" t="s">
        <v>81</v>
      </c>
      <c r="AV162" s="13" t="s">
        <v>81</v>
      </c>
      <c r="AW162" s="13" t="s">
        <v>33</v>
      </c>
      <c r="AX162" s="13" t="s">
        <v>71</v>
      </c>
      <c r="AY162" s="208" t="s">
        <v>122</v>
      </c>
    </row>
    <row r="163" spans="2:51" s="13" customFormat="1" ht="11.25">
      <c r="B163" s="197"/>
      <c r="C163" s="198"/>
      <c r="D163" s="199" t="s">
        <v>132</v>
      </c>
      <c r="E163" s="200" t="s">
        <v>19</v>
      </c>
      <c r="F163" s="201" t="s">
        <v>163</v>
      </c>
      <c r="G163" s="198"/>
      <c r="H163" s="202">
        <v>4.88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132</v>
      </c>
      <c r="AU163" s="208" t="s">
        <v>81</v>
      </c>
      <c r="AV163" s="13" t="s">
        <v>81</v>
      </c>
      <c r="AW163" s="13" t="s">
        <v>33</v>
      </c>
      <c r="AX163" s="13" t="s">
        <v>71</v>
      </c>
      <c r="AY163" s="208" t="s">
        <v>122</v>
      </c>
    </row>
    <row r="164" spans="2:51" s="13" customFormat="1" ht="11.25">
      <c r="B164" s="197"/>
      <c r="C164" s="198"/>
      <c r="D164" s="199" t="s">
        <v>132</v>
      </c>
      <c r="E164" s="200" t="s">
        <v>19</v>
      </c>
      <c r="F164" s="201" t="s">
        <v>142</v>
      </c>
      <c r="G164" s="198"/>
      <c r="H164" s="202">
        <v>2.974</v>
      </c>
      <c r="I164" s="203"/>
      <c r="J164" s="198"/>
      <c r="K164" s="198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132</v>
      </c>
      <c r="AU164" s="208" t="s">
        <v>81</v>
      </c>
      <c r="AV164" s="13" t="s">
        <v>81</v>
      </c>
      <c r="AW164" s="13" t="s">
        <v>33</v>
      </c>
      <c r="AX164" s="13" t="s">
        <v>71</v>
      </c>
      <c r="AY164" s="208" t="s">
        <v>122</v>
      </c>
    </row>
    <row r="165" spans="2:51" s="13" customFormat="1" ht="11.25">
      <c r="B165" s="197"/>
      <c r="C165" s="198"/>
      <c r="D165" s="199" t="s">
        <v>132</v>
      </c>
      <c r="E165" s="200" t="s">
        <v>19</v>
      </c>
      <c r="F165" s="201" t="s">
        <v>164</v>
      </c>
      <c r="G165" s="198"/>
      <c r="H165" s="202">
        <v>2.99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132</v>
      </c>
      <c r="AU165" s="208" t="s">
        <v>81</v>
      </c>
      <c r="AV165" s="13" t="s">
        <v>81</v>
      </c>
      <c r="AW165" s="13" t="s">
        <v>33</v>
      </c>
      <c r="AX165" s="13" t="s">
        <v>71</v>
      </c>
      <c r="AY165" s="208" t="s">
        <v>122</v>
      </c>
    </row>
    <row r="166" spans="2:51" s="13" customFormat="1" ht="11.25">
      <c r="B166" s="197"/>
      <c r="C166" s="198"/>
      <c r="D166" s="199" t="s">
        <v>132</v>
      </c>
      <c r="E166" s="200" t="s">
        <v>19</v>
      </c>
      <c r="F166" s="201" t="s">
        <v>164</v>
      </c>
      <c r="G166" s="198"/>
      <c r="H166" s="202">
        <v>2.99</v>
      </c>
      <c r="I166" s="203"/>
      <c r="J166" s="198"/>
      <c r="K166" s="198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132</v>
      </c>
      <c r="AU166" s="208" t="s">
        <v>81</v>
      </c>
      <c r="AV166" s="13" t="s">
        <v>81</v>
      </c>
      <c r="AW166" s="13" t="s">
        <v>33</v>
      </c>
      <c r="AX166" s="13" t="s">
        <v>71</v>
      </c>
      <c r="AY166" s="208" t="s">
        <v>122</v>
      </c>
    </row>
    <row r="167" spans="2:51" s="13" customFormat="1" ht="11.25">
      <c r="B167" s="197"/>
      <c r="C167" s="198"/>
      <c r="D167" s="199" t="s">
        <v>132</v>
      </c>
      <c r="E167" s="200" t="s">
        <v>19</v>
      </c>
      <c r="F167" s="201" t="s">
        <v>165</v>
      </c>
      <c r="G167" s="198"/>
      <c r="H167" s="202">
        <v>4.88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132</v>
      </c>
      <c r="AU167" s="208" t="s">
        <v>81</v>
      </c>
      <c r="AV167" s="13" t="s">
        <v>81</v>
      </c>
      <c r="AW167" s="13" t="s">
        <v>33</v>
      </c>
      <c r="AX167" s="13" t="s">
        <v>71</v>
      </c>
      <c r="AY167" s="208" t="s">
        <v>122</v>
      </c>
    </row>
    <row r="168" spans="2:51" s="13" customFormat="1" ht="11.25">
      <c r="B168" s="197"/>
      <c r="C168" s="198"/>
      <c r="D168" s="199" t="s">
        <v>132</v>
      </c>
      <c r="E168" s="200" t="s">
        <v>19</v>
      </c>
      <c r="F168" s="201" t="s">
        <v>166</v>
      </c>
      <c r="G168" s="198"/>
      <c r="H168" s="202">
        <v>6.383</v>
      </c>
      <c r="I168" s="203"/>
      <c r="J168" s="198"/>
      <c r="K168" s="198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132</v>
      </c>
      <c r="AU168" s="208" t="s">
        <v>81</v>
      </c>
      <c r="AV168" s="13" t="s">
        <v>81</v>
      </c>
      <c r="AW168" s="13" t="s">
        <v>33</v>
      </c>
      <c r="AX168" s="13" t="s">
        <v>71</v>
      </c>
      <c r="AY168" s="208" t="s">
        <v>122</v>
      </c>
    </row>
    <row r="169" spans="2:51" s="13" customFormat="1" ht="11.25">
      <c r="B169" s="197"/>
      <c r="C169" s="198"/>
      <c r="D169" s="199" t="s">
        <v>132</v>
      </c>
      <c r="E169" s="200" t="s">
        <v>19</v>
      </c>
      <c r="F169" s="201" t="s">
        <v>162</v>
      </c>
      <c r="G169" s="198"/>
      <c r="H169" s="202">
        <v>4.728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132</v>
      </c>
      <c r="AU169" s="208" t="s">
        <v>81</v>
      </c>
      <c r="AV169" s="13" t="s">
        <v>81</v>
      </c>
      <c r="AW169" s="13" t="s">
        <v>33</v>
      </c>
      <c r="AX169" s="13" t="s">
        <v>71</v>
      </c>
      <c r="AY169" s="208" t="s">
        <v>122</v>
      </c>
    </row>
    <row r="170" spans="2:51" s="13" customFormat="1" ht="11.25">
      <c r="B170" s="197"/>
      <c r="C170" s="198"/>
      <c r="D170" s="199" t="s">
        <v>132</v>
      </c>
      <c r="E170" s="200" t="s">
        <v>19</v>
      </c>
      <c r="F170" s="201" t="s">
        <v>167</v>
      </c>
      <c r="G170" s="198"/>
      <c r="H170" s="202">
        <v>7.59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132</v>
      </c>
      <c r="AU170" s="208" t="s">
        <v>81</v>
      </c>
      <c r="AV170" s="13" t="s">
        <v>81</v>
      </c>
      <c r="AW170" s="13" t="s">
        <v>33</v>
      </c>
      <c r="AX170" s="13" t="s">
        <v>71</v>
      </c>
      <c r="AY170" s="208" t="s">
        <v>122</v>
      </c>
    </row>
    <row r="171" spans="2:51" s="13" customFormat="1" ht="11.25">
      <c r="B171" s="197"/>
      <c r="C171" s="198"/>
      <c r="D171" s="199" t="s">
        <v>132</v>
      </c>
      <c r="E171" s="200" t="s">
        <v>19</v>
      </c>
      <c r="F171" s="201" t="s">
        <v>168</v>
      </c>
      <c r="G171" s="198"/>
      <c r="H171" s="202">
        <v>3.142</v>
      </c>
      <c r="I171" s="203"/>
      <c r="J171" s="198"/>
      <c r="K171" s="198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132</v>
      </c>
      <c r="AU171" s="208" t="s">
        <v>81</v>
      </c>
      <c r="AV171" s="13" t="s">
        <v>81</v>
      </c>
      <c r="AW171" s="13" t="s">
        <v>33</v>
      </c>
      <c r="AX171" s="13" t="s">
        <v>71</v>
      </c>
      <c r="AY171" s="208" t="s">
        <v>122</v>
      </c>
    </row>
    <row r="172" spans="2:51" s="13" customFormat="1" ht="11.25">
      <c r="B172" s="197"/>
      <c r="C172" s="198"/>
      <c r="D172" s="199" t="s">
        <v>132</v>
      </c>
      <c r="E172" s="200" t="s">
        <v>19</v>
      </c>
      <c r="F172" s="201" t="s">
        <v>169</v>
      </c>
      <c r="G172" s="198"/>
      <c r="H172" s="202">
        <v>6.67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132</v>
      </c>
      <c r="AU172" s="208" t="s">
        <v>81</v>
      </c>
      <c r="AV172" s="13" t="s">
        <v>81</v>
      </c>
      <c r="AW172" s="13" t="s">
        <v>33</v>
      </c>
      <c r="AX172" s="13" t="s">
        <v>71</v>
      </c>
      <c r="AY172" s="208" t="s">
        <v>122</v>
      </c>
    </row>
    <row r="173" spans="2:51" s="13" customFormat="1" ht="11.25">
      <c r="B173" s="197"/>
      <c r="C173" s="198"/>
      <c r="D173" s="199" t="s">
        <v>132</v>
      </c>
      <c r="E173" s="200" t="s">
        <v>19</v>
      </c>
      <c r="F173" s="201" t="s">
        <v>163</v>
      </c>
      <c r="G173" s="198"/>
      <c r="H173" s="202">
        <v>4.88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132</v>
      </c>
      <c r="AU173" s="208" t="s">
        <v>81</v>
      </c>
      <c r="AV173" s="13" t="s">
        <v>81</v>
      </c>
      <c r="AW173" s="13" t="s">
        <v>33</v>
      </c>
      <c r="AX173" s="13" t="s">
        <v>71</v>
      </c>
      <c r="AY173" s="208" t="s">
        <v>122</v>
      </c>
    </row>
    <row r="174" spans="2:51" s="13" customFormat="1" ht="11.25">
      <c r="B174" s="197"/>
      <c r="C174" s="198"/>
      <c r="D174" s="199" t="s">
        <v>132</v>
      </c>
      <c r="E174" s="200" t="s">
        <v>19</v>
      </c>
      <c r="F174" s="201" t="s">
        <v>170</v>
      </c>
      <c r="G174" s="198"/>
      <c r="H174" s="202">
        <v>0.92</v>
      </c>
      <c r="I174" s="203"/>
      <c r="J174" s="198"/>
      <c r="K174" s="198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132</v>
      </c>
      <c r="AU174" s="208" t="s">
        <v>81</v>
      </c>
      <c r="AV174" s="13" t="s">
        <v>81</v>
      </c>
      <c r="AW174" s="13" t="s">
        <v>33</v>
      </c>
      <c r="AX174" s="13" t="s">
        <v>71</v>
      </c>
      <c r="AY174" s="208" t="s">
        <v>122</v>
      </c>
    </row>
    <row r="175" spans="2:51" s="13" customFormat="1" ht="11.25">
      <c r="B175" s="197"/>
      <c r="C175" s="198"/>
      <c r="D175" s="199" t="s">
        <v>132</v>
      </c>
      <c r="E175" s="200" t="s">
        <v>19</v>
      </c>
      <c r="F175" s="201" t="s">
        <v>171</v>
      </c>
      <c r="G175" s="198"/>
      <c r="H175" s="202">
        <v>2.243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132</v>
      </c>
      <c r="AU175" s="208" t="s">
        <v>81</v>
      </c>
      <c r="AV175" s="13" t="s">
        <v>81</v>
      </c>
      <c r="AW175" s="13" t="s">
        <v>33</v>
      </c>
      <c r="AX175" s="13" t="s">
        <v>71</v>
      </c>
      <c r="AY175" s="208" t="s">
        <v>122</v>
      </c>
    </row>
    <row r="176" spans="2:51" s="13" customFormat="1" ht="11.25">
      <c r="B176" s="197"/>
      <c r="C176" s="198"/>
      <c r="D176" s="199" t="s">
        <v>132</v>
      </c>
      <c r="E176" s="200" t="s">
        <v>19</v>
      </c>
      <c r="F176" s="201" t="s">
        <v>172</v>
      </c>
      <c r="G176" s="198"/>
      <c r="H176" s="202">
        <v>4.83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132</v>
      </c>
      <c r="AU176" s="208" t="s">
        <v>81</v>
      </c>
      <c r="AV176" s="13" t="s">
        <v>81</v>
      </c>
      <c r="AW176" s="13" t="s">
        <v>33</v>
      </c>
      <c r="AX176" s="13" t="s">
        <v>71</v>
      </c>
      <c r="AY176" s="208" t="s">
        <v>122</v>
      </c>
    </row>
    <row r="177" spans="2:51" s="13" customFormat="1" ht="11.25">
      <c r="B177" s="197"/>
      <c r="C177" s="198"/>
      <c r="D177" s="199" t="s">
        <v>132</v>
      </c>
      <c r="E177" s="200" t="s">
        <v>19</v>
      </c>
      <c r="F177" s="201" t="s">
        <v>173</v>
      </c>
      <c r="G177" s="198"/>
      <c r="H177" s="202">
        <v>-10.007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132</v>
      </c>
      <c r="AU177" s="208" t="s">
        <v>81</v>
      </c>
      <c r="AV177" s="13" t="s">
        <v>81</v>
      </c>
      <c r="AW177" s="13" t="s">
        <v>33</v>
      </c>
      <c r="AX177" s="13" t="s">
        <v>71</v>
      </c>
      <c r="AY177" s="208" t="s">
        <v>122</v>
      </c>
    </row>
    <row r="178" spans="2:51" s="14" customFormat="1" ht="11.25">
      <c r="B178" s="209"/>
      <c r="C178" s="210"/>
      <c r="D178" s="199" t="s">
        <v>132</v>
      </c>
      <c r="E178" s="211" t="s">
        <v>19</v>
      </c>
      <c r="F178" s="212" t="s">
        <v>133</v>
      </c>
      <c r="G178" s="210"/>
      <c r="H178" s="213">
        <v>59.549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132</v>
      </c>
      <c r="AU178" s="219" t="s">
        <v>81</v>
      </c>
      <c r="AV178" s="14" t="s">
        <v>130</v>
      </c>
      <c r="AW178" s="14" t="s">
        <v>33</v>
      </c>
      <c r="AX178" s="14" t="s">
        <v>79</v>
      </c>
      <c r="AY178" s="219" t="s">
        <v>122</v>
      </c>
    </row>
    <row r="179" spans="1:65" s="2" customFormat="1" ht="16.5" customHeight="1">
      <c r="A179" s="35"/>
      <c r="B179" s="36"/>
      <c r="C179" s="184" t="s">
        <v>181</v>
      </c>
      <c r="D179" s="184" t="s">
        <v>125</v>
      </c>
      <c r="E179" s="185" t="s">
        <v>182</v>
      </c>
      <c r="F179" s="186" t="s">
        <v>183</v>
      </c>
      <c r="G179" s="187" t="s">
        <v>139</v>
      </c>
      <c r="H179" s="188">
        <v>0.763</v>
      </c>
      <c r="I179" s="189"/>
      <c r="J179" s="190">
        <f>ROUND(I179*H179,2)</f>
        <v>0</v>
      </c>
      <c r="K179" s="186" t="s">
        <v>129</v>
      </c>
      <c r="L179" s="40"/>
      <c r="M179" s="191" t="s">
        <v>19</v>
      </c>
      <c r="N179" s="192" t="s">
        <v>42</v>
      </c>
      <c r="O179" s="65"/>
      <c r="P179" s="193">
        <f>O179*H179</f>
        <v>0</v>
      </c>
      <c r="Q179" s="193">
        <v>0.04153</v>
      </c>
      <c r="R179" s="193">
        <f>Q179*H179</f>
        <v>0.031687389999999996</v>
      </c>
      <c r="S179" s="193">
        <v>0</v>
      </c>
      <c r="T179" s="19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5" t="s">
        <v>130</v>
      </c>
      <c r="AT179" s="195" t="s">
        <v>125</v>
      </c>
      <c r="AU179" s="195" t="s">
        <v>81</v>
      </c>
      <c r="AY179" s="18" t="s">
        <v>122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8" t="s">
        <v>79</v>
      </c>
      <c r="BK179" s="196">
        <f>ROUND(I179*H179,2)</f>
        <v>0</v>
      </c>
      <c r="BL179" s="18" t="s">
        <v>130</v>
      </c>
      <c r="BM179" s="195" t="s">
        <v>184</v>
      </c>
    </row>
    <row r="180" spans="2:51" s="15" customFormat="1" ht="11.25">
      <c r="B180" s="220"/>
      <c r="C180" s="221"/>
      <c r="D180" s="199" t="s">
        <v>132</v>
      </c>
      <c r="E180" s="222" t="s">
        <v>19</v>
      </c>
      <c r="F180" s="223" t="s">
        <v>185</v>
      </c>
      <c r="G180" s="221"/>
      <c r="H180" s="222" t="s">
        <v>19</v>
      </c>
      <c r="I180" s="224"/>
      <c r="J180" s="221"/>
      <c r="K180" s="221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132</v>
      </c>
      <c r="AU180" s="229" t="s">
        <v>81</v>
      </c>
      <c r="AV180" s="15" t="s">
        <v>79</v>
      </c>
      <c r="AW180" s="15" t="s">
        <v>33</v>
      </c>
      <c r="AX180" s="15" t="s">
        <v>71</v>
      </c>
      <c r="AY180" s="229" t="s">
        <v>122</v>
      </c>
    </row>
    <row r="181" spans="2:51" s="13" customFormat="1" ht="11.25">
      <c r="B181" s="197"/>
      <c r="C181" s="198"/>
      <c r="D181" s="199" t="s">
        <v>132</v>
      </c>
      <c r="E181" s="200" t="s">
        <v>19</v>
      </c>
      <c r="F181" s="201" t="s">
        <v>186</v>
      </c>
      <c r="G181" s="198"/>
      <c r="H181" s="202">
        <v>0.763</v>
      </c>
      <c r="I181" s="203"/>
      <c r="J181" s="198"/>
      <c r="K181" s="198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132</v>
      </c>
      <c r="AU181" s="208" t="s">
        <v>81</v>
      </c>
      <c r="AV181" s="13" t="s">
        <v>81</v>
      </c>
      <c r="AW181" s="13" t="s">
        <v>33</v>
      </c>
      <c r="AX181" s="13" t="s">
        <v>71</v>
      </c>
      <c r="AY181" s="208" t="s">
        <v>122</v>
      </c>
    </row>
    <row r="182" spans="2:51" s="14" customFormat="1" ht="11.25">
      <c r="B182" s="209"/>
      <c r="C182" s="210"/>
      <c r="D182" s="199" t="s">
        <v>132</v>
      </c>
      <c r="E182" s="211" t="s">
        <v>19</v>
      </c>
      <c r="F182" s="212" t="s">
        <v>133</v>
      </c>
      <c r="G182" s="210"/>
      <c r="H182" s="213">
        <v>0.763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132</v>
      </c>
      <c r="AU182" s="219" t="s">
        <v>81</v>
      </c>
      <c r="AV182" s="14" t="s">
        <v>130</v>
      </c>
      <c r="AW182" s="14" t="s">
        <v>33</v>
      </c>
      <c r="AX182" s="14" t="s">
        <v>79</v>
      </c>
      <c r="AY182" s="219" t="s">
        <v>122</v>
      </c>
    </row>
    <row r="183" spans="1:65" s="2" customFormat="1" ht="21.75" customHeight="1">
      <c r="A183" s="35"/>
      <c r="B183" s="36"/>
      <c r="C183" s="184" t="s">
        <v>187</v>
      </c>
      <c r="D183" s="184" t="s">
        <v>125</v>
      </c>
      <c r="E183" s="185" t="s">
        <v>188</v>
      </c>
      <c r="F183" s="186" t="s">
        <v>189</v>
      </c>
      <c r="G183" s="187" t="s">
        <v>190</v>
      </c>
      <c r="H183" s="188">
        <v>0.06</v>
      </c>
      <c r="I183" s="189"/>
      <c r="J183" s="190">
        <f>ROUND(I183*H183,2)</f>
        <v>0</v>
      </c>
      <c r="K183" s="186" t="s">
        <v>129</v>
      </c>
      <c r="L183" s="40"/>
      <c r="M183" s="191" t="s">
        <v>19</v>
      </c>
      <c r="N183" s="192" t="s">
        <v>42</v>
      </c>
      <c r="O183" s="65"/>
      <c r="P183" s="193">
        <f>O183*H183</f>
        <v>0</v>
      </c>
      <c r="Q183" s="193">
        <v>2.25634</v>
      </c>
      <c r="R183" s="193">
        <f>Q183*H183</f>
        <v>0.13538039999999998</v>
      </c>
      <c r="S183" s="193">
        <v>0</v>
      </c>
      <c r="T183" s="19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5" t="s">
        <v>130</v>
      </c>
      <c r="AT183" s="195" t="s">
        <v>125</v>
      </c>
      <c r="AU183" s="195" t="s">
        <v>81</v>
      </c>
      <c r="AY183" s="18" t="s">
        <v>122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8" t="s">
        <v>79</v>
      </c>
      <c r="BK183" s="196">
        <f>ROUND(I183*H183,2)</f>
        <v>0</v>
      </c>
      <c r="BL183" s="18" t="s">
        <v>130</v>
      </c>
      <c r="BM183" s="195" t="s">
        <v>191</v>
      </c>
    </row>
    <row r="184" spans="2:51" s="13" customFormat="1" ht="11.25">
      <c r="B184" s="197"/>
      <c r="C184" s="198"/>
      <c r="D184" s="199" t="s">
        <v>132</v>
      </c>
      <c r="E184" s="200" t="s">
        <v>19</v>
      </c>
      <c r="F184" s="201" t="s">
        <v>192</v>
      </c>
      <c r="G184" s="198"/>
      <c r="H184" s="202">
        <v>0.06</v>
      </c>
      <c r="I184" s="203"/>
      <c r="J184" s="198"/>
      <c r="K184" s="198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132</v>
      </c>
      <c r="AU184" s="208" t="s">
        <v>81</v>
      </c>
      <c r="AV184" s="13" t="s">
        <v>81</v>
      </c>
      <c r="AW184" s="13" t="s">
        <v>33</v>
      </c>
      <c r="AX184" s="13" t="s">
        <v>71</v>
      </c>
      <c r="AY184" s="208" t="s">
        <v>122</v>
      </c>
    </row>
    <row r="185" spans="2:51" s="14" customFormat="1" ht="11.25">
      <c r="B185" s="209"/>
      <c r="C185" s="210"/>
      <c r="D185" s="199" t="s">
        <v>132</v>
      </c>
      <c r="E185" s="211" t="s">
        <v>19</v>
      </c>
      <c r="F185" s="212" t="s">
        <v>133</v>
      </c>
      <c r="G185" s="210"/>
      <c r="H185" s="213">
        <v>0.06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132</v>
      </c>
      <c r="AU185" s="219" t="s">
        <v>81</v>
      </c>
      <c r="AV185" s="14" t="s">
        <v>130</v>
      </c>
      <c r="AW185" s="14" t="s">
        <v>33</v>
      </c>
      <c r="AX185" s="14" t="s">
        <v>79</v>
      </c>
      <c r="AY185" s="219" t="s">
        <v>122</v>
      </c>
    </row>
    <row r="186" spans="1:65" s="2" customFormat="1" ht="16.5" customHeight="1">
      <c r="A186" s="35"/>
      <c r="B186" s="36"/>
      <c r="C186" s="184" t="s">
        <v>193</v>
      </c>
      <c r="D186" s="184" t="s">
        <v>125</v>
      </c>
      <c r="E186" s="185" t="s">
        <v>194</v>
      </c>
      <c r="F186" s="186" t="s">
        <v>195</v>
      </c>
      <c r="G186" s="187" t="s">
        <v>153</v>
      </c>
      <c r="H186" s="188">
        <v>4.43</v>
      </c>
      <c r="I186" s="189"/>
      <c r="J186" s="190">
        <f>ROUND(I186*H186,2)</f>
        <v>0</v>
      </c>
      <c r="K186" s="186" t="s">
        <v>129</v>
      </c>
      <c r="L186" s="40"/>
      <c r="M186" s="191" t="s">
        <v>19</v>
      </c>
      <c r="N186" s="192" t="s">
        <v>42</v>
      </c>
      <c r="O186" s="65"/>
      <c r="P186" s="193">
        <f>O186*H186</f>
        <v>0</v>
      </c>
      <c r="Q186" s="193">
        <v>0.01115</v>
      </c>
      <c r="R186" s="193">
        <f>Q186*H186</f>
        <v>0.0493945</v>
      </c>
      <c r="S186" s="193">
        <v>0</v>
      </c>
      <c r="T186" s="19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5" t="s">
        <v>130</v>
      </c>
      <c r="AT186" s="195" t="s">
        <v>125</v>
      </c>
      <c r="AU186" s="195" t="s">
        <v>81</v>
      </c>
      <c r="AY186" s="18" t="s">
        <v>122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8" t="s">
        <v>79</v>
      </c>
      <c r="BK186" s="196">
        <f>ROUND(I186*H186,2)</f>
        <v>0</v>
      </c>
      <c r="BL186" s="18" t="s">
        <v>130</v>
      </c>
      <c r="BM186" s="195" t="s">
        <v>196</v>
      </c>
    </row>
    <row r="187" spans="2:51" s="15" customFormat="1" ht="11.25">
      <c r="B187" s="220"/>
      <c r="C187" s="221"/>
      <c r="D187" s="199" t="s">
        <v>132</v>
      </c>
      <c r="E187" s="222" t="s">
        <v>19</v>
      </c>
      <c r="F187" s="223" t="s">
        <v>197</v>
      </c>
      <c r="G187" s="221"/>
      <c r="H187" s="222" t="s">
        <v>19</v>
      </c>
      <c r="I187" s="224"/>
      <c r="J187" s="221"/>
      <c r="K187" s="221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132</v>
      </c>
      <c r="AU187" s="229" t="s">
        <v>81</v>
      </c>
      <c r="AV187" s="15" t="s">
        <v>79</v>
      </c>
      <c r="AW187" s="15" t="s">
        <v>33</v>
      </c>
      <c r="AX187" s="15" t="s">
        <v>71</v>
      </c>
      <c r="AY187" s="229" t="s">
        <v>122</v>
      </c>
    </row>
    <row r="188" spans="2:51" s="13" customFormat="1" ht="11.25">
      <c r="B188" s="197"/>
      <c r="C188" s="198"/>
      <c r="D188" s="199" t="s">
        <v>132</v>
      </c>
      <c r="E188" s="200" t="s">
        <v>19</v>
      </c>
      <c r="F188" s="201" t="s">
        <v>198</v>
      </c>
      <c r="G188" s="198"/>
      <c r="H188" s="202">
        <v>1.65</v>
      </c>
      <c r="I188" s="203"/>
      <c r="J188" s="198"/>
      <c r="K188" s="198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132</v>
      </c>
      <c r="AU188" s="208" t="s">
        <v>81</v>
      </c>
      <c r="AV188" s="13" t="s">
        <v>81</v>
      </c>
      <c r="AW188" s="13" t="s">
        <v>33</v>
      </c>
      <c r="AX188" s="13" t="s">
        <v>71</v>
      </c>
      <c r="AY188" s="208" t="s">
        <v>122</v>
      </c>
    </row>
    <row r="189" spans="2:51" s="13" customFormat="1" ht="11.25">
      <c r="B189" s="197"/>
      <c r="C189" s="198"/>
      <c r="D189" s="199" t="s">
        <v>132</v>
      </c>
      <c r="E189" s="200" t="s">
        <v>19</v>
      </c>
      <c r="F189" s="201" t="s">
        <v>199</v>
      </c>
      <c r="G189" s="198"/>
      <c r="H189" s="202">
        <v>1.08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132</v>
      </c>
      <c r="AU189" s="208" t="s">
        <v>81</v>
      </c>
      <c r="AV189" s="13" t="s">
        <v>81</v>
      </c>
      <c r="AW189" s="13" t="s">
        <v>33</v>
      </c>
      <c r="AX189" s="13" t="s">
        <v>71</v>
      </c>
      <c r="AY189" s="208" t="s">
        <v>122</v>
      </c>
    </row>
    <row r="190" spans="2:51" s="13" customFormat="1" ht="11.25">
      <c r="B190" s="197"/>
      <c r="C190" s="198"/>
      <c r="D190" s="199" t="s">
        <v>132</v>
      </c>
      <c r="E190" s="200" t="s">
        <v>19</v>
      </c>
      <c r="F190" s="201" t="s">
        <v>200</v>
      </c>
      <c r="G190" s="198"/>
      <c r="H190" s="202">
        <v>1.7</v>
      </c>
      <c r="I190" s="203"/>
      <c r="J190" s="198"/>
      <c r="K190" s="198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132</v>
      </c>
      <c r="AU190" s="208" t="s">
        <v>81</v>
      </c>
      <c r="AV190" s="13" t="s">
        <v>81</v>
      </c>
      <c r="AW190" s="13" t="s">
        <v>33</v>
      </c>
      <c r="AX190" s="13" t="s">
        <v>71</v>
      </c>
      <c r="AY190" s="208" t="s">
        <v>122</v>
      </c>
    </row>
    <row r="191" spans="2:51" s="14" customFormat="1" ht="11.25">
      <c r="B191" s="209"/>
      <c r="C191" s="210"/>
      <c r="D191" s="199" t="s">
        <v>132</v>
      </c>
      <c r="E191" s="211" t="s">
        <v>19</v>
      </c>
      <c r="F191" s="212" t="s">
        <v>133</v>
      </c>
      <c r="G191" s="210"/>
      <c r="H191" s="213">
        <v>4.43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132</v>
      </c>
      <c r="AU191" s="219" t="s">
        <v>81</v>
      </c>
      <c r="AV191" s="14" t="s">
        <v>130</v>
      </c>
      <c r="AW191" s="14" t="s">
        <v>33</v>
      </c>
      <c r="AX191" s="14" t="s">
        <v>79</v>
      </c>
      <c r="AY191" s="219" t="s">
        <v>122</v>
      </c>
    </row>
    <row r="192" spans="1:65" s="2" customFormat="1" ht="16.5" customHeight="1">
      <c r="A192" s="35"/>
      <c r="B192" s="36"/>
      <c r="C192" s="230" t="s">
        <v>201</v>
      </c>
      <c r="D192" s="230" t="s">
        <v>202</v>
      </c>
      <c r="E192" s="231" t="s">
        <v>203</v>
      </c>
      <c r="F192" s="232" t="s">
        <v>204</v>
      </c>
      <c r="G192" s="233" t="s">
        <v>153</v>
      </c>
      <c r="H192" s="234">
        <v>4.43</v>
      </c>
      <c r="I192" s="235"/>
      <c r="J192" s="236">
        <f>ROUND(I192*H192,2)</f>
        <v>0</v>
      </c>
      <c r="K192" s="232" t="s">
        <v>205</v>
      </c>
      <c r="L192" s="237"/>
      <c r="M192" s="238" t="s">
        <v>19</v>
      </c>
      <c r="N192" s="239" t="s">
        <v>42</v>
      </c>
      <c r="O192" s="65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5" t="s">
        <v>181</v>
      </c>
      <c r="AT192" s="195" t="s">
        <v>202</v>
      </c>
      <c r="AU192" s="195" t="s">
        <v>81</v>
      </c>
      <c r="AY192" s="18" t="s">
        <v>122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8" t="s">
        <v>79</v>
      </c>
      <c r="BK192" s="196">
        <f>ROUND(I192*H192,2)</f>
        <v>0</v>
      </c>
      <c r="BL192" s="18" t="s">
        <v>130</v>
      </c>
      <c r="BM192" s="195" t="s">
        <v>206</v>
      </c>
    </row>
    <row r="193" spans="2:51" s="15" customFormat="1" ht="11.25">
      <c r="B193" s="220"/>
      <c r="C193" s="221"/>
      <c r="D193" s="199" t="s">
        <v>132</v>
      </c>
      <c r="E193" s="222" t="s">
        <v>19</v>
      </c>
      <c r="F193" s="223" t="s">
        <v>197</v>
      </c>
      <c r="G193" s="221"/>
      <c r="H193" s="222" t="s">
        <v>19</v>
      </c>
      <c r="I193" s="224"/>
      <c r="J193" s="221"/>
      <c r="K193" s="221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132</v>
      </c>
      <c r="AU193" s="229" t="s">
        <v>81</v>
      </c>
      <c r="AV193" s="15" t="s">
        <v>79</v>
      </c>
      <c r="AW193" s="15" t="s">
        <v>33</v>
      </c>
      <c r="AX193" s="15" t="s">
        <v>71</v>
      </c>
      <c r="AY193" s="229" t="s">
        <v>122</v>
      </c>
    </row>
    <row r="194" spans="2:51" s="13" customFormat="1" ht="11.25">
      <c r="B194" s="197"/>
      <c r="C194" s="198"/>
      <c r="D194" s="199" t="s">
        <v>132</v>
      </c>
      <c r="E194" s="200" t="s">
        <v>19</v>
      </c>
      <c r="F194" s="201" t="s">
        <v>198</v>
      </c>
      <c r="G194" s="198"/>
      <c r="H194" s="202">
        <v>1.65</v>
      </c>
      <c r="I194" s="203"/>
      <c r="J194" s="198"/>
      <c r="K194" s="198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132</v>
      </c>
      <c r="AU194" s="208" t="s">
        <v>81</v>
      </c>
      <c r="AV194" s="13" t="s">
        <v>81</v>
      </c>
      <c r="AW194" s="13" t="s">
        <v>33</v>
      </c>
      <c r="AX194" s="13" t="s">
        <v>71</v>
      </c>
      <c r="AY194" s="208" t="s">
        <v>122</v>
      </c>
    </row>
    <row r="195" spans="2:51" s="13" customFormat="1" ht="11.25">
      <c r="B195" s="197"/>
      <c r="C195" s="198"/>
      <c r="D195" s="199" t="s">
        <v>132</v>
      </c>
      <c r="E195" s="200" t="s">
        <v>19</v>
      </c>
      <c r="F195" s="201" t="s">
        <v>199</v>
      </c>
      <c r="G195" s="198"/>
      <c r="H195" s="202">
        <v>1.08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132</v>
      </c>
      <c r="AU195" s="208" t="s">
        <v>81</v>
      </c>
      <c r="AV195" s="13" t="s">
        <v>81</v>
      </c>
      <c r="AW195" s="13" t="s">
        <v>33</v>
      </c>
      <c r="AX195" s="13" t="s">
        <v>71</v>
      </c>
      <c r="AY195" s="208" t="s">
        <v>122</v>
      </c>
    </row>
    <row r="196" spans="2:51" s="13" customFormat="1" ht="11.25">
      <c r="B196" s="197"/>
      <c r="C196" s="198"/>
      <c r="D196" s="199" t="s">
        <v>132</v>
      </c>
      <c r="E196" s="200" t="s">
        <v>19</v>
      </c>
      <c r="F196" s="201" t="s">
        <v>200</v>
      </c>
      <c r="G196" s="198"/>
      <c r="H196" s="202">
        <v>1.7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132</v>
      </c>
      <c r="AU196" s="208" t="s">
        <v>81</v>
      </c>
      <c r="AV196" s="13" t="s">
        <v>81</v>
      </c>
      <c r="AW196" s="13" t="s">
        <v>33</v>
      </c>
      <c r="AX196" s="13" t="s">
        <v>71</v>
      </c>
      <c r="AY196" s="208" t="s">
        <v>122</v>
      </c>
    </row>
    <row r="197" spans="2:51" s="14" customFormat="1" ht="11.25">
      <c r="B197" s="209"/>
      <c r="C197" s="210"/>
      <c r="D197" s="199" t="s">
        <v>132</v>
      </c>
      <c r="E197" s="211" t="s">
        <v>19</v>
      </c>
      <c r="F197" s="212" t="s">
        <v>133</v>
      </c>
      <c r="G197" s="210"/>
      <c r="H197" s="213">
        <v>4.43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132</v>
      </c>
      <c r="AU197" s="219" t="s">
        <v>81</v>
      </c>
      <c r="AV197" s="14" t="s">
        <v>130</v>
      </c>
      <c r="AW197" s="14" t="s">
        <v>33</v>
      </c>
      <c r="AX197" s="14" t="s">
        <v>79</v>
      </c>
      <c r="AY197" s="219" t="s">
        <v>122</v>
      </c>
    </row>
    <row r="198" spans="2:63" s="12" customFormat="1" ht="22.9" customHeight="1">
      <c r="B198" s="168"/>
      <c r="C198" s="169"/>
      <c r="D198" s="170" t="s">
        <v>70</v>
      </c>
      <c r="E198" s="182" t="s">
        <v>187</v>
      </c>
      <c r="F198" s="182" t="s">
        <v>207</v>
      </c>
      <c r="G198" s="169"/>
      <c r="H198" s="169"/>
      <c r="I198" s="172"/>
      <c r="J198" s="183">
        <f>BK198</f>
        <v>0</v>
      </c>
      <c r="K198" s="169"/>
      <c r="L198" s="174"/>
      <c r="M198" s="175"/>
      <c r="N198" s="176"/>
      <c r="O198" s="176"/>
      <c r="P198" s="177">
        <f>SUM(P199:P223)</f>
        <v>0</v>
      </c>
      <c r="Q198" s="176"/>
      <c r="R198" s="177">
        <f>SUM(R199:R223)</f>
        <v>0.00481585</v>
      </c>
      <c r="S198" s="176"/>
      <c r="T198" s="178">
        <f>SUM(T199:T223)</f>
        <v>1.979837</v>
      </c>
      <c r="AR198" s="179" t="s">
        <v>79</v>
      </c>
      <c r="AT198" s="180" t="s">
        <v>70</v>
      </c>
      <c r="AU198" s="180" t="s">
        <v>79</v>
      </c>
      <c r="AY198" s="179" t="s">
        <v>122</v>
      </c>
      <c r="BK198" s="181">
        <f>SUM(BK199:BK223)</f>
        <v>0</v>
      </c>
    </row>
    <row r="199" spans="1:65" s="2" customFormat="1" ht="21.75" customHeight="1">
      <c r="A199" s="35"/>
      <c r="B199" s="36"/>
      <c r="C199" s="184" t="s">
        <v>208</v>
      </c>
      <c r="D199" s="184" t="s">
        <v>125</v>
      </c>
      <c r="E199" s="185" t="s">
        <v>209</v>
      </c>
      <c r="F199" s="186" t="s">
        <v>210</v>
      </c>
      <c r="G199" s="187" t="s">
        <v>139</v>
      </c>
      <c r="H199" s="188">
        <v>37.045</v>
      </c>
      <c r="I199" s="189"/>
      <c r="J199" s="190">
        <f>ROUND(I199*H199,2)</f>
        <v>0</v>
      </c>
      <c r="K199" s="186" t="s">
        <v>129</v>
      </c>
      <c r="L199" s="40"/>
      <c r="M199" s="191" t="s">
        <v>19</v>
      </c>
      <c r="N199" s="192" t="s">
        <v>42</v>
      </c>
      <c r="O199" s="65"/>
      <c r="P199" s="193">
        <f>O199*H199</f>
        <v>0</v>
      </c>
      <c r="Q199" s="193">
        <v>0.00013</v>
      </c>
      <c r="R199" s="193">
        <f>Q199*H199</f>
        <v>0.00481585</v>
      </c>
      <c r="S199" s="193">
        <v>0</v>
      </c>
      <c r="T199" s="19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5" t="s">
        <v>130</v>
      </c>
      <c r="AT199" s="195" t="s">
        <v>125</v>
      </c>
      <c r="AU199" s="195" t="s">
        <v>81</v>
      </c>
      <c r="AY199" s="18" t="s">
        <v>122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8" t="s">
        <v>79</v>
      </c>
      <c r="BK199" s="196">
        <f>ROUND(I199*H199,2)</f>
        <v>0</v>
      </c>
      <c r="BL199" s="18" t="s">
        <v>130</v>
      </c>
      <c r="BM199" s="195" t="s">
        <v>211</v>
      </c>
    </row>
    <row r="200" spans="2:51" s="13" customFormat="1" ht="11.25">
      <c r="B200" s="197"/>
      <c r="C200" s="198"/>
      <c r="D200" s="199" t="s">
        <v>132</v>
      </c>
      <c r="E200" s="200" t="s">
        <v>19</v>
      </c>
      <c r="F200" s="201" t="s">
        <v>212</v>
      </c>
      <c r="G200" s="198"/>
      <c r="H200" s="202">
        <v>7.17</v>
      </c>
      <c r="I200" s="203"/>
      <c r="J200" s="198"/>
      <c r="K200" s="198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132</v>
      </c>
      <c r="AU200" s="208" t="s">
        <v>81</v>
      </c>
      <c r="AV200" s="13" t="s">
        <v>81</v>
      </c>
      <c r="AW200" s="13" t="s">
        <v>33</v>
      </c>
      <c r="AX200" s="13" t="s">
        <v>71</v>
      </c>
      <c r="AY200" s="208" t="s">
        <v>122</v>
      </c>
    </row>
    <row r="201" spans="2:51" s="13" customFormat="1" ht="11.25">
      <c r="B201" s="197"/>
      <c r="C201" s="198"/>
      <c r="D201" s="199" t="s">
        <v>132</v>
      </c>
      <c r="E201" s="200" t="s">
        <v>19</v>
      </c>
      <c r="F201" s="201" t="s">
        <v>213</v>
      </c>
      <c r="G201" s="198"/>
      <c r="H201" s="202">
        <v>11.95</v>
      </c>
      <c r="I201" s="203"/>
      <c r="J201" s="198"/>
      <c r="K201" s="198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132</v>
      </c>
      <c r="AU201" s="208" t="s">
        <v>81</v>
      </c>
      <c r="AV201" s="13" t="s">
        <v>81</v>
      </c>
      <c r="AW201" s="13" t="s">
        <v>33</v>
      </c>
      <c r="AX201" s="13" t="s">
        <v>71</v>
      </c>
      <c r="AY201" s="208" t="s">
        <v>122</v>
      </c>
    </row>
    <row r="202" spans="2:51" s="13" customFormat="1" ht="11.25">
      <c r="B202" s="197"/>
      <c r="C202" s="198"/>
      <c r="D202" s="199" t="s">
        <v>132</v>
      </c>
      <c r="E202" s="200" t="s">
        <v>19</v>
      </c>
      <c r="F202" s="201" t="s">
        <v>214</v>
      </c>
      <c r="G202" s="198"/>
      <c r="H202" s="202">
        <v>17.925</v>
      </c>
      <c r="I202" s="203"/>
      <c r="J202" s="198"/>
      <c r="K202" s="198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132</v>
      </c>
      <c r="AU202" s="208" t="s">
        <v>81</v>
      </c>
      <c r="AV202" s="13" t="s">
        <v>81</v>
      </c>
      <c r="AW202" s="13" t="s">
        <v>33</v>
      </c>
      <c r="AX202" s="13" t="s">
        <v>71</v>
      </c>
      <c r="AY202" s="208" t="s">
        <v>122</v>
      </c>
    </row>
    <row r="203" spans="2:51" s="14" customFormat="1" ht="11.25">
      <c r="B203" s="209"/>
      <c r="C203" s="210"/>
      <c r="D203" s="199" t="s">
        <v>132</v>
      </c>
      <c r="E203" s="211" t="s">
        <v>19</v>
      </c>
      <c r="F203" s="212" t="s">
        <v>133</v>
      </c>
      <c r="G203" s="210"/>
      <c r="H203" s="213">
        <v>37.045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132</v>
      </c>
      <c r="AU203" s="219" t="s">
        <v>81</v>
      </c>
      <c r="AV203" s="14" t="s">
        <v>130</v>
      </c>
      <c r="AW203" s="14" t="s">
        <v>33</v>
      </c>
      <c r="AX203" s="14" t="s">
        <v>79</v>
      </c>
      <c r="AY203" s="219" t="s">
        <v>122</v>
      </c>
    </row>
    <row r="204" spans="1:65" s="2" customFormat="1" ht="16.5" customHeight="1">
      <c r="A204" s="35"/>
      <c r="B204" s="36"/>
      <c r="C204" s="184" t="s">
        <v>215</v>
      </c>
      <c r="D204" s="184" t="s">
        <v>125</v>
      </c>
      <c r="E204" s="185" t="s">
        <v>216</v>
      </c>
      <c r="F204" s="186" t="s">
        <v>217</v>
      </c>
      <c r="G204" s="187" t="s">
        <v>139</v>
      </c>
      <c r="H204" s="188">
        <v>74.344</v>
      </c>
      <c r="I204" s="189"/>
      <c r="J204" s="190">
        <f>ROUND(I204*H204,2)</f>
        <v>0</v>
      </c>
      <c r="K204" s="186" t="s">
        <v>129</v>
      </c>
      <c r="L204" s="40"/>
      <c r="M204" s="191" t="s">
        <v>19</v>
      </c>
      <c r="N204" s="192" t="s">
        <v>42</v>
      </c>
      <c r="O204" s="65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5" t="s">
        <v>130</v>
      </c>
      <c r="AT204" s="195" t="s">
        <v>125</v>
      </c>
      <c r="AU204" s="195" t="s">
        <v>81</v>
      </c>
      <c r="AY204" s="18" t="s">
        <v>122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8" t="s">
        <v>79</v>
      </c>
      <c r="BK204" s="196">
        <f>ROUND(I204*H204,2)</f>
        <v>0</v>
      </c>
      <c r="BL204" s="18" t="s">
        <v>130</v>
      </c>
      <c r="BM204" s="195" t="s">
        <v>218</v>
      </c>
    </row>
    <row r="205" spans="2:51" s="15" customFormat="1" ht="11.25">
      <c r="B205" s="220"/>
      <c r="C205" s="221"/>
      <c r="D205" s="199" t="s">
        <v>132</v>
      </c>
      <c r="E205" s="222" t="s">
        <v>19</v>
      </c>
      <c r="F205" s="223" t="s">
        <v>219</v>
      </c>
      <c r="G205" s="221"/>
      <c r="H205" s="222" t="s">
        <v>19</v>
      </c>
      <c r="I205" s="224"/>
      <c r="J205" s="221"/>
      <c r="K205" s="221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132</v>
      </c>
      <c r="AU205" s="229" t="s">
        <v>81</v>
      </c>
      <c r="AV205" s="15" t="s">
        <v>79</v>
      </c>
      <c r="AW205" s="15" t="s">
        <v>33</v>
      </c>
      <c r="AX205" s="15" t="s">
        <v>71</v>
      </c>
      <c r="AY205" s="229" t="s">
        <v>122</v>
      </c>
    </row>
    <row r="206" spans="2:51" s="15" customFormat="1" ht="11.25">
      <c r="B206" s="220"/>
      <c r="C206" s="221"/>
      <c r="D206" s="199" t="s">
        <v>132</v>
      </c>
      <c r="E206" s="222" t="s">
        <v>19</v>
      </c>
      <c r="F206" s="223" t="s">
        <v>220</v>
      </c>
      <c r="G206" s="221"/>
      <c r="H206" s="222" t="s">
        <v>19</v>
      </c>
      <c r="I206" s="224"/>
      <c r="J206" s="221"/>
      <c r="K206" s="221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132</v>
      </c>
      <c r="AU206" s="229" t="s">
        <v>81</v>
      </c>
      <c r="AV206" s="15" t="s">
        <v>79</v>
      </c>
      <c r="AW206" s="15" t="s">
        <v>33</v>
      </c>
      <c r="AX206" s="15" t="s">
        <v>71</v>
      </c>
      <c r="AY206" s="229" t="s">
        <v>122</v>
      </c>
    </row>
    <row r="207" spans="2:51" s="13" customFormat="1" ht="11.25">
      <c r="B207" s="197"/>
      <c r="C207" s="198"/>
      <c r="D207" s="199" t="s">
        <v>132</v>
      </c>
      <c r="E207" s="200" t="s">
        <v>19</v>
      </c>
      <c r="F207" s="201" t="s">
        <v>221</v>
      </c>
      <c r="G207" s="198"/>
      <c r="H207" s="202">
        <v>14.34</v>
      </c>
      <c r="I207" s="203"/>
      <c r="J207" s="198"/>
      <c r="K207" s="198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132</v>
      </c>
      <c r="AU207" s="208" t="s">
        <v>81</v>
      </c>
      <c r="AV207" s="13" t="s">
        <v>81</v>
      </c>
      <c r="AW207" s="13" t="s">
        <v>33</v>
      </c>
      <c r="AX207" s="13" t="s">
        <v>71</v>
      </c>
      <c r="AY207" s="208" t="s">
        <v>122</v>
      </c>
    </row>
    <row r="208" spans="2:51" s="15" customFormat="1" ht="11.25">
      <c r="B208" s="220"/>
      <c r="C208" s="221"/>
      <c r="D208" s="199" t="s">
        <v>132</v>
      </c>
      <c r="E208" s="222" t="s">
        <v>19</v>
      </c>
      <c r="F208" s="223" t="s">
        <v>222</v>
      </c>
      <c r="G208" s="221"/>
      <c r="H208" s="222" t="s">
        <v>19</v>
      </c>
      <c r="I208" s="224"/>
      <c r="J208" s="221"/>
      <c r="K208" s="221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132</v>
      </c>
      <c r="AU208" s="229" t="s">
        <v>81</v>
      </c>
      <c r="AV208" s="15" t="s">
        <v>79</v>
      </c>
      <c r="AW208" s="15" t="s">
        <v>33</v>
      </c>
      <c r="AX208" s="15" t="s">
        <v>71</v>
      </c>
      <c r="AY208" s="229" t="s">
        <v>122</v>
      </c>
    </row>
    <row r="209" spans="2:51" s="13" customFormat="1" ht="11.25">
      <c r="B209" s="197"/>
      <c r="C209" s="198"/>
      <c r="D209" s="199" t="s">
        <v>132</v>
      </c>
      <c r="E209" s="200" t="s">
        <v>19</v>
      </c>
      <c r="F209" s="201" t="s">
        <v>223</v>
      </c>
      <c r="G209" s="198"/>
      <c r="H209" s="202">
        <v>16.879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132</v>
      </c>
      <c r="AU209" s="208" t="s">
        <v>81</v>
      </c>
      <c r="AV209" s="13" t="s">
        <v>81</v>
      </c>
      <c r="AW209" s="13" t="s">
        <v>33</v>
      </c>
      <c r="AX209" s="13" t="s">
        <v>71</v>
      </c>
      <c r="AY209" s="208" t="s">
        <v>122</v>
      </c>
    </row>
    <row r="210" spans="2:51" s="13" customFormat="1" ht="11.25">
      <c r="B210" s="197"/>
      <c r="C210" s="198"/>
      <c r="D210" s="199" t="s">
        <v>132</v>
      </c>
      <c r="E210" s="200" t="s">
        <v>19</v>
      </c>
      <c r="F210" s="201" t="s">
        <v>224</v>
      </c>
      <c r="G210" s="198"/>
      <c r="H210" s="202">
        <v>1.25</v>
      </c>
      <c r="I210" s="203"/>
      <c r="J210" s="198"/>
      <c r="K210" s="198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132</v>
      </c>
      <c r="AU210" s="208" t="s">
        <v>81</v>
      </c>
      <c r="AV210" s="13" t="s">
        <v>81</v>
      </c>
      <c r="AW210" s="13" t="s">
        <v>33</v>
      </c>
      <c r="AX210" s="13" t="s">
        <v>71</v>
      </c>
      <c r="AY210" s="208" t="s">
        <v>122</v>
      </c>
    </row>
    <row r="211" spans="2:51" s="15" customFormat="1" ht="11.25">
      <c r="B211" s="220"/>
      <c r="C211" s="221"/>
      <c r="D211" s="199" t="s">
        <v>132</v>
      </c>
      <c r="E211" s="222" t="s">
        <v>19</v>
      </c>
      <c r="F211" s="223" t="s">
        <v>225</v>
      </c>
      <c r="G211" s="221"/>
      <c r="H211" s="222" t="s">
        <v>19</v>
      </c>
      <c r="I211" s="224"/>
      <c r="J211" s="221"/>
      <c r="K211" s="221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132</v>
      </c>
      <c r="AU211" s="229" t="s">
        <v>81</v>
      </c>
      <c r="AV211" s="15" t="s">
        <v>79</v>
      </c>
      <c r="AW211" s="15" t="s">
        <v>33</v>
      </c>
      <c r="AX211" s="15" t="s">
        <v>71</v>
      </c>
      <c r="AY211" s="229" t="s">
        <v>122</v>
      </c>
    </row>
    <row r="212" spans="2:51" s="13" customFormat="1" ht="11.25">
      <c r="B212" s="197"/>
      <c r="C212" s="198"/>
      <c r="D212" s="199" t="s">
        <v>132</v>
      </c>
      <c r="E212" s="200" t="s">
        <v>19</v>
      </c>
      <c r="F212" s="201" t="s">
        <v>226</v>
      </c>
      <c r="G212" s="198"/>
      <c r="H212" s="202">
        <v>41.875</v>
      </c>
      <c r="I212" s="203"/>
      <c r="J212" s="198"/>
      <c r="K212" s="198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132</v>
      </c>
      <c r="AU212" s="208" t="s">
        <v>81</v>
      </c>
      <c r="AV212" s="13" t="s">
        <v>81</v>
      </c>
      <c r="AW212" s="13" t="s">
        <v>33</v>
      </c>
      <c r="AX212" s="13" t="s">
        <v>71</v>
      </c>
      <c r="AY212" s="208" t="s">
        <v>122</v>
      </c>
    </row>
    <row r="213" spans="2:51" s="14" customFormat="1" ht="11.25">
      <c r="B213" s="209"/>
      <c r="C213" s="210"/>
      <c r="D213" s="199" t="s">
        <v>132</v>
      </c>
      <c r="E213" s="211" t="s">
        <v>19</v>
      </c>
      <c r="F213" s="212" t="s">
        <v>133</v>
      </c>
      <c r="G213" s="210"/>
      <c r="H213" s="213">
        <v>74.344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132</v>
      </c>
      <c r="AU213" s="219" t="s">
        <v>81</v>
      </c>
      <c r="AV213" s="14" t="s">
        <v>130</v>
      </c>
      <c r="AW213" s="14" t="s">
        <v>33</v>
      </c>
      <c r="AX213" s="14" t="s">
        <v>79</v>
      </c>
      <c r="AY213" s="219" t="s">
        <v>122</v>
      </c>
    </row>
    <row r="214" spans="1:65" s="2" customFormat="1" ht="21.75" customHeight="1">
      <c r="A214" s="35"/>
      <c r="B214" s="36"/>
      <c r="C214" s="184" t="s">
        <v>227</v>
      </c>
      <c r="D214" s="184" t="s">
        <v>125</v>
      </c>
      <c r="E214" s="185" t="s">
        <v>228</v>
      </c>
      <c r="F214" s="186" t="s">
        <v>229</v>
      </c>
      <c r="G214" s="187" t="s">
        <v>139</v>
      </c>
      <c r="H214" s="188">
        <v>15.633</v>
      </c>
      <c r="I214" s="189"/>
      <c r="J214" s="190">
        <f>ROUND(I214*H214,2)</f>
        <v>0</v>
      </c>
      <c r="K214" s="186" t="s">
        <v>129</v>
      </c>
      <c r="L214" s="40"/>
      <c r="M214" s="191" t="s">
        <v>19</v>
      </c>
      <c r="N214" s="192" t="s">
        <v>42</v>
      </c>
      <c r="O214" s="65"/>
      <c r="P214" s="193">
        <f>O214*H214</f>
        <v>0</v>
      </c>
      <c r="Q214" s="193">
        <v>0</v>
      </c>
      <c r="R214" s="193">
        <f>Q214*H214</f>
        <v>0</v>
      </c>
      <c r="S214" s="193">
        <v>0.117</v>
      </c>
      <c r="T214" s="194">
        <f>S214*H214</f>
        <v>1.829061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5" t="s">
        <v>130</v>
      </c>
      <c r="AT214" s="195" t="s">
        <v>125</v>
      </c>
      <c r="AU214" s="195" t="s">
        <v>81</v>
      </c>
      <c r="AY214" s="18" t="s">
        <v>122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18" t="s">
        <v>79</v>
      </c>
      <c r="BK214" s="196">
        <f>ROUND(I214*H214,2)</f>
        <v>0</v>
      </c>
      <c r="BL214" s="18" t="s">
        <v>130</v>
      </c>
      <c r="BM214" s="195" t="s">
        <v>230</v>
      </c>
    </row>
    <row r="215" spans="2:51" s="13" customFormat="1" ht="11.25">
      <c r="B215" s="197"/>
      <c r="C215" s="198"/>
      <c r="D215" s="199" t="s">
        <v>132</v>
      </c>
      <c r="E215" s="200" t="s">
        <v>19</v>
      </c>
      <c r="F215" s="201" t="s">
        <v>231</v>
      </c>
      <c r="G215" s="198"/>
      <c r="H215" s="202">
        <v>18.209</v>
      </c>
      <c r="I215" s="203"/>
      <c r="J215" s="198"/>
      <c r="K215" s="198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132</v>
      </c>
      <c r="AU215" s="208" t="s">
        <v>81</v>
      </c>
      <c r="AV215" s="13" t="s">
        <v>81</v>
      </c>
      <c r="AW215" s="13" t="s">
        <v>33</v>
      </c>
      <c r="AX215" s="13" t="s">
        <v>71</v>
      </c>
      <c r="AY215" s="208" t="s">
        <v>122</v>
      </c>
    </row>
    <row r="216" spans="2:51" s="13" customFormat="1" ht="11.25">
      <c r="B216" s="197"/>
      <c r="C216" s="198"/>
      <c r="D216" s="199" t="s">
        <v>132</v>
      </c>
      <c r="E216" s="200" t="s">
        <v>19</v>
      </c>
      <c r="F216" s="201" t="s">
        <v>232</v>
      </c>
      <c r="G216" s="198"/>
      <c r="H216" s="202">
        <v>-2.576</v>
      </c>
      <c r="I216" s="203"/>
      <c r="J216" s="198"/>
      <c r="K216" s="198"/>
      <c r="L216" s="204"/>
      <c r="M216" s="205"/>
      <c r="N216" s="206"/>
      <c r="O216" s="206"/>
      <c r="P216" s="206"/>
      <c r="Q216" s="206"/>
      <c r="R216" s="206"/>
      <c r="S216" s="206"/>
      <c r="T216" s="207"/>
      <c r="AT216" s="208" t="s">
        <v>132</v>
      </c>
      <c r="AU216" s="208" t="s">
        <v>81</v>
      </c>
      <c r="AV216" s="13" t="s">
        <v>81</v>
      </c>
      <c r="AW216" s="13" t="s">
        <v>33</v>
      </c>
      <c r="AX216" s="13" t="s">
        <v>71</v>
      </c>
      <c r="AY216" s="208" t="s">
        <v>122</v>
      </c>
    </row>
    <row r="217" spans="2:51" s="14" customFormat="1" ht="11.25">
      <c r="B217" s="209"/>
      <c r="C217" s="210"/>
      <c r="D217" s="199" t="s">
        <v>132</v>
      </c>
      <c r="E217" s="211" t="s">
        <v>19</v>
      </c>
      <c r="F217" s="212" t="s">
        <v>133</v>
      </c>
      <c r="G217" s="210"/>
      <c r="H217" s="213">
        <v>15.633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132</v>
      </c>
      <c r="AU217" s="219" t="s">
        <v>81</v>
      </c>
      <c r="AV217" s="14" t="s">
        <v>130</v>
      </c>
      <c r="AW217" s="14" t="s">
        <v>33</v>
      </c>
      <c r="AX217" s="14" t="s">
        <v>79</v>
      </c>
      <c r="AY217" s="219" t="s">
        <v>122</v>
      </c>
    </row>
    <row r="218" spans="1:65" s="2" customFormat="1" ht="21.75" customHeight="1">
      <c r="A218" s="35"/>
      <c r="B218" s="36"/>
      <c r="C218" s="184" t="s">
        <v>8</v>
      </c>
      <c r="D218" s="184" t="s">
        <v>125</v>
      </c>
      <c r="E218" s="185" t="s">
        <v>233</v>
      </c>
      <c r="F218" s="186" t="s">
        <v>234</v>
      </c>
      <c r="G218" s="187" t="s">
        <v>139</v>
      </c>
      <c r="H218" s="188">
        <v>1</v>
      </c>
      <c r="I218" s="189"/>
      <c r="J218" s="190">
        <f>ROUND(I218*H218,2)</f>
        <v>0</v>
      </c>
      <c r="K218" s="186" t="s">
        <v>129</v>
      </c>
      <c r="L218" s="40"/>
      <c r="M218" s="191" t="s">
        <v>19</v>
      </c>
      <c r="N218" s="192" t="s">
        <v>42</v>
      </c>
      <c r="O218" s="65"/>
      <c r="P218" s="193">
        <f>O218*H218</f>
        <v>0</v>
      </c>
      <c r="Q218" s="193">
        <v>0</v>
      </c>
      <c r="R218" s="193">
        <f>Q218*H218</f>
        <v>0</v>
      </c>
      <c r="S218" s="193">
        <v>0.031</v>
      </c>
      <c r="T218" s="194">
        <f>S218*H218</f>
        <v>0.031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5" t="s">
        <v>130</v>
      </c>
      <c r="AT218" s="195" t="s">
        <v>125</v>
      </c>
      <c r="AU218" s="195" t="s">
        <v>81</v>
      </c>
      <c r="AY218" s="18" t="s">
        <v>122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8" t="s">
        <v>79</v>
      </c>
      <c r="BK218" s="196">
        <f>ROUND(I218*H218,2)</f>
        <v>0</v>
      </c>
      <c r="BL218" s="18" t="s">
        <v>130</v>
      </c>
      <c r="BM218" s="195" t="s">
        <v>235</v>
      </c>
    </row>
    <row r="219" spans="2:51" s="13" customFormat="1" ht="11.25">
      <c r="B219" s="197"/>
      <c r="C219" s="198"/>
      <c r="D219" s="199" t="s">
        <v>132</v>
      </c>
      <c r="E219" s="200" t="s">
        <v>19</v>
      </c>
      <c r="F219" s="201" t="s">
        <v>236</v>
      </c>
      <c r="G219" s="198"/>
      <c r="H219" s="202">
        <v>1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132</v>
      </c>
      <c r="AU219" s="208" t="s">
        <v>81</v>
      </c>
      <c r="AV219" s="13" t="s">
        <v>81</v>
      </c>
      <c r="AW219" s="13" t="s">
        <v>33</v>
      </c>
      <c r="AX219" s="13" t="s">
        <v>71</v>
      </c>
      <c r="AY219" s="208" t="s">
        <v>122</v>
      </c>
    </row>
    <row r="220" spans="2:51" s="14" customFormat="1" ht="11.25">
      <c r="B220" s="209"/>
      <c r="C220" s="210"/>
      <c r="D220" s="199" t="s">
        <v>132</v>
      </c>
      <c r="E220" s="211" t="s">
        <v>19</v>
      </c>
      <c r="F220" s="212" t="s">
        <v>133</v>
      </c>
      <c r="G220" s="210"/>
      <c r="H220" s="213">
        <v>1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132</v>
      </c>
      <c r="AU220" s="219" t="s">
        <v>81</v>
      </c>
      <c r="AV220" s="14" t="s">
        <v>130</v>
      </c>
      <c r="AW220" s="14" t="s">
        <v>33</v>
      </c>
      <c r="AX220" s="14" t="s">
        <v>79</v>
      </c>
      <c r="AY220" s="219" t="s">
        <v>122</v>
      </c>
    </row>
    <row r="221" spans="1:65" s="2" customFormat="1" ht="21.75" customHeight="1">
      <c r="A221" s="35"/>
      <c r="B221" s="36"/>
      <c r="C221" s="184" t="s">
        <v>237</v>
      </c>
      <c r="D221" s="184" t="s">
        <v>125</v>
      </c>
      <c r="E221" s="185" t="s">
        <v>238</v>
      </c>
      <c r="F221" s="186" t="s">
        <v>239</v>
      </c>
      <c r="G221" s="187" t="s">
        <v>139</v>
      </c>
      <c r="H221" s="188">
        <v>1.576</v>
      </c>
      <c r="I221" s="189"/>
      <c r="J221" s="190">
        <f>ROUND(I221*H221,2)</f>
        <v>0</v>
      </c>
      <c r="K221" s="186" t="s">
        <v>129</v>
      </c>
      <c r="L221" s="40"/>
      <c r="M221" s="191" t="s">
        <v>19</v>
      </c>
      <c r="N221" s="192" t="s">
        <v>42</v>
      </c>
      <c r="O221" s="65"/>
      <c r="P221" s="193">
        <f>O221*H221</f>
        <v>0</v>
      </c>
      <c r="Q221" s="193">
        <v>0</v>
      </c>
      <c r="R221" s="193">
        <f>Q221*H221</f>
        <v>0</v>
      </c>
      <c r="S221" s="193">
        <v>0.076</v>
      </c>
      <c r="T221" s="194">
        <f>S221*H221</f>
        <v>0.11977600000000001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5" t="s">
        <v>130</v>
      </c>
      <c r="AT221" s="195" t="s">
        <v>125</v>
      </c>
      <c r="AU221" s="195" t="s">
        <v>81</v>
      </c>
      <c r="AY221" s="18" t="s">
        <v>122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8" t="s">
        <v>79</v>
      </c>
      <c r="BK221" s="196">
        <f>ROUND(I221*H221,2)</f>
        <v>0</v>
      </c>
      <c r="BL221" s="18" t="s">
        <v>130</v>
      </c>
      <c r="BM221" s="195" t="s">
        <v>240</v>
      </c>
    </row>
    <row r="222" spans="2:51" s="13" customFormat="1" ht="11.25">
      <c r="B222" s="197"/>
      <c r="C222" s="198"/>
      <c r="D222" s="199" t="s">
        <v>132</v>
      </c>
      <c r="E222" s="200" t="s">
        <v>19</v>
      </c>
      <c r="F222" s="201" t="s">
        <v>241</v>
      </c>
      <c r="G222" s="198"/>
      <c r="H222" s="202">
        <v>1.576</v>
      </c>
      <c r="I222" s="203"/>
      <c r="J222" s="198"/>
      <c r="K222" s="198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132</v>
      </c>
      <c r="AU222" s="208" t="s">
        <v>81</v>
      </c>
      <c r="AV222" s="13" t="s">
        <v>81</v>
      </c>
      <c r="AW222" s="13" t="s">
        <v>33</v>
      </c>
      <c r="AX222" s="13" t="s">
        <v>71</v>
      </c>
      <c r="AY222" s="208" t="s">
        <v>122</v>
      </c>
    </row>
    <row r="223" spans="2:51" s="14" customFormat="1" ht="11.25">
      <c r="B223" s="209"/>
      <c r="C223" s="210"/>
      <c r="D223" s="199" t="s">
        <v>132</v>
      </c>
      <c r="E223" s="211" t="s">
        <v>19</v>
      </c>
      <c r="F223" s="212" t="s">
        <v>133</v>
      </c>
      <c r="G223" s="210"/>
      <c r="H223" s="213">
        <v>1.576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132</v>
      </c>
      <c r="AU223" s="219" t="s">
        <v>81</v>
      </c>
      <c r="AV223" s="14" t="s">
        <v>130</v>
      </c>
      <c r="AW223" s="14" t="s">
        <v>33</v>
      </c>
      <c r="AX223" s="14" t="s">
        <v>79</v>
      </c>
      <c r="AY223" s="219" t="s">
        <v>122</v>
      </c>
    </row>
    <row r="224" spans="2:63" s="12" customFormat="1" ht="22.9" customHeight="1">
      <c r="B224" s="168"/>
      <c r="C224" s="169"/>
      <c r="D224" s="170" t="s">
        <v>70</v>
      </c>
      <c r="E224" s="182" t="s">
        <v>242</v>
      </c>
      <c r="F224" s="182" t="s">
        <v>243</v>
      </c>
      <c r="G224" s="169"/>
      <c r="H224" s="169"/>
      <c r="I224" s="172"/>
      <c r="J224" s="183">
        <f>BK224</f>
        <v>0</v>
      </c>
      <c r="K224" s="169"/>
      <c r="L224" s="174"/>
      <c r="M224" s="175"/>
      <c r="N224" s="176"/>
      <c r="O224" s="176"/>
      <c r="P224" s="177">
        <f>SUM(P225:P230)</f>
        <v>0</v>
      </c>
      <c r="Q224" s="176"/>
      <c r="R224" s="177">
        <f>SUM(R225:R230)</f>
        <v>0</v>
      </c>
      <c r="S224" s="176"/>
      <c r="T224" s="178">
        <f>SUM(T225:T230)</f>
        <v>0</v>
      </c>
      <c r="AR224" s="179" t="s">
        <v>79</v>
      </c>
      <c r="AT224" s="180" t="s">
        <v>70</v>
      </c>
      <c r="AU224" s="180" t="s">
        <v>79</v>
      </c>
      <c r="AY224" s="179" t="s">
        <v>122</v>
      </c>
      <c r="BK224" s="181">
        <f>SUM(BK225:BK230)</f>
        <v>0</v>
      </c>
    </row>
    <row r="225" spans="1:65" s="2" customFormat="1" ht="21.75" customHeight="1">
      <c r="A225" s="35"/>
      <c r="B225" s="36"/>
      <c r="C225" s="184" t="s">
        <v>244</v>
      </c>
      <c r="D225" s="184" t="s">
        <v>125</v>
      </c>
      <c r="E225" s="185" t="s">
        <v>245</v>
      </c>
      <c r="F225" s="186" t="s">
        <v>246</v>
      </c>
      <c r="G225" s="187" t="s">
        <v>247</v>
      </c>
      <c r="H225" s="188">
        <v>2.585</v>
      </c>
      <c r="I225" s="189"/>
      <c r="J225" s="190">
        <f>ROUND(I225*H225,2)</f>
        <v>0</v>
      </c>
      <c r="K225" s="186" t="s">
        <v>129</v>
      </c>
      <c r="L225" s="40"/>
      <c r="M225" s="191" t="s">
        <v>19</v>
      </c>
      <c r="N225" s="192" t="s">
        <v>42</v>
      </c>
      <c r="O225" s="65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5" t="s">
        <v>130</v>
      </c>
      <c r="AT225" s="195" t="s">
        <v>125</v>
      </c>
      <c r="AU225" s="195" t="s">
        <v>81</v>
      </c>
      <c r="AY225" s="18" t="s">
        <v>122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8" t="s">
        <v>79</v>
      </c>
      <c r="BK225" s="196">
        <f>ROUND(I225*H225,2)</f>
        <v>0</v>
      </c>
      <c r="BL225" s="18" t="s">
        <v>130</v>
      </c>
      <c r="BM225" s="195" t="s">
        <v>248</v>
      </c>
    </row>
    <row r="226" spans="1:65" s="2" customFormat="1" ht="16.5" customHeight="1">
      <c r="A226" s="35"/>
      <c r="B226" s="36"/>
      <c r="C226" s="184" t="s">
        <v>249</v>
      </c>
      <c r="D226" s="184" t="s">
        <v>125</v>
      </c>
      <c r="E226" s="185" t="s">
        <v>250</v>
      </c>
      <c r="F226" s="186" t="s">
        <v>251</v>
      </c>
      <c r="G226" s="187" t="s">
        <v>247</v>
      </c>
      <c r="H226" s="188">
        <v>2.585</v>
      </c>
      <c r="I226" s="189"/>
      <c r="J226" s="190">
        <f>ROUND(I226*H226,2)</f>
        <v>0</v>
      </c>
      <c r="K226" s="186" t="s">
        <v>129</v>
      </c>
      <c r="L226" s="40"/>
      <c r="M226" s="191" t="s">
        <v>19</v>
      </c>
      <c r="N226" s="192" t="s">
        <v>42</v>
      </c>
      <c r="O226" s="65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5" t="s">
        <v>130</v>
      </c>
      <c r="AT226" s="195" t="s">
        <v>125</v>
      </c>
      <c r="AU226" s="195" t="s">
        <v>81</v>
      </c>
      <c r="AY226" s="18" t="s">
        <v>122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8" t="s">
        <v>79</v>
      </c>
      <c r="BK226" s="196">
        <f>ROUND(I226*H226,2)</f>
        <v>0</v>
      </c>
      <c r="BL226" s="18" t="s">
        <v>130</v>
      </c>
      <c r="BM226" s="195" t="s">
        <v>252</v>
      </c>
    </row>
    <row r="227" spans="1:65" s="2" customFormat="1" ht="21.75" customHeight="1">
      <c r="A227" s="35"/>
      <c r="B227" s="36"/>
      <c r="C227" s="184" t="s">
        <v>253</v>
      </c>
      <c r="D227" s="184" t="s">
        <v>125</v>
      </c>
      <c r="E227" s="185" t="s">
        <v>254</v>
      </c>
      <c r="F227" s="186" t="s">
        <v>255</v>
      </c>
      <c r="G227" s="187" t="s">
        <v>247</v>
      </c>
      <c r="H227" s="188">
        <v>74.965</v>
      </c>
      <c r="I227" s="189"/>
      <c r="J227" s="190">
        <f>ROUND(I227*H227,2)</f>
        <v>0</v>
      </c>
      <c r="K227" s="186" t="s">
        <v>129</v>
      </c>
      <c r="L227" s="40"/>
      <c r="M227" s="191" t="s">
        <v>19</v>
      </c>
      <c r="N227" s="192" t="s">
        <v>42</v>
      </c>
      <c r="O227" s="65"/>
      <c r="P227" s="193">
        <f>O227*H227</f>
        <v>0</v>
      </c>
      <c r="Q227" s="193">
        <v>0</v>
      </c>
      <c r="R227" s="193">
        <f>Q227*H227</f>
        <v>0</v>
      </c>
      <c r="S227" s="193">
        <v>0</v>
      </c>
      <c r="T227" s="19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5" t="s">
        <v>130</v>
      </c>
      <c r="AT227" s="195" t="s">
        <v>125</v>
      </c>
      <c r="AU227" s="195" t="s">
        <v>81</v>
      </c>
      <c r="AY227" s="18" t="s">
        <v>122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8" t="s">
        <v>79</v>
      </c>
      <c r="BK227" s="196">
        <f>ROUND(I227*H227,2)</f>
        <v>0</v>
      </c>
      <c r="BL227" s="18" t="s">
        <v>130</v>
      </c>
      <c r="BM227" s="195" t="s">
        <v>256</v>
      </c>
    </row>
    <row r="228" spans="2:51" s="13" customFormat="1" ht="11.25">
      <c r="B228" s="197"/>
      <c r="C228" s="198"/>
      <c r="D228" s="199" t="s">
        <v>132</v>
      </c>
      <c r="E228" s="200" t="s">
        <v>19</v>
      </c>
      <c r="F228" s="201" t="s">
        <v>257</v>
      </c>
      <c r="G228" s="198"/>
      <c r="H228" s="202">
        <v>74.965</v>
      </c>
      <c r="I228" s="203"/>
      <c r="J228" s="198"/>
      <c r="K228" s="198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132</v>
      </c>
      <c r="AU228" s="208" t="s">
        <v>81</v>
      </c>
      <c r="AV228" s="13" t="s">
        <v>81</v>
      </c>
      <c r="AW228" s="13" t="s">
        <v>33</v>
      </c>
      <c r="AX228" s="13" t="s">
        <v>71</v>
      </c>
      <c r="AY228" s="208" t="s">
        <v>122</v>
      </c>
    </row>
    <row r="229" spans="2:51" s="14" customFormat="1" ht="11.25">
      <c r="B229" s="209"/>
      <c r="C229" s="210"/>
      <c r="D229" s="199" t="s">
        <v>132</v>
      </c>
      <c r="E229" s="211" t="s">
        <v>19</v>
      </c>
      <c r="F229" s="212" t="s">
        <v>133</v>
      </c>
      <c r="G229" s="210"/>
      <c r="H229" s="213">
        <v>74.965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132</v>
      </c>
      <c r="AU229" s="219" t="s">
        <v>81</v>
      </c>
      <c r="AV229" s="14" t="s">
        <v>130</v>
      </c>
      <c r="AW229" s="14" t="s">
        <v>33</v>
      </c>
      <c r="AX229" s="14" t="s">
        <v>79</v>
      </c>
      <c r="AY229" s="219" t="s">
        <v>122</v>
      </c>
    </row>
    <row r="230" spans="1:65" s="2" customFormat="1" ht="21.75" customHeight="1">
      <c r="A230" s="35"/>
      <c r="B230" s="36"/>
      <c r="C230" s="184" t="s">
        <v>258</v>
      </c>
      <c r="D230" s="184" t="s">
        <v>125</v>
      </c>
      <c r="E230" s="185" t="s">
        <v>259</v>
      </c>
      <c r="F230" s="186" t="s">
        <v>260</v>
      </c>
      <c r="G230" s="187" t="s">
        <v>247</v>
      </c>
      <c r="H230" s="188">
        <v>2.585</v>
      </c>
      <c r="I230" s="189"/>
      <c r="J230" s="190">
        <f>ROUND(I230*H230,2)</f>
        <v>0</v>
      </c>
      <c r="K230" s="186" t="s">
        <v>129</v>
      </c>
      <c r="L230" s="40"/>
      <c r="M230" s="191" t="s">
        <v>19</v>
      </c>
      <c r="N230" s="192" t="s">
        <v>42</v>
      </c>
      <c r="O230" s="65"/>
      <c r="P230" s="193">
        <f>O230*H230</f>
        <v>0</v>
      </c>
      <c r="Q230" s="193">
        <v>0</v>
      </c>
      <c r="R230" s="193">
        <f>Q230*H230</f>
        <v>0</v>
      </c>
      <c r="S230" s="193">
        <v>0</v>
      </c>
      <c r="T230" s="19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5" t="s">
        <v>130</v>
      </c>
      <c r="AT230" s="195" t="s">
        <v>125</v>
      </c>
      <c r="AU230" s="195" t="s">
        <v>81</v>
      </c>
      <c r="AY230" s="18" t="s">
        <v>122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18" t="s">
        <v>79</v>
      </c>
      <c r="BK230" s="196">
        <f>ROUND(I230*H230,2)</f>
        <v>0</v>
      </c>
      <c r="BL230" s="18" t="s">
        <v>130</v>
      </c>
      <c r="BM230" s="195" t="s">
        <v>261</v>
      </c>
    </row>
    <row r="231" spans="2:63" s="12" customFormat="1" ht="22.9" customHeight="1">
      <c r="B231" s="168"/>
      <c r="C231" s="169"/>
      <c r="D231" s="170" t="s">
        <v>70</v>
      </c>
      <c r="E231" s="182" t="s">
        <v>262</v>
      </c>
      <c r="F231" s="182" t="s">
        <v>263</v>
      </c>
      <c r="G231" s="169"/>
      <c r="H231" s="169"/>
      <c r="I231" s="172"/>
      <c r="J231" s="183">
        <f>BK231</f>
        <v>0</v>
      </c>
      <c r="K231" s="169"/>
      <c r="L231" s="174"/>
      <c r="M231" s="175"/>
      <c r="N231" s="176"/>
      <c r="O231" s="176"/>
      <c r="P231" s="177">
        <f>P232</f>
        <v>0</v>
      </c>
      <c r="Q231" s="176"/>
      <c r="R231" s="177">
        <f>R232</f>
        <v>0</v>
      </c>
      <c r="S231" s="176"/>
      <c r="T231" s="178">
        <f>T232</f>
        <v>0</v>
      </c>
      <c r="AR231" s="179" t="s">
        <v>79</v>
      </c>
      <c r="AT231" s="180" t="s">
        <v>70</v>
      </c>
      <c r="AU231" s="180" t="s">
        <v>79</v>
      </c>
      <c r="AY231" s="179" t="s">
        <v>122</v>
      </c>
      <c r="BK231" s="181">
        <f>BK232</f>
        <v>0</v>
      </c>
    </row>
    <row r="232" spans="1:65" s="2" customFormat="1" ht="21.75" customHeight="1">
      <c r="A232" s="35"/>
      <c r="B232" s="36"/>
      <c r="C232" s="184" t="s">
        <v>7</v>
      </c>
      <c r="D232" s="184" t="s">
        <v>125</v>
      </c>
      <c r="E232" s="185" t="s">
        <v>264</v>
      </c>
      <c r="F232" s="186" t="s">
        <v>265</v>
      </c>
      <c r="G232" s="187" t="s">
        <v>247</v>
      </c>
      <c r="H232" s="188">
        <v>2.533</v>
      </c>
      <c r="I232" s="189"/>
      <c r="J232" s="190">
        <f>ROUND(I232*H232,2)</f>
        <v>0</v>
      </c>
      <c r="K232" s="186" t="s">
        <v>129</v>
      </c>
      <c r="L232" s="40"/>
      <c r="M232" s="191" t="s">
        <v>19</v>
      </c>
      <c r="N232" s="192" t="s">
        <v>42</v>
      </c>
      <c r="O232" s="65"/>
      <c r="P232" s="193">
        <f>O232*H232</f>
        <v>0</v>
      </c>
      <c r="Q232" s="193">
        <v>0</v>
      </c>
      <c r="R232" s="193">
        <f>Q232*H232</f>
        <v>0</v>
      </c>
      <c r="S232" s="193">
        <v>0</v>
      </c>
      <c r="T232" s="19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5" t="s">
        <v>130</v>
      </c>
      <c r="AT232" s="195" t="s">
        <v>125</v>
      </c>
      <c r="AU232" s="195" t="s">
        <v>81</v>
      </c>
      <c r="AY232" s="18" t="s">
        <v>122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18" t="s">
        <v>79</v>
      </c>
      <c r="BK232" s="196">
        <f>ROUND(I232*H232,2)</f>
        <v>0</v>
      </c>
      <c r="BL232" s="18" t="s">
        <v>130</v>
      </c>
      <c r="BM232" s="195" t="s">
        <v>266</v>
      </c>
    </row>
    <row r="233" spans="2:63" s="12" customFormat="1" ht="25.9" customHeight="1">
      <c r="B233" s="168"/>
      <c r="C233" s="169"/>
      <c r="D233" s="170" t="s">
        <v>70</v>
      </c>
      <c r="E233" s="171" t="s">
        <v>267</v>
      </c>
      <c r="F233" s="171" t="s">
        <v>268</v>
      </c>
      <c r="G233" s="169"/>
      <c r="H233" s="169"/>
      <c r="I233" s="172"/>
      <c r="J233" s="173">
        <f>BK233</f>
        <v>0</v>
      </c>
      <c r="K233" s="169"/>
      <c r="L233" s="174"/>
      <c r="M233" s="175"/>
      <c r="N233" s="176"/>
      <c r="O233" s="176"/>
      <c r="P233" s="177">
        <f>P234+P236+P248+P339+P392+P437+P478</f>
        <v>0</v>
      </c>
      <c r="Q233" s="176"/>
      <c r="R233" s="177">
        <f>R234+R236+R248+R339+R392+R437+R478</f>
        <v>1.77817682</v>
      </c>
      <c r="S233" s="176"/>
      <c r="T233" s="178">
        <f>T234+T236+T248+T339+T392+T437+T478</f>
        <v>0.60545558</v>
      </c>
      <c r="AR233" s="179" t="s">
        <v>81</v>
      </c>
      <c r="AT233" s="180" t="s">
        <v>70</v>
      </c>
      <c r="AU233" s="180" t="s">
        <v>71</v>
      </c>
      <c r="AY233" s="179" t="s">
        <v>122</v>
      </c>
      <c r="BK233" s="181">
        <f>BK234+BK236+BK248+BK339+BK392+BK437+BK478</f>
        <v>0</v>
      </c>
    </row>
    <row r="234" spans="2:63" s="12" customFormat="1" ht="22.9" customHeight="1">
      <c r="B234" s="168"/>
      <c r="C234" s="169"/>
      <c r="D234" s="170" t="s">
        <v>70</v>
      </c>
      <c r="E234" s="182" t="s">
        <v>269</v>
      </c>
      <c r="F234" s="182" t="s">
        <v>270</v>
      </c>
      <c r="G234" s="169"/>
      <c r="H234" s="169"/>
      <c r="I234" s="172"/>
      <c r="J234" s="183">
        <f>BK234</f>
        <v>0</v>
      </c>
      <c r="K234" s="169"/>
      <c r="L234" s="174"/>
      <c r="M234" s="175"/>
      <c r="N234" s="176"/>
      <c r="O234" s="176"/>
      <c r="P234" s="177">
        <f>P235</f>
        <v>0</v>
      </c>
      <c r="Q234" s="176"/>
      <c r="R234" s="177">
        <f>R235</f>
        <v>0</v>
      </c>
      <c r="S234" s="176"/>
      <c r="T234" s="178">
        <f>T235</f>
        <v>0</v>
      </c>
      <c r="AR234" s="179" t="s">
        <v>81</v>
      </c>
      <c r="AT234" s="180" t="s">
        <v>70</v>
      </c>
      <c r="AU234" s="180" t="s">
        <v>79</v>
      </c>
      <c r="AY234" s="179" t="s">
        <v>122</v>
      </c>
      <c r="BK234" s="181">
        <f>BK235</f>
        <v>0</v>
      </c>
    </row>
    <row r="235" spans="1:65" s="2" customFormat="1" ht="16.5" customHeight="1">
      <c r="A235" s="35"/>
      <c r="B235" s="36"/>
      <c r="C235" s="184" t="s">
        <v>271</v>
      </c>
      <c r="D235" s="184" t="s">
        <v>125</v>
      </c>
      <c r="E235" s="185" t="s">
        <v>272</v>
      </c>
      <c r="F235" s="186" t="s">
        <v>273</v>
      </c>
      <c r="G235" s="187" t="s">
        <v>274</v>
      </c>
      <c r="H235" s="188">
        <v>1</v>
      </c>
      <c r="I235" s="189"/>
      <c r="J235" s="190">
        <f>ROUND(I235*H235,2)</f>
        <v>0</v>
      </c>
      <c r="K235" s="186" t="s">
        <v>19</v>
      </c>
      <c r="L235" s="40"/>
      <c r="M235" s="191" t="s">
        <v>19</v>
      </c>
      <c r="N235" s="192" t="s">
        <v>42</v>
      </c>
      <c r="O235" s="65"/>
      <c r="P235" s="193">
        <f>O235*H235</f>
        <v>0</v>
      </c>
      <c r="Q235" s="193">
        <v>0</v>
      </c>
      <c r="R235" s="193">
        <f>Q235*H235</f>
        <v>0</v>
      </c>
      <c r="S235" s="193">
        <v>0</v>
      </c>
      <c r="T235" s="19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5" t="s">
        <v>237</v>
      </c>
      <c r="AT235" s="195" t="s">
        <v>125</v>
      </c>
      <c r="AU235" s="195" t="s">
        <v>81</v>
      </c>
      <c r="AY235" s="18" t="s">
        <v>122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8" t="s">
        <v>79</v>
      </c>
      <c r="BK235" s="196">
        <f>ROUND(I235*H235,2)</f>
        <v>0</v>
      </c>
      <c r="BL235" s="18" t="s">
        <v>237</v>
      </c>
      <c r="BM235" s="195" t="s">
        <v>275</v>
      </c>
    </row>
    <row r="236" spans="2:63" s="12" customFormat="1" ht="22.9" customHeight="1">
      <c r="B236" s="168"/>
      <c r="C236" s="169"/>
      <c r="D236" s="170" t="s">
        <v>70</v>
      </c>
      <c r="E236" s="182" t="s">
        <v>276</v>
      </c>
      <c r="F236" s="182" t="s">
        <v>277</v>
      </c>
      <c r="G236" s="169"/>
      <c r="H236" s="169"/>
      <c r="I236" s="172"/>
      <c r="J236" s="183">
        <f>BK236</f>
        <v>0</v>
      </c>
      <c r="K236" s="169"/>
      <c r="L236" s="174"/>
      <c r="M236" s="175"/>
      <c r="N236" s="176"/>
      <c r="O236" s="176"/>
      <c r="P236" s="177">
        <f>SUM(P237:P247)</f>
        <v>0</v>
      </c>
      <c r="Q236" s="176"/>
      <c r="R236" s="177">
        <f>SUM(R237:R247)</f>
        <v>0.02059</v>
      </c>
      <c r="S236" s="176"/>
      <c r="T236" s="178">
        <f>SUM(T237:T247)</f>
        <v>0.015349999999999999</v>
      </c>
      <c r="AR236" s="179" t="s">
        <v>81</v>
      </c>
      <c r="AT236" s="180" t="s">
        <v>70</v>
      </c>
      <c r="AU236" s="180" t="s">
        <v>79</v>
      </c>
      <c r="AY236" s="179" t="s">
        <v>122</v>
      </c>
      <c r="BK236" s="181">
        <f>SUM(BK237:BK247)</f>
        <v>0</v>
      </c>
    </row>
    <row r="237" spans="1:65" s="2" customFormat="1" ht="21.75" customHeight="1">
      <c r="A237" s="35"/>
      <c r="B237" s="36"/>
      <c r="C237" s="184" t="s">
        <v>278</v>
      </c>
      <c r="D237" s="184" t="s">
        <v>125</v>
      </c>
      <c r="E237" s="185" t="s">
        <v>279</v>
      </c>
      <c r="F237" s="186" t="s">
        <v>280</v>
      </c>
      <c r="G237" s="187" t="s">
        <v>128</v>
      </c>
      <c r="H237" s="188">
        <v>1</v>
      </c>
      <c r="I237" s="189"/>
      <c r="J237" s="190">
        <f>ROUND(I237*H237,2)</f>
        <v>0</v>
      </c>
      <c r="K237" s="186" t="s">
        <v>129</v>
      </c>
      <c r="L237" s="40"/>
      <c r="M237" s="191" t="s">
        <v>19</v>
      </c>
      <c r="N237" s="192" t="s">
        <v>42</v>
      </c>
      <c r="O237" s="65"/>
      <c r="P237" s="193">
        <f>O237*H237</f>
        <v>0</v>
      </c>
      <c r="Q237" s="193">
        <v>0.0205</v>
      </c>
      <c r="R237" s="193">
        <f>Q237*H237</f>
        <v>0.0205</v>
      </c>
      <c r="S237" s="193">
        <v>0</v>
      </c>
      <c r="T237" s="19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5" t="s">
        <v>237</v>
      </c>
      <c r="AT237" s="195" t="s">
        <v>125</v>
      </c>
      <c r="AU237" s="195" t="s">
        <v>81</v>
      </c>
      <c r="AY237" s="18" t="s">
        <v>122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8" t="s">
        <v>79</v>
      </c>
      <c r="BK237" s="196">
        <f>ROUND(I237*H237,2)</f>
        <v>0</v>
      </c>
      <c r="BL237" s="18" t="s">
        <v>237</v>
      </c>
      <c r="BM237" s="195" t="s">
        <v>281</v>
      </c>
    </row>
    <row r="238" spans="2:51" s="13" customFormat="1" ht="11.25">
      <c r="B238" s="197"/>
      <c r="C238" s="198"/>
      <c r="D238" s="199" t="s">
        <v>132</v>
      </c>
      <c r="E238" s="200" t="s">
        <v>19</v>
      </c>
      <c r="F238" s="201" t="s">
        <v>79</v>
      </c>
      <c r="G238" s="198"/>
      <c r="H238" s="202">
        <v>1</v>
      </c>
      <c r="I238" s="203"/>
      <c r="J238" s="198"/>
      <c r="K238" s="198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132</v>
      </c>
      <c r="AU238" s="208" t="s">
        <v>81</v>
      </c>
      <c r="AV238" s="13" t="s">
        <v>81</v>
      </c>
      <c r="AW238" s="13" t="s">
        <v>33</v>
      </c>
      <c r="AX238" s="13" t="s">
        <v>71</v>
      </c>
      <c r="AY238" s="208" t="s">
        <v>122</v>
      </c>
    </row>
    <row r="239" spans="2:51" s="14" customFormat="1" ht="11.25">
      <c r="B239" s="209"/>
      <c r="C239" s="210"/>
      <c r="D239" s="199" t="s">
        <v>132</v>
      </c>
      <c r="E239" s="211" t="s">
        <v>19</v>
      </c>
      <c r="F239" s="212" t="s">
        <v>133</v>
      </c>
      <c r="G239" s="210"/>
      <c r="H239" s="213">
        <v>1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132</v>
      </c>
      <c r="AU239" s="219" t="s">
        <v>81</v>
      </c>
      <c r="AV239" s="14" t="s">
        <v>130</v>
      </c>
      <c r="AW239" s="14" t="s">
        <v>33</v>
      </c>
      <c r="AX239" s="14" t="s">
        <v>79</v>
      </c>
      <c r="AY239" s="219" t="s">
        <v>122</v>
      </c>
    </row>
    <row r="240" spans="1:65" s="2" customFormat="1" ht="16.5" customHeight="1">
      <c r="A240" s="35"/>
      <c r="B240" s="36"/>
      <c r="C240" s="184" t="s">
        <v>282</v>
      </c>
      <c r="D240" s="184" t="s">
        <v>125</v>
      </c>
      <c r="E240" s="185" t="s">
        <v>283</v>
      </c>
      <c r="F240" s="186" t="s">
        <v>284</v>
      </c>
      <c r="G240" s="187" t="s">
        <v>128</v>
      </c>
      <c r="H240" s="188">
        <v>1</v>
      </c>
      <c r="I240" s="189"/>
      <c r="J240" s="190">
        <f>ROUND(I240*H240,2)</f>
        <v>0</v>
      </c>
      <c r="K240" s="186" t="s">
        <v>129</v>
      </c>
      <c r="L240" s="40"/>
      <c r="M240" s="191" t="s">
        <v>19</v>
      </c>
      <c r="N240" s="192" t="s">
        <v>42</v>
      </c>
      <c r="O240" s="65"/>
      <c r="P240" s="193">
        <f>O240*H240</f>
        <v>0</v>
      </c>
      <c r="Q240" s="193">
        <v>5E-05</v>
      </c>
      <c r="R240" s="193">
        <f>Q240*H240</f>
        <v>5E-05</v>
      </c>
      <c r="S240" s="193">
        <v>0.01235</v>
      </c>
      <c r="T240" s="194">
        <f>S240*H240</f>
        <v>0.01235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5" t="s">
        <v>237</v>
      </c>
      <c r="AT240" s="195" t="s">
        <v>125</v>
      </c>
      <c r="AU240" s="195" t="s">
        <v>81</v>
      </c>
      <c r="AY240" s="18" t="s">
        <v>122</v>
      </c>
      <c r="BE240" s="196">
        <f>IF(N240="základní",J240,0)</f>
        <v>0</v>
      </c>
      <c r="BF240" s="196">
        <f>IF(N240="snížená",J240,0)</f>
        <v>0</v>
      </c>
      <c r="BG240" s="196">
        <f>IF(N240="zákl. přenesená",J240,0)</f>
        <v>0</v>
      </c>
      <c r="BH240" s="196">
        <f>IF(N240="sníž. přenesená",J240,0)</f>
        <v>0</v>
      </c>
      <c r="BI240" s="196">
        <f>IF(N240="nulová",J240,0)</f>
        <v>0</v>
      </c>
      <c r="BJ240" s="18" t="s">
        <v>79</v>
      </c>
      <c r="BK240" s="196">
        <f>ROUND(I240*H240,2)</f>
        <v>0</v>
      </c>
      <c r="BL240" s="18" t="s">
        <v>237</v>
      </c>
      <c r="BM240" s="195" t="s">
        <v>285</v>
      </c>
    </row>
    <row r="241" spans="2:51" s="13" customFormat="1" ht="11.25">
      <c r="B241" s="197"/>
      <c r="C241" s="198"/>
      <c r="D241" s="199" t="s">
        <v>132</v>
      </c>
      <c r="E241" s="200" t="s">
        <v>19</v>
      </c>
      <c r="F241" s="201" t="s">
        <v>79</v>
      </c>
      <c r="G241" s="198"/>
      <c r="H241" s="202">
        <v>1</v>
      </c>
      <c r="I241" s="203"/>
      <c r="J241" s="198"/>
      <c r="K241" s="198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132</v>
      </c>
      <c r="AU241" s="208" t="s">
        <v>81</v>
      </c>
      <c r="AV241" s="13" t="s">
        <v>81</v>
      </c>
      <c r="AW241" s="13" t="s">
        <v>33</v>
      </c>
      <c r="AX241" s="13" t="s">
        <v>71</v>
      </c>
      <c r="AY241" s="208" t="s">
        <v>122</v>
      </c>
    </row>
    <row r="242" spans="2:51" s="14" customFormat="1" ht="11.25">
      <c r="B242" s="209"/>
      <c r="C242" s="210"/>
      <c r="D242" s="199" t="s">
        <v>132</v>
      </c>
      <c r="E242" s="211" t="s">
        <v>19</v>
      </c>
      <c r="F242" s="212" t="s">
        <v>133</v>
      </c>
      <c r="G242" s="210"/>
      <c r="H242" s="213">
        <v>1</v>
      </c>
      <c r="I242" s="214"/>
      <c r="J242" s="210"/>
      <c r="K242" s="210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132</v>
      </c>
      <c r="AU242" s="219" t="s">
        <v>81</v>
      </c>
      <c r="AV242" s="14" t="s">
        <v>130</v>
      </c>
      <c r="AW242" s="14" t="s">
        <v>33</v>
      </c>
      <c r="AX242" s="14" t="s">
        <v>79</v>
      </c>
      <c r="AY242" s="219" t="s">
        <v>122</v>
      </c>
    </row>
    <row r="243" spans="1:65" s="2" customFormat="1" ht="16.5" customHeight="1">
      <c r="A243" s="35"/>
      <c r="B243" s="36"/>
      <c r="C243" s="184" t="s">
        <v>286</v>
      </c>
      <c r="D243" s="184" t="s">
        <v>125</v>
      </c>
      <c r="E243" s="185" t="s">
        <v>287</v>
      </c>
      <c r="F243" s="186" t="s">
        <v>288</v>
      </c>
      <c r="G243" s="187" t="s">
        <v>128</v>
      </c>
      <c r="H243" s="188">
        <v>4</v>
      </c>
      <c r="I243" s="189"/>
      <c r="J243" s="190">
        <f>ROUND(I243*H243,2)</f>
        <v>0</v>
      </c>
      <c r="K243" s="186" t="s">
        <v>129</v>
      </c>
      <c r="L243" s="40"/>
      <c r="M243" s="191" t="s">
        <v>19</v>
      </c>
      <c r="N243" s="192" t="s">
        <v>42</v>
      </c>
      <c r="O243" s="65"/>
      <c r="P243" s="193">
        <f>O243*H243</f>
        <v>0</v>
      </c>
      <c r="Q243" s="193">
        <v>1E-05</v>
      </c>
      <c r="R243" s="193">
        <f>Q243*H243</f>
        <v>4E-05</v>
      </c>
      <c r="S243" s="193">
        <v>0.00075</v>
      </c>
      <c r="T243" s="194">
        <f>S243*H243</f>
        <v>0.003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5" t="s">
        <v>237</v>
      </c>
      <c r="AT243" s="195" t="s">
        <v>125</v>
      </c>
      <c r="AU243" s="195" t="s">
        <v>81</v>
      </c>
      <c r="AY243" s="18" t="s">
        <v>122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8" t="s">
        <v>79</v>
      </c>
      <c r="BK243" s="196">
        <f>ROUND(I243*H243,2)</f>
        <v>0</v>
      </c>
      <c r="BL243" s="18" t="s">
        <v>237</v>
      </c>
      <c r="BM243" s="195" t="s">
        <v>289</v>
      </c>
    </row>
    <row r="244" spans="2:51" s="13" customFormat="1" ht="11.25">
      <c r="B244" s="197"/>
      <c r="C244" s="198"/>
      <c r="D244" s="199" t="s">
        <v>132</v>
      </c>
      <c r="E244" s="200" t="s">
        <v>19</v>
      </c>
      <c r="F244" s="201" t="s">
        <v>130</v>
      </c>
      <c r="G244" s="198"/>
      <c r="H244" s="202">
        <v>4</v>
      </c>
      <c r="I244" s="203"/>
      <c r="J244" s="198"/>
      <c r="K244" s="198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132</v>
      </c>
      <c r="AU244" s="208" t="s">
        <v>81</v>
      </c>
      <c r="AV244" s="13" t="s">
        <v>81</v>
      </c>
      <c r="AW244" s="13" t="s">
        <v>33</v>
      </c>
      <c r="AX244" s="13" t="s">
        <v>71</v>
      </c>
      <c r="AY244" s="208" t="s">
        <v>122</v>
      </c>
    </row>
    <row r="245" spans="2:51" s="14" customFormat="1" ht="11.25">
      <c r="B245" s="209"/>
      <c r="C245" s="210"/>
      <c r="D245" s="199" t="s">
        <v>132</v>
      </c>
      <c r="E245" s="211" t="s">
        <v>19</v>
      </c>
      <c r="F245" s="212" t="s">
        <v>133</v>
      </c>
      <c r="G245" s="210"/>
      <c r="H245" s="213">
        <v>4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132</v>
      </c>
      <c r="AU245" s="219" t="s">
        <v>81</v>
      </c>
      <c r="AV245" s="14" t="s">
        <v>130</v>
      </c>
      <c r="AW245" s="14" t="s">
        <v>33</v>
      </c>
      <c r="AX245" s="14" t="s">
        <v>79</v>
      </c>
      <c r="AY245" s="219" t="s">
        <v>122</v>
      </c>
    </row>
    <row r="246" spans="1:65" s="2" customFormat="1" ht="21.75" customHeight="1">
      <c r="A246" s="35"/>
      <c r="B246" s="36"/>
      <c r="C246" s="184" t="s">
        <v>290</v>
      </c>
      <c r="D246" s="184" t="s">
        <v>125</v>
      </c>
      <c r="E246" s="185" t="s">
        <v>291</v>
      </c>
      <c r="F246" s="186" t="s">
        <v>292</v>
      </c>
      <c r="G246" s="187" t="s">
        <v>247</v>
      </c>
      <c r="H246" s="188">
        <v>0.015</v>
      </c>
      <c r="I246" s="189"/>
      <c r="J246" s="190">
        <f>ROUND(I246*H246,2)</f>
        <v>0</v>
      </c>
      <c r="K246" s="186" t="s">
        <v>129</v>
      </c>
      <c r="L246" s="40"/>
      <c r="M246" s="191" t="s">
        <v>19</v>
      </c>
      <c r="N246" s="192" t="s">
        <v>42</v>
      </c>
      <c r="O246" s="65"/>
      <c r="P246" s="193">
        <f>O246*H246</f>
        <v>0</v>
      </c>
      <c r="Q246" s="193">
        <v>0</v>
      </c>
      <c r="R246" s="193">
        <f>Q246*H246</f>
        <v>0</v>
      </c>
      <c r="S246" s="193">
        <v>0</v>
      </c>
      <c r="T246" s="19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5" t="s">
        <v>237</v>
      </c>
      <c r="AT246" s="195" t="s">
        <v>125</v>
      </c>
      <c r="AU246" s="195" t="s">
        <v>81</v>
      </c>
      <c r="AY246" s="18" t="s">
        <v>122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18" t="s">
        <v>79</v>
      </c>
      <c r="BK246" s="196">
        <f>ROUND(I246*H246,2)</f>
        <v>0</v>
      </c>
      <c r="BL246" s="18" t="s">
        <v>237</v>
      </c>
      <c r="BM246" s="195" t="s">
        <v>293</v>
      </c>
    </row>
    <row r="247" spans="1:65" s="2" customFormat="1" ht="21.75" customHeight="1">
      <c r="A247" s="35"/>
      <c r="B247" s="36"/>
      <c r="C247" s="184" t="s">
        <v>294</v>
      </c>
      <c r="D247" s="184" t="s">
        <v>125</v>
      </c>
      <c r="E247" s="185" t="s">
        <v>295</v>
      </c>
      <c r="F247" s="186" t="s">
        <v>296</v>
      </c>
      <c r="G247" s="187" t="s">
        <v>297</v>
      </c>
      <c r="H247" s="240"/>
      <c r="I247" s="189"/>
      <c r="J247" s="190">
        <f>ROUND(I247*H247,2)</f>
        <v>0</v>
      </c>
      <c r="K247" s="186" t="s">
        <v>129</v>
      </c>
      <c r="L247" s="40"/>
      <c r="M247" s="191" t="s">
        <v>19</v>
      </c>
      <c r="N247" s="192" t="s">
        <v>42</v>
      </c>
      <c r="O247" s="65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5" t="s">
        <v>237</v>
      </c>
      <c r="AT247" s="195" t="s">
        <v>125</v>
      </c>
      <c r="AU247" s="195" t="s">
        <v>81</v>
      </c>
      <c r="AY247" s="18" t="s">
        <v>122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8" t="s">
        <v>79</v>
      </c>
      <c r="BK247" s="196">
        <f>ROUND(I247*H247,2)</f>
        <v>0</v>
      </c>
      <c r="BL247" s="18" t="s">
        <v>237</v>
      </c>
      <c r="BM247" s="195" t="s">
        <v>298</v>
      </c>
    </row>
    <row r="248" spans="2:63" s="12" customFormat="1" ht="22.9" customHeight="1">
      <c r="B248" s="168"/>
      <c r="C248" s="169"/>
      <c r="D248" s="170" t="s">
        <v>70</v>
      </c>
      <c r="E248" s="182" t="s">
        <v>299</v>
      </c>
      <c r="F248" s="182" t="s">
        <v>300</v>
      </c>
      <c r="G248" s="169"/>
      <c r="H248" s="169"/>
      <c r="I248" s="172"/>
      <c r="J248" s="183">
        <f>BK248</f>
        <v>0</v>
      </c>
      <c r="K248" s="169"/>
      <c r="L248" s="174"/>
      <c r="M248" s="175"/>
      <c r="N248" s="176"/>
      <c r="O248" s="176"/>
      <c r="P248" s="177">
        <f>SUM(P249:P338)</f>
        <v>0</v>
      </c>
      <c r="Q248" s="176"/>
      <c r="R248" s="177">
        <f>SUM(R249:R338)</f>
        <v>1.23418976</v>
      </c>
      <c r="S248" s="176"/>
      <c r="T248" s="178">
        <f>SUM(T249:T338)</f>
        <v>0.246634</v>
      </c>
      <c r="AR248" s="179" t="s">
        <v>81</v>
      </c>
      <c r="AT248" s="180" t="s">
        <v>70</v>
      </c>
      <c r="AU248" s="180" t="s">
        <v>79</v>
      </c>
      <c r="AY248" s="179" t="s">
        <v>122</v>
      </c>
      <c r="BK248" s="181">
        <f>SUM(BK249:BK338)</f>
        <v>0</v>
      </c>
    </row>
    <row r="249" spans="1:65" s="2" customFormat="1" ht="21.75" customHeight="1">
      <c r="A249" s="35"/>
      <c r="B249" s="36"/>
      <c r="C249" s="184" t="s">
        <v>301</v>
      </c>
      <c r="D249" s="184" t="s">
        <v>125</v>
      </c>
      <c r="E249" s="185" t="s">
        <v>302</v>
      </c>
      <c r="F249" s="186" t="s">
        <v>303</v>
      </c>
      <c r="G249" s="187" t="s">
        <v>139</v>
      </c>
      <c r="H249" s="188">
        <v>4.732</v>
      </c>
      <c r="I249" s="189"/>
      <c r="J249" s="190">
        <f>ROUND(I249*H249,2)</f>
        <v>0</v>
      </c>
      <c r="K249" s="186" t="s">
        <v>129</v>
      </c>
      <c r="L249" s="40"/>
      <c r="M249" s="191" t="s">
        <v>19</v>
      </c>
      <c r="N249" s="192" t="s">
        <v>42</v>
      </c>
      <c r="O249" s="65"/>
      <c r="P249" s="193">
        <f>O249*H249</f>
        <v>0</v>
      </c>
      <c r="Q249" s="193">
        <v>0.02245</v>
      </c>
      <c r="R249" s="193">
        <f>Q249*H249</f>
        <v>0.1062334</v>
      </c>
      <c r="S249" s="193">
        <v>0</v>
      </c>
      <c r="T249" s="19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5" t="s">
        <v>237</v>
      </c>
      <c r="AT249" s="195" t="s">
        <v>125</v>
      </c>
      <c r="AU249" s="195" t="s">
        <v>81</v>
      </c>
      <c r="AY249" s="18" t="s">
        <v>122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8" t="s">
        <v>79</v>
      </c>
      <c r="BK249" s="196">
        <f>ROUND(I249*H249,2)</f>
        <v>0</v>
      </c>
      <c r="BL249" s="18" t="s">
        <v>237</v>
      </c>
      <c r="BM249" s="195" t="s">
        <v>304</v>
      </c>
    </row>
    <row r="250" spans="2:51" s="15" customFormat="1" ht="11.25">
      <c r="B250" s="220"/>
      <c r="C250" s="221"/>
      <c r="D250" s="199" t="s">
        <v>132</v>
      </c>
      <c r="E250" s="222" t="s">
        <v>19</v>
      </c>
      <c r="F250" s="223" t="s">
        <v>305</v>
      </c>
      <c r="G250" s="221"/>
      <c r="H250" s="222" t="s">
        <v>19</v>
      </c>
      <c r="I250" s="224"/>
      <c r="J250" s="221"/>
      <c r="K250" s="221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132</v>
      </c>
      <c r="AU250" s="229" t="s">
        <v>81</v>
      </c>
      <c r="AV250" s="15" t="s">
        <v>79</v>
      </c>
      <c r="AW250" s="15" t="s">
        <v>33</v>
      </c>
      <c r="AX250" s="15" t="s">
        <v>71</v>
      </c>
      <c r="AY250" s="229" t="s">
        <v>122</v>
      </c>
    </row>
    <row r="251" spans="2:51" s="13" customFormat="1" ht="11.25">
      <c r="B251" s="197"/>
      <c r="C251" s="198"/>
      <c r="D251" s="199" t="s">
        <v>132</v>
      </c>
      <c r="E251" s="200" t="s">
        <v>19</v>
      </c>
      <c r="F251" s="201" t="s">
        <v>306</v>
      </c>
      <c r="G251" s="198"/>
      <c r="H251" s="202">
        <v>4.014</v>
      </c>
      <c r="I251" s="203"/>
      <c r="J251" s="198"/>
      <c r="K251" s="198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132</v>
      </c>
      <c r="AU251" s="208" t="s">
        <v>81</v>
      </c>
      <c r="AV251" s="13" t="s">
        <v>81</v>
      </c>
      <c r="AW251" s="13" t="s">
        <v>33</v>
      </c>
      <c r="AX251" s="13" t="s">
        <v>71</v>
      </c>
      <c r="AY251" s="208" t="s">
        <v>122</v>
      </c>
    </row>
    <row r="252" spans="2:51" s="15" customFormat="1" ht="11.25">
      <c r="B252" s="220"/>
      <c r="C252" s="221"/>
      <c r="D252" s="199" t="s">
        <v>132</v>
      </c>
      <c r="E252" s="222" t="s">
        <v>19</v>
      </c>
      <c r="F252" s="223" t="s">
        <v>307</v>
      </c>
      <c r="G252" s="221"/>
      <c r="H252" s="222" t="s">
        <v>19</v>
      </c>
      <c r="I252" s="224"/>
      <c r="J252" s="221"/>
      <c r="K252" s="221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132</v>
      </c>
      <c r="AU252" s="229" t="s">
        <v>81</v>
      </c>
      <c r="AV252" s="15" t="s">
        <v>79</v>
      </c>
      <c r="AW252" s="15" t="s">
        <v>33</v>
      </c>
      <c r="AX252" s="15" t="s">
        <v>71</v>
      </c>
      <c r="AY252" s="229" t="s">
        <v>122</v>
      </c>
    </row>
    <row r="253" spans="2:51" s="13" customFormat="1" ht="11.25">
      <c r="B253" s="197"/>
      <c r="C253" s="198"/>
      <c r="D253" s="199" t="s">
        <v>132</v>
      </c>
      <c r="E253" s="200" t="s">
        <v>19</v>
      </c>
      <c r="F253" s="201" t="s">
        <v>308</v>
      </c>
      <c r="G253" s="198"/>
      <c r="H253" s="202">
        <v>0.228</v>
      </c>
      <c r="I253" s="203"/>
      <c r="J253" s="198"/>
      <c r="K253" s="198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132</v>
      </c>
      <c r="AU253" s="208" t="s">
        <v>81</v>
      </c>
      <c r="AV253" s="13" t="s">
        <v>81</v>
      </c>
      <c r="AW253" s="13" t="s">
        <v>33</v>
      </c>
      <c r="AX253" s="13" t="s">
        <v>71</v>
      </c>
      <c r="AY253" s="208" t="s">
        <v>122</v>
      </c>
    </row>
    <row r="254" spans="2:51" s="13" customFormat="1" ht="11.25">
      <c r="B254" s="197"/>
      <c r="C254" s="198"/>
      <c r="D254" s="199" t="s">
        <v>132</v>
      </c>
      <c r="E254" s="200" t="s">
        <v>19</v>
      </c>
      <c r="F254" s="201" t="s">
        <v>309</v>
      </c>
      <c r="G254" s="198"/>
      <c r="H254" s="202">
        <v>0.49</v>
      </c>
      <c r="I254" s="203"/>
      <c r="J254" s="198"/>
      <c r="K254" s="198"/>
      <c r="L254" s="204"/>
      <c r="M254" s="205"/>
      <c r="N254" s="206"/>
      <c r="O254" s="206"/>
      <c r="P254" s="206"/>
      <c r="Q254" s="206"/>
      <c r="R254" s="206"/>
      <c r="S254" s="206"/>
      <c r="T254" s="207"/>
      <c r="AT254" s="208" t="s">
        <v>132</v>
      </c>
      <c r="AU254" s="208" t="s">
        <v>81</v>
      </c>
      <c r="AV254" s="13" t="s">
        <v>81</v>
      </c>
      <c r="AW254" s="13" t="s">
        <v>33</v>
      </c>
      <c r="AX254" s="13" t="s">
        <v>71</v>
      </c>
      <c r="AY254" s="208" t="s">
        <v>122</v>
      </c>
    </row>
    <row r="255" spans="2:51" s="14" customFormat="1" ht="11.25">
      <c r="B255" s="209"/>
      <c r="C255" s="210"/>
      <c r="D255" s="199" t="s">
        <v>132</v>
      </c>
      <c r="E255" s="211" t="s">
        <v>19</v>
      </c>
      <c r="F255" s="212" t="s">
        <v>133</v>
      </c>
      <c r="G255" s="210"/>
      <c r="H255" s="213">
        <v>4.732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132</v>
      </c>
      <c r="AU255" s="219" t="s">
        <v>81</v>
      </c>
      <c r="AV255" s="14" t="s">
        <v>130</v>
      </c>
      <c r="AW255" s="14" t="s">
        <v>33</v>
      </c>
      <c r="AX255" s="14" t="s">
        <v>79</v>
      </c>
      <c r="AY255" s="219" t="s">
        <v>122</v>
      </c>
    </row>
    <row r="256" spans="1:65" s="2" customFormat="1" ht="21.75" customHeight="1">
      <c r="A256" s="35"/>
      <c r="B256" s="36"/>
      <c r="C256" s="184" t="s">
        <v>310</v>
      </c>
      <c r="D256" s="184" t="s">
        <v>125</v>
      </c>
      <c r="E256" s="185" t="s">
        <v>311</v>
      </c>
      <c r="F256" s="186" t="s">
        <v>312</v>
      </c>
      <c r="G256" s="187" t="s">
        <v>139</v>
      </c>
      <c r="H256" s="188">
        <v>16.648</v>
      </c>
      <c r="I256" s="189"/>
      <c r="J256" s="190">
        <f>ROUND(I256*H256,2)</f>
        <v>0</v>
      </c>
      <c r="K256" s="186" t="s">
        <v>129</v>
      </c>
      <c r="L256" s="40"/>
      <c r="M256" s="191" t="s">
        <v>19</v>
      </c>
      <c r="N256" s="192" t="s">
        <v>42</v>
      </c>
      <c r="O256" s="65"/>
      <c r="P256" s="193">
        <f>O256*H256</f>
        <v>0</v>
      </c>
      <c r="Q256" s="193">
        <v>0.05026</v>
      </c>
      <c r="R256" s="193">
        <f>Q256*H256</f>
        <v>0.83672848</v>
      </c>
      <c r="S256" s="193">
        <v>0</v>
      </c>
      <c r="T256" s="19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5" t="s">
        <v>237</v>
      </c>
      <c r="AT256" s="195" t="s">
        <v>125</v>
      </c>
      <c r="AU256" s="195" t="s">
        <v>81</v>
      </c>
      <c r="AY256" s="18" t="s">
        <v>122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8" t="s">
        <v>79</v>
      </c>
      <c r="BK256" s="196">
        <f>ROUND(I256*H256,2)</f>
        <v>0</v>
      </c>
      <c r="BL256" s="18" t="s">
        <v>237</v>
      </c>
      <c r="BM256" s="195" t="s">
        <v>313</v>
      </c>
    </row>
    <row r="257" spans="2:51" s="13" customFormat="1" ht="11.25">
      <c r="B257" s="197"/>
      <c r="C257" s="198"/>
      <c r="D257" s="199" t="s">
        <v>132</v>
      </c>
      <c r="E257" s="200" t="s">
        <v>19</v>
      </c>
      <c r="F257" s="201" t="s">
        <v>314</v>
      </c>
      <c r="G257" s="198"/>
      <c r="H257" s="202">
        <v>18.224</v>
      </c>
      <c r="I257" s="203"/>
      <c r="J257" s="198"/>
      <c r="K257" s="198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132</v>
      </c>
      <c r="AU257" s="208" t="s">
        <v>81</v>
      </c>
      <c r="AV257" s="13" t="s">
        <v>81</v>
      </c>
      <c r="AW257" s="13" t="s">
        <v>33</v>
      </c>
      <c r="AX257" s="13" t="s">
        <v>71</v>
      </c>
      <c r="AY257" s="208" t="s">
        <v>122</v>
      </c>
    </row>
    <row r="258" spans="2:51" s="13" customFormat="1" ht="11.25">
      <c r="B258" s="197"/>
      <c r="C258" s="198"/>
      <c r="D258" s="199" t="s">
        <v>132</v>
      </c>
      <c r="E258" s="200" t="s">
        <v>19</v>
      </c>
      <c r="F258" s="201" t="s">
        <v>315</v>
      </c>
      <c r="G258" s="198"/>
      <c r="H258" s="202">
        <v>-1.576</v>
      </c>
      <c r="I258" s="203"/>
      <c r="J258" s="198"/>
      <c r="K258" s="198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132</v>
      </c>
      <c r="AU258" s="208" t="s">
        <v>81</v>
      </c>
      <c r="AV258" s="13" t="s">
        <v>81</v>
      </c>
      <c r="AW258" s="13" t="s">
        <v>33</v>
      </c>
      <c r="AX258" s="13" t="s">
        <v>71</v>
      </c>
      <c r="AY258" s="208" t="s">
        <v>122</v>
      </c>
    </row>
    <row r="259" spans="2:51" s="14" customFormat="1" ht="11.25">
      <c r="B259" s="209"/>
      <c r="C259" s="210"/>
      <c r="D259" s="199" t="s">
        <v>132</v>
      </c>
      <c r="E259" s="211" t="s">
        <v>19</v>
      </c>
      <c r="F259" s="212" t="s">
        <v>133</v>
      </c>
      <c r="G259" s="210"/>
      <c r="H259" s="213">
        <v>16.648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132</v>
      </c>
      <c r="AU259" s="219" t="s">
        <v>81</v>
      </c>
      <c r="AV259" s="14" t="s">
        <v>130</v>
      </c>
      <c r="AW259" s="14" t="s">
        <v>33</v>
      </c>
      <c r="AX259" s="14" t="s">
        <v>79</v>
      </c>
      <c r="AY259" s="219" t="s">
        <v>122</v>
      </c>
    </row>
    <row r="260" spans="1:65" s="2" customFormat="1" ht="21.75" customHeight="1">
      <c r="A260" s="35"/>
      <c r="B260" s="36"/>
      <c r="C260" s="184" t="s">
        <v>316</v>
      </c>
      <c r="D260" s="184" t="s">
        <v>125</v>
      </c>
      <c r="E260" s="185" t="s">
        <v>317</v>
      </c>
      <c r="F260" s="186" t="s">
        <v>318</v>
      </c>
      <c r="G260" s="187" t="s">
        <v>139</v>
      </c>
      <c r="H260" s="188">
        <v>31.547</v>
      </c>
      <c r="I260" s="189"/>
      <c r="J260" s="190">
        <f>ROUND(I260*H260,2)</f>
        <v>0</v>
      </c>
      <c r="K260" s="186" t="s">
        <v>129</v>
      </c>
      <c r="L260" s="40"/>
      <c r="M260" s="191" t="s">
        <v>19</v>
      </c>
      <c r="N260" s="192" t="s">
        <v>42</v>
      </c>
      <c r="O260" s="65"/>
      <c r="P260" s="193">
        <f>O260*H260</f>
        <v>0</v>
      </c>
      <c r="Q260" s="193">
        <v>0.0002</v>
      </c>
      <c r="R260" s="193">
        <f>Q260*H260</f>
        <v>0.006309400000000001</v>
      </c>
      <c r="S260" s="193">
        <v>0</v>
      </c>
      <c r="T260" s="19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5" t="s">
        <v>237</v>
      </c>
      <c r="AT260" s="195" t="s">
        <v>125</v>
      </c>
      <c r="AU260" s="195" t="s">
        <v>81</v>
      </c>
      <c r="AY260" s="18" t="s">
        <v>122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8" t="s">
        <v>79</v>
      </c>
      <c r="BK260" s="196">
        <f>ROUND(I260*H260,2)</f>
        <v>0</v>
      </c>
      <c r="BL260" s="18" t="s">
        <v>237</v>
      </c>
      <c r="BM260" s="195" t="s">
        <v>319</v>
      </c>
    </row>
    <row r="261" spans="2:51" s="15" customFormat="1" ht="11.25">
      <c r="B261" s="220"/>
      <c r="C261" s="221"/>
      <c r="D261" s="199" t="s">
        <v>132</v>
      </c>
      <c r="E261" s="222" t="s">
        <v>19</v>
      </c>
      <c r="F261" s="223" t="s">
        <v>320</v>
      </c>
      <c r="G261" s="221"/>
      <c r="H261" s="222" t="s">
        <v>19</v>
      </c>
      <c r="I261" s="224"/>
      <c r="J261" s="221"/>
      <c r="K261" s="221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132</v>
      </c>
      <c r="AU261" s="229" t="s">
        <v>81</v>
      </c>
      <c r="AV261" s="15" t="s">
        <v>79</v>
      </c>
      <c r="AW261" s="15" t="s">
        <v>33</v>
      </c>
      <c r="AX261" s="15" t="s">
        <v>71</v>
      </c>
      <c r="AY261" s="229" t="s">
        <v>122</v>
      </c>
    </row>
    <row r="262" spans="2:51" s="13" customFormat="1" ht="11.25">
      <c r="B262" s="197"/>
      <c r="C262" s="198"/>
      <c r="D262" s="199" t="s">
        <v>132</v>
      </c>
      <c r="E262" s="200" t="s">
        <v>19</v>
      </c>
      <c r="F262" s="201" t="s">
        <v>314</v>
      </c>
      <c r="G262" s="198"/>
      <c r="H262" s="202">
        <v>18.224</v>
      </c>
      <c r="I262" s="203"/>
      <c r="J262" s="198"/>
      <c r="K262" s="198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132</v>
      </c>
      <c r="AU262" s="208" t="s">
        <v>81</v>
      </c>
      <c r="AV262" s="13" t="s">
        <v>81</v>
      </c>
      <c r="AW262" s="13" t="s">
        <v>33</v>
      </c>
      <c r="AX262" s="13" t="s">
        <v>71</v>
      </c>
      <c r="AY262" s="208" t="s">
        <v>122</v>
      </c>
    </row>
    <row r="263" spans="2:51" s="13" customFormat="1" ht="11.25">
      <c r="B263" s="197"/>
      <c r="C263" s="198"/>
      <c r="D263" s="199" t="s">
        <v>132</v>
      </c>
      <c r="E263" s="200" t="s">
        <v>19</v>
      </c>
      <c r="F263" s="201" t="s">
        <v>315</v>
      </c>
      <c r="G263" s="198"/>
      <c r="H263" s="202">
        <v>-1.576</v>
      </c>
      <c r="I263" s="203"/>
      <c r="J263" s="198"/>
      <c r="K263" s="198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132</v>
      </c>
      <c r="AU263" s="208" t="s">
        <v>81</v>
      </c>
      <c r="AV263" s="13" t="s">
        <v>81</v>
      </c>
      <c r="AW263" s="13" t="s">
        <v>33</v>
      </c>
      <c r="AX263" s="13" t="s">
        <v>71</v>
      </c>
      <c r="AY263" s="208" t="s">
        <v>122</v>
      </c>
    </row>
    <row r="264" spans="2:51" s="15" customFormat="1" ht="11.25">
      <c r="B264" s="220"/>
      <c r="C264" s="221"/>
      <c r="D264" s="199" t="s">
        <v>132</v>
      </c>
      <c r="E264" s="222" t="s">
        <v>19</v>
      </c>
      <c r="F264" s="223" t="s">
        <v>305</v>
      </c>
      <c r="G264" s="221"/>
      <c r="H264" s="222" t="s">
        <v>19</v>
      </c>
      <c r="I264" s="224"/>
      <c r="J264" s="221"/>
      <c r="K264" s="221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132</v>
      </c>
      <c r="AU264" s="229" t="s">
        <v>81</v>
      </c>
      <c r="AV264" s="15" t="s">
        <v>79</v>
      </c>
      <c r="AW264" s="15" t="s">
        <v>33</v>
      </c>
      <c r="AX264" s="15" t="s">
        <v>71</v>
      </c>
      <c r="AY264" s="229" t="s">
        <v>122</v>
      </c>
    </row>
    <row r="265" spans="2:51" s="13" customFormat="1" ht="11.25">
      <c r="B265" s="197"/>
      <c r="C265" s="198"/>
      <c r="D265" s="199" t="s">
        <v>132</v>
      </c>
      <c r="E265" s="200" t="s">
        <v>19</v>
      </c>
      <c r="F265" s="201" t="s">
        <v>306</v>
      </c>
      <c r="G265" s="198"/>
      <c r="H265" s="202">
        <v>4.014</v>
      </c>
      <c r="I265" s="203"/>
      <c r="J265" s="198"/>
      <c r="K265" s="198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132</v>
      </c>
      <c r="AU265" s="208" t="s">
        <v>81</v>
      </c>
      <c r="AV265" s="13" t="s">
        <v>81</v>
      </c>
      <c r="AW265" s="13" t="s">
        <v>33</v>
      </c>
      <c r="AX265" s="13" t="s">
        <v>71</v>
      </c>
      <c r="AY265" s="208" t="s">
        <v>122</v>
      </c>
    </row>
    <row r="266" spans="2:51" s="15" customFormat="1" ht="11.25">
      <c r="B266" s="220"/>
      <c r="C266" s="221"/>
      <c r="D266" s="199" t="s">
        <v>132</v>
      </c>
      <c r="E266" s="222" t="s">
        <v>19</v>
      </c>
      <c r="F266" s="223" t="s">
        <v>321</v>
      </c>
      <c r="G266" s="221"/>
      <c r="H266" s="222" t="s">
        <v>19</v>
      </c>
      <c r="I266" s="224"/>
      <c r="J266" s="221"/>
      <c r="K266" s="221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132</v>
      </c>
      <c r="AU266" s="229" t="s">
        <v>81</v>
      </c>
      <c r="AV266" s="15" t="s">
        <v>79</v>
      </c>
      <c r="AW266" s="15" t="s">
        <v>33</v>
      </c>
      <c r="AX266" s="15" t="s">
        <v>71</v>
      </c>
      <c r="AY266" s="229" t="s">
        <v>122</v>
      </c>
    </row>
    <row r="267" spans="2:51" s="13" customFormat="1" ht="11.25">
      <c r="B267" s="197"/>
      <c r="C267" s="198"/>
      <c r="D267" s="199" t="s">
        <v>132</v>
      </c>
      <c r="E267" s="200" t="s">
        <v>19</v>
      </c>
      <c r="F267" s="201" t="s">
        <v>322</v>
      </c>
      <c r="G267" s="198"/>
      <c r="H267" s="202">
        <v>2.088</v>
      </c>
      <c r="I267" s="203"/>
      <c r="J267" s="198"/>
      <c r="K267" s="198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132</v>
      </c>
      <c r="AU267" s="208" t="s">
        <v>81</v>
      </c>
      <c r="AV267" s="13" t="s">
        <v>81</v>
      </c>
      <c r="AW267" s="13" t="s">
        <v>33</v>
      </c>
      <c r="AX267" s="13" t="s">
        <v>71</v>
      </c>
      <c r="AY267" s="208" t="s">
        <v>122</v>
      </c>
    </row>
    <row r="268" spans="2:51" s="15" customFormat="1" ht="11.25">
      <c r="B268" s="220"/>
      <c r="C268" s="221"/>
      <c r="D268" s="199" t="s">
        <v>132</v>
      </c>
      <c r="E268" s="222" t="s">
        <v>19</v>
      </c>
      <c r="F268" s="223" t="s">
        <v>323</v>
      </c>
      <c r="G268" s="221"/>
      <c r="H268" s="222" t="s">
        <v>19</v>
      </c>
      <c r="I268" s="224"/>
      <c r="J268" s="221"/>
      <c r="K268" s="221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132</v>
      </c>
      <c r="AU268" s="229" t="s">
        <v>81</v>
      </c>
      <c r="AV268" s="15" t="s">
        <v>79</v>
      </c>
      <c r="AW268" s="15" t="s">
        <v>33</v>
      </c>
      <c r="AX268" s="15" t="s">
        <v>71</v>
      </c>
      <c r="AY268" s="229" t="s">
        <v>122</v>
      </c>
    </row>
    <row r="269" spans="2:51" s="13" customFormat="1" ht="11.25">
      <c r="B269" s="197"/>
      <c r="C269" s="198"/>
      <c r="D269" s="199" t="s">
        <v>132</v>
      </c>
      <c r="E269" s="200" t="s">
        <v>19</v>
      </c>
      <c r="F269" s="201" t="s">
        <v>324</v>
      </c>
      <c r="G269" s="198"/>
      <c r="H269" s="202">
        <v>3.34</v>
      </c>
      <c r="I269" s="203"/>
      <c r="J269" s="198"/>
      <c r="K269" s="198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132</v>
      </c>
      <c r="AU269" s="208" t="s">
        <v>81</v>
      </c>
      <c r="AV269" s="13" t="s">
        <v>81</v>
      </c>
      <c r="AW269" s="13" t="s">
        <v>33</v>
      </c>
      <c r="AX269" s="13" t="s">
        <v>71</v>
      </c>
      <c r="AY269" s="208" t="s">
        <v>122</v>
      </c>
    </row>
    <row r="270" spans="2:51" s="15" customFormat="1" ht="11.25">
      <c r="B270" s="220"/>
      <c r="C270" s="221"/>
      <c r="D270" s="199" t="s">
        <v>132</v>
      </c>
      <c r="E270" s="222" t="s">
        <v>19</v>
      </c>
      <c r="F270" s="223" t="s">
        <v>325</v>
      </c>
      <c r="G270" s="221"/>
      <c r="H270" s="222" t="s">
        <v>19</v>
      </c>
      <c r="I270" s="224"/>
      <c r="J270" s="221"/>
      <c r="K270" s="221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132</v>
      </c>
      <c r="AU270" s="229" t="s">
        <v>81</v>
      </c>
      <c r="AV270" s="15" t="s">
        <v>79</v>
      </c>
      <c r="AW270" s="15" t="s">
        <v>33</v>
      </c>
      <c r="AX270" s="15" t="s">
        <v>71</v>
      </c>
      <c r="AY270" s="229" t="s">
        <v>122</v>
      </c>
    </row>
    <row r="271" spans="2:51" s="13" customFormat="1" ht="11.25">
      <c r="B271" s="197"/>
      <c r="C271" s="198"/>
      <c r="D271" s="199" t="s">
        <v>132</v>
      </c>
      <c r="E271" s="200" t="s">
        <v>19</v>
      </c>
      <c r="F271" s="201" t="s">
        <v>326</v>
      </c>
      <c r="G271" s="198"/>
      <c r="H271" s="202">
        <v>2.161</v>
      </c>
      <c r="I271" s="203"/>
      <c r="J271" s="198"/>
      <c r="K271" s="198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132</v>
      </c>
      <c r="AU271" s="208" t="s">
        <v>81</v>
      </c>
      <c r="AV271" s="13" t="s">
        <v>81</v>
      </c>
      <c r="AW271" s="13" t="s">
        <v>33</v>
      </c>
      <c r="AX271" s="13" t="s">
        <v>71</v>
      </c>
      <c r="AY271" s="208" t="s">
        <v>122</v>
      </c>
    </row>
    <row r="272" spans="2:51" s="13" customFormat="1" ht="11.25">
      <c r="B272" s="197"/>
      <c r="C272" s="198"/>
      <c r="D272" s="199" t="s">
        <v>132</v>
      </c>
      <c r="E272" s="200" t="s">
        <v>19</v>
      </c>
      <c r="F272" s="201" t="s">
        <v>327</v>
      </c>
      <c r="G272" s="198"/>
      <c r="H272" s="202">
        <v>0.753</v>
      </c>
      <c r="I272" s="203"/>
      <c r="J272" s="198"/>
      <c r="K272" s="198"/>
      <c r="L272" s="204"/>
      <c r="M272" s="205"/>
      <c r="N272" s="206"/>
      <c r="O272" s="206"/>
      <c r="P272" s="206"/>
      <c r="Q272" s="206"/>
      <c r="R272" s="206"/>
      <c r="S272" s="206"/>
      <c r="T272" s="207"/>
      <c r="AT272" s="208" t="s">
        <v>132</v>
      </c>
      <c r="AU272" s="208" t="s">
        <v>81</v>
      </c>
      <c r="AV272" s="13" t="s">
        <v>81</v>
      </c>
      <c r="AW272" s="13" t="s">
        <v>33</v>
      </c>
      <c r="AX272" s="13" t="s">
        <v>71</v>
      </c>
      <c r="AY272" s="208" t="s">
        <v>122</v>
      </c>
    </row>
    <row r="273" spans="2:51" s="13" customFormat="1" ht="11.25">
      <c r="B273" s="197"/>
      <c r="C273" s="198"/>
      <c r="D273" s="199" t="s">
        <v>132</v>
      </c>
      <c r="E273" s="200" t="s">
        <v>19</v>
      </c>
      <c r="F273" s="201" t="s">
        <v>328</v>
      </c>
      <c r="G273" s="198"/>
      <c r="H273" s="202">
        <v>0.56</v>
      </c>
      <c r="I273" s="203"/>
      <c r="J273" s="198"/>
      <c r="K273" s="198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132</v>
      </c>
      <c r="AU273" s="208" t="s">
        <v>81</v>
      </c>
      <c r="AV273" s="13" t="s">
        <v>81</v>
      </c>
      <c r="AW273" s="13" t="s">
        <v>33</v>
      </c>
      <c r="AX273" s="13" t="s">
        <v>71</v>
      </c>
      <c r="AY273" s="208" t="s">
        <v>122</v>
      </c>
    </row>
    <row r="274" spans="2:51" s="15" customFormat="1" ht="11.25">
      <c r="B274" s="220"/>
      <c r="C274" s="221"/>
      <c r="D274" s="199" t="s">
        <v>132</v>
      </c>
      <c r="E274" s="222" t="s">
        <v>19</v>
      </c>
      <c r="F274" s="223" t="s">
        <v>329</v>
      </c>
      <c r="G274" s="221"/>
      <c r="H274" s="222" t="s">
        <v>19</v>
      </c>
      <c r="I274" s="224"/>
      <c r="J274" s="221"/>
      <c r="K274" s="221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132</v>
      </c>
      <c r="AU274" s="229" t="s">
        <v>81</v>
      </c>
      <c r="AV274" s="15" t="s">
        <v>79</v>
      </c>
      <c r="AW274" s="15" t="s">
        <v>33</v>
      </c>
      <c r="AX274" s="15" t="s">
        <v>71</v>
      </c>
      <c r="AY274" s="229" t="s">
        <v>122</v>
      </c>
    </row>
    <row r="275" spans="2:51" s="13" customFormat="1" ht="11.25">
      <c r="B275" s="197"/>
      <c r="C275" s="198"/>
      <c r="D275" s="199" t="s">
        <v>132</v>
      </c>
      <c r="E275" s="200" t="s">
        <v>19</v>
      </c>
      <c r="F275" s="201" t="s">
        <v>330</v>
      </c>
      <c r="G275" s="198"/>
      <c r="H275" s="202">
        <v>0.88</v>
      </c>
      <c r="I275" s="203"/>
      <c r="J275" s="198"/>
      <c r="K275" s="198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132</v>
      </c>
      <c r="AU275" s="208" t="s">
        <v>81</v>
      </c>
      <c r="AV275" s="13" t="s">
        <v>81</v>
      </c>
      <c r="AW275" s="13" t="s">
        <v>33</v>
      </c>
      <c r="AX275" s="13" t="s">
        <v>71</v>
      </c>
      <c r="AY275" s="208" t="s">
        <v>122</v>
      </c>
    </row>
    <row r="276" spans="2:51" s="13" customFormat="1" ht="11.25">
      <c r="B276" s="197"/>
      <c r="C276" s="198"/>
      <c r="D276" s="199" t="s">
        <v>132</v>
      </c>
      <c r="E276" s="200" t="s">
        <v>19</v>
      </c>
      <c r="F276" s="201" t="s">
        <v>331</v>
      </c>
      <c r="G276" s="198"/>
      <c r="H276" s="202">
        <v>0.385</v>
      </c>
      <c r="I276" s="203"/>
      <c r="J276" s="198"/>
      <c r="K276" s="198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132</v>
      </c>
      <c r="AU276" s="208" t="s">
        <v>81</v>
      </c>
      <c r="AV276" s="13" t="s">
        <v>81</v>
      </c>
      <c r="AW276" s="13" t="s">
        <v>33</v>
      </c>
      <c r="AX276" s="13" t="s">
        <v>71</v>
      </c>
      <c r="AY276" s="208" t="s">
        <v>122</v>
      </c>
    </row>
    <row r="277" spans="2:51" s="15" customFormat="1" ht="11.25">
      <c r="B277" s="220"/>
      <c r="C277" s="221"/>
      <c r="D277" s="199" t="s">
        <v>132</v>
      </c>
      <c r="E277" s="222" t="s">
        <v>19</v>
      </c>
      <c r="F277" s="223" t="s">
        <v>307</v>
      </c>
      <c r="G277" s="221"/>
      <c r="H277" s="222" t="s">
        <v>19</v>
      </c>
      <c r="I277" s="224"/>
      <c r="J277" s="221"/>
      <c r="K277" s="221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132</v>
      </c>
      <c r="AU277" s="229" t="s">
        <v>81</v>
      </c>
      <c r="AV277" s="15" t="s">
        <v>79</v>
      </c>
      <c r="AW277" s="15" t="s">
        <v>33</v>
      </c>
      <c r="AX277" s="15" t="s">
        <v>71</v>
      </c>
      <c r="AY277" s="229" t="s">
        <v>122</v>
      </c>
    </row>
    <row r="278" spans="2:51" s="13" customFormat="1" ht="11.25">
      <c r="B278" s="197"/>
      <c r="C278" s="198"/>
      <c r="D278" s="199" t="s">
        <v>132</v>
      </c>
      <c r="E278" s="200" t="s">
        <v>19</v>
      </c>
      <c r="F278" s="201" t="s">
        <v>308</v>
      </c>
      <c r="G278" s="198"/>
      <c r="H278" s="202">
        <v>0.228</v>
      </c>
      <c r="I278" s="203"/>
      <c r="J278" s="198"/>
      <c r="K278" s="198"/>
      <c r="L278" s="204"/>
      <c r="M278" s="205"/>
      <c r="N278" s="206"/>
      <c r="O278" s="206"/>
      <c r="P278" s="206"/>
      <c r="Q278" s="206"/>
      <c r="R278" s="206"/>
      <c r="S278" s="206"/>
      <c r="T278" s="207"/>
      <c r="AT278" s="208" t="s">
        <v>132</v>
      </c>
      <c r="AU278" s="208" t="s">
        <v>81</v>
      </c>
      <c r="AV278" s="13" t="s">
        <v>81</v>
      </c>
      <c r="AW278" s="13" t="s">
        <v>33</v>
      </c>
      <c r="AX278" s="13" t="s">
        <v>71</v>
      </c>
      <c r="AY278" s="208" t="s">
        <v>122</v>
      </c>
    </row>
    <row r="279" spans="2:51" s="13" customFormat="1" ht="11.25">
      <c r="B279" s="197"/>
      <c r="C279" s="198"/>
      <c r="D279" s="199" t="s">
        <v>132</v>
      </c>
      <c r="E279" s="200" t="s">
        <v>19</v>
      </c>
      <c r="F279" s="201" t="s">
        <v>309</v>
      </c>
      <c r="G279" s="198"/>
      <c r="H279" s="202">
        <v>0.49</v>
      </c>
      <c r="I279" s="203"/>
      <c r="J279" s="198"/>
      <c r="K279" s="198"/>
      <c r="L279" s="204"/>
      <c r="M279" s="205"/>
      <c r="N279" s="206"/>
      <c r="O279" s="206"/>
      <c r="P279" s="206"/>
      <c r="Q279" s="206"/>
      <c r="R279" s="206"/>
      <c r="S279" s="206"/>
      <c r="T279" s="207"/>
      <c r="AT279" s="208" t="s">
        <v>132</v>
      </c>
      <c r="AU279" s="208" t="s">
        <v>81</v>
      </c>
      <c r="AV279" s="13" t="s">
        <v>81</v>
      </c>
      <c r="AW279" s="13" t="s">
        <v>33</v>
      </c>
      <c r="AX279" s="13" t="s">
        <v>71</v>
      </c>
      <c r="AY279" s="208" t="s">
        <v>122</v>
      </c>
    </row>
    <row r="280" spans="2:51" s="14" customFormat="1" ht="11.25">
      <c r="B280" s="209"/>
      <c r="C280" s="210"/>
      <c r="D280" s="199" t="s">
        <v>132</v>
      </c>
      <c r="E280" s="211" t="s">
        <v>19</v>
      </c>
      <c r="F280" s="212" t="s">
        <v>133</v>
      </c>
      <c r="G280" s="210"/>
      <c r="H280" s="213">
        <v>31.547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132</v>
      </c>
      <c r="AU280" s="219" t="s">
        <v>81</v>
      </c>
      <c r="AV280" s="14" t="s">
        <v>130</v>
      </c>
      <c r="AW280" s="14" t="s">
        <v>33</v>
      </c>
      <c r="AX280" s="14" t="s">
        <v>79</v>
      </c>
      <c r="AY280" s="219" t="s">
        <v>122</v>
      </c>
    </row>
    <row r="281" spans="1:65" s="2" customFormat="1" ht="16.5" customHeight="1">
      <c r="A281" s="35"/>
      <c r="B281" s="36"/>
      <c r="C281" s="184" t="s">
        <v>332</v>
      </c>
      <c r="D281" s="184" t="s">
        <v>125</v>
      </c>
      <c r="E281" s="185" t="s">
        <v>333</v>
      </c>
      <c r="F281" s="186" t="s">
        <v>334</v>
      </c>
      <c r="G281" s="187" t="s">
        <v>139</v>
      </c>
      <c r="H281" s="188">
        <v>31.547</v>
      </c>
      <c r="I281" s="189"/>
      <c r="J281" s="190">
        <f>ROUND(I281*H281,2)</f>
        <v>0</v>
      </c>
      <c r="K281" s="186" t="s">
        <v>129</v>
      </c>
      <c r="L281" s="40"/>
      <c r="M281" s="191" t="s">
        <v>19</v>
      </c>
      <c r="N281" s="192" t="s">
        <v>42</v>
      </c>
      <c r="O281" s="65"/>
      <c r="P281" s="193">
        <f>O281*H281</f>
        <v>0</v>
      </c>
      <c r="Q281" s="193">
        <v>0.0014</v>
      </c>
      <c r="R281" s="193">
        <f>Q281*H281</f>
        <v>0.0441658</v>
      </c>
      <c r="S281" s="193">
        <v>0</v>
      </c>
      <c r="T281" s="19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5" t="s">
        <v>237</v>
      </c>
      <c r="AT281" s="195" t="s">
        <v>125</v>
      </c>
      <c r="AU281" s="195" t="s">
        <v>81</v>
      </c>
      <c r="AY281" s="18" t="s">
        <v>122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8" t="s">
        <v>79</v>
      </c>
      <c r="BK281" s="196">
        <f>ROUND(I281*H281,2)</f>
        <v>0</v>
      </c>
      <c r="BL281" s="18" t="s">
        <v>237</v>
      </c>
      <c r="BM281" s="195" t="s">
        <v>335</v>
      </c>
    </row>
    <row r="282" spans="2:51" s="15" customFormat="1" ht="11.25">
      <c r="B282" s="220"/>
      <c r="C282" s="221"/>
      <c r="D282" s="199" t="s">
        <v>132</v>
      </c>
      <c r="E282" s="222" t="s">
        <v>19</v>
      </c>
      <c r="F282" s="223" t="s">
        <v>320</v>
      </c>
      <c r="G282" s="221"/>
      <c r="H282" s="222" t="s">
        <v>19</v>
      </c>
      <c r="I282" s="224"/>
      <c r="J282" s="221"/>
      <c r="K282" s="221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132</v>
      </c>
      <c r="AU282" s="229" t="s">
        <v>81</v>
      </c>
      <c r="AV282" s="15" t="s">
        <v>79</v>
      </c>
      <c r="AW282" s="15" t="s">
        <v>33</v>
      </c>
      <c r="AX282" s="15" t="s">
        <v>71</v>
      </c>
      <c r="AY282" s="229" t="s">
        <v>122</v>
      </c>
    </row>
    <row r="283" spans="2:51" s="13" customFormat="1" ht="11.25">
      <c r="B283" s="197"/>
      <c r="C283" s="198"/>
      <c r="D283" s="199" t="s">
        <v>132</v>
      </c>
      <c r="E283" s="200" t="s">
        <v>19</v>
      </c>
      <c r="F283" s="201" t="s">
        <v>314</v>
      </c>
      <c r="G283" s="198"/>
      <c r="H283" s="202">
        <v>18.224</v>
      </c>
      <c r="I283" s="203"/>
      <c r="J283" s="198"/>
      <c r="K283" s="198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132</v>
      </c>
      <c r="AU283" s="208" t="s">
        <v>81</v>
      </c>
      <c r="AV283" s="13" t="s">
        <v>81</v>
      </c>
      <c r="AW283" s="13" t="s">
        <v>33</v>
      </c>
      <c r="AX283" s="13" t="s">
        <v>71</v>
      </c>
      <c r="AY283" s="208" t="s">
        <v>122</v>
      </c>
    </row>
    <row r="284" spans="2:51" s="13" customFormat="1" ht="11.25">
      <c r="B284" s="197"/>
      <c r="C284" s="198"/>
      <c r="D284" s="199" t="s">
        <v>132</v>
      </c>
      <c r="E284" s="200" t="s">
        <v>19</v>
      </c>
      <c r="F284" s="201" t="s">
        <v>315</v>
      </c>
      <c r="G284" s="198"/>
      <c r="H284" s="202">
        <v>-1.576</v>
      </c>
      <c r="I284" s="203"/>
      <c r="J284" s="198"/>
      <c r="K284" s="198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132</v>
      </c>
      <c r="AU284" s="208" t="s">
        <v>81</v>
      </c>
      <c r="AV284" s="13" t="s">
        <v>81</v>
      </c>
      <c r="AW284" s="13" t="s">
        <v>33</v>
      </c>
      <c r="AX284" s="13" t="s">
        <v>71</v>
      </c>
      <c r="AY284" s="208" t="s">
        <v>122</v>
      </c>
    </row>
    <row r="285" spans="2:51" s="15" customFormat="1" ht="11.25">
      <c r="B285" s="220"/>
      <c r="C285" s="221"/>
      <c r="D285" s="199" t="s">
        <v>132</v>
      </c>
      <c r="E285" s="222" t="s">
        <v>19</v>
      </c>
      <c r="F285" s="223" t="s">
        <v>305</v>
      </c>
      <c r="G285" s="221"/>
      <c r="H285" s="222" t="s">
        <v>19</v>
      </c>
      <c r="I285" s="224"/>
      <c r="J285" s="221"/>
      <c r="K285" s="221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132</v>
      </c>
      <c r="AU285" s="229" t="s">
        <v>81</v>
      </c>
      <c r="AV285" s="15" t="s">
        <v>79</v>
      </c>
      <c r="AW285" s="15" t="s">
        <v>33</v>
      </c>
      <c r="AX285" s="15" t="s">
        <v>71</v>
      </c>
      <c r="AY285" s="229" t="s">
        <v>122</v>
      </c>
    </row>
    <row r="286" spans="2:51" s="13" customFormat="1" ht="11.25">
      <c r="B286" s="197"/>
      <c r="C286" s="198"/>
      <c r="D286" s="199" t="s">
        <v>132</v>
      </c>
      <c r="E286" s="200" t="s">
        <v>19</v>
      </c>
      <c r="F286" s="201" t="s">
        <v>306</v>
      </c>
      <c r="G286" s="198"/>
      <c r="H286" s="202">
        <v>4.014</v>
      </c>
      <c r="I286" s="203"/>
      <c r="J286" s="198"/>
      <c r="K286" s="198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132</v>
      </c>
      <c r="AU286" s="208" t="s">
        <v>81</v>
      </c>
      <c r="AV286" s="13" t="s">
        <v>81</v>
      </c>
      <c r="AW286" s="13" t="s">
        <v>33</v>
      </c>
      <c r="AX286" s="13" t="s">
        <v>71</v>
      </c>
      <c r="AY286" s="208" t="s">
        <v>122</v>
      </c>
    </row>
    <row r="287" spans="2:51" s="15" customFormat="1" ht="11.25">
      <c r="B287" s="220"/>
      <c r="C287" s="221"/>
      <c r="D287" s="199" t="s">
        <v>132</v>
      </c>
      <c r="E287" s="222" t="s">
        <v>19</v>
      </c>
      <c r="F287" s="223" t="s">
        <v>321</v>
      </c>
      <c r="G287" s="221"/>
      <c r="H287" s="222" t="s">
        <v>19</v>
      </c>
      <c r="I287" s="224"/>
      <c r="J287" s="221"/>
      <c r="K287" s="221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132</v>
      </c>
      <c r="AU287" s="229" t="s">
        <v>81</v>
      </c>
      <c r="AV287" s="15" t="s">
        <v>79</v>
      </c>
      <c r="AW287" s="15" t="s">
        <v>33</v>
      </c>
      <c r="AX287" s="15" t="s">
        <v>71</v>
      </c>
      <c r="AY287" s="229" t="s">
        <v>122</v>
      </c>
    </row>
    <row r="288" spans="2:51" s="13" customFormat="1" ht="11.25">
      <c r="B288" s="197"/>
      <c r="C288" s="198"/>
      <c r="D288" s="199" t="s">
        <v>132</v>
      </c>
      <c r="E288" s="200" t="s">
        <v>19</v>
      </c>
      <c r="F288" s="201" t="s">
        <v>322</v>
      </c>
      <c r="G288" s="198"/>
      <c r="H288" s="202">
        <v>2.088</v>
      </c>
      <c r="I288" s="203"/>
      <c r="J288" s="198"/>
      <c r="K288" s="198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132</v>
      </c>
      <c r="AU288" s="208" t="s">
        <v>81</v>
      </c>
      <c r="AV288" s="13" t="s">
        <v>81</v>
      </c>
      <c r="AW288" s="13" t="s">
        <v>33</v>
      </c>
      <c r="AX288" s="13" t="s">
        <v>71</v>
      </c>
      <c r="AY288" s="208" t="s">
        <v>122</v>
      </c>
    </row>
    <row r="289" spans="2:51" s="15" customFormat="1" ht="11.25">
      <c r="B289" s="220"/>
      <c r="C289" s="221"/>
      <c r="D289" s="199" t="s">
        <v>132</v>
      </c>
      <c r="E289" s="222" t="s">
        <v>19</v>
      </c>
      <c r="F289" s="223" t="s">
        <v>323</v>
      </c>
      <c r="G289" s="221"/>
      <c r="H289" s="222" t="s">
        <v>19</v>
      </c>
      <c r="I289" s="224"/>
      <c r="J289" s="221"/>
      <c r="K289" s="221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132</v>
      </c>
      <c r="AU289" s="229" t="s">
        <v>81</v>
      </c>
      <c r="AV289" s="15" t="s">
        <v>79</v>
      </c>
      <c r="AW289" s="15" t="s">
        <v>33</v>
      </c>
      <c r="AX289" s="15" t="s">
        <v>71</v>
      </c>
      <c r="AY289" s="229" t="s">
        <v>122</v>
      </c>
    </row>
    <row r="290" spans="2:51" s="13" customFormat="1" ht="11.25">
      <c r="B290" s="197"/>
      <c r="C290" s="198"/>
      <c r="D290" s="199" t="s">
        <v>132</v>
      </c>
      <c r="E290" s="200" t="s">
        <v>19</v>
      </c>
      <c r="F290" s="201" t="s">
        <v>324</v>
      </c>
      <c r="G290" s="198"/>
      <c r="H290" s="202">
        <v>3.34</v>
      </c>
      <c r="I290" s="203"/>
      <c r="J290" s="198"/>
      <c r="K290" s="198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132</v>
      </c>
      <c r="AU290" s="208" t="s">
        <v>81</v>
      </c>
      <c r="AV290" s="13" t="s">
        <v>81</v>
      </c>
      <c r="AW290" s="13" t="s">
        <v>33</v>
      </c>
      <c r="AX290" s="13" t="s">
        <v>71</v>
      </c>
      <c r="AY290" s="208" t="s">
        <v>122</v>
      </c>
    </row>
    <row r="291" spans="2:51" s="15" customFormat="1" ht="11.25">
      <c r="B291" s="220"/>
      <c r="C291" s="221"/>
      <c r="D291" s="199" t="s">
        <v>132</v>
      </c>
      <c r="E291" s="222" t="s">
        <v>19</v>
      </c>
      <c r="F291" s="223" t="s">
        <v>325</v>
      </c>
      <c r="G291" s="221"/>
      <c r="H291" s="222" t="s">
        <v>19</v>
      </c>
      <c r="I291" s="224"/>
      <c r="J291" s="221"/>
      <c r="K291" s="221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132</v>
      </c>
      <c r="AU291" s="229" t="s">
        <v>81</v>
      </c>
      <c r="AV291" s="15" t="s">
        <v>79</v>
      </c>
      <c r="AW291" s="15" t="s">
        <v>33</v>
      </c>
      <c r="AX291" s="15" t="s">
        <v>71</v>
      </c>
      <c r="AY291" s="229" t="s">
        <v>122</v>
      </c>
    </row>
    <row r="292" spans="2:51" s="13" customFormat="1" ht="11.25">
      <c r="B292" s="197"/>
      <c r="C292" s="198"/>
      <c r="D292" s="199" t="s">
        <v>132</v>
      </c>
      <c r="E292" s="200" t="s">
        <v>19</v>
      </c>
      <c r="F292" s="201" t="s">
        <v>326</v>
      </c>
      <c r="G292" s="198"/>
      <c r="H292" s="202">
        <v>2.161</v>
      </c>
      <c r="I292" s="203"/>
      <c r="J292" s="198"/>
      <c r="K292" s="198"/>
      <c r="L292" s="204"/>
      <c r="M292" s="205"/>
      <c r="N292" s="206"/>
      <c r="O292" s="206"/>
      <c r="P292" s="206"/>
      <c r="Q292" s="206"/>
      <c r="R292" s="206"/>
      <c r="S292" s="206"/>
      <c r="T292" s="207"/>
      <c r="AT292" s="208" t="s">
        <v>132</v>
      </c>
      <c r="AU292" s="208" t="s">
        <v>81</v>
      </c>
      <c r="AV292" s="13" t="s">
        <v>81</v>
      </c>
      <c r="AW292" s="13" t="s">
        <v>33</v>
      </c>
      <c r="AX292" s="13" t="s">
        <v>71</v>
      </c>
      <c r="AY292" s="208" t="s">
        <v>122</v>
      </c>
    </row>
    <row r="293" spans="2:51" s="13" customFormat="1" ht="11.25">
      <c r="B293" s="197"/>
      <c r="C293" s="198"/>
      <c r="D293" s="199" t="s">
        <v>132</v>
      </c>
      <c r="E293" s="200" t="s">
        <v>19</v>
      </c>
      <c r="F293" s="201" t="s">
        <v>327</v>
      </c>
      <c r="G293" s="198"/>
      <c r="H293" s="202">
        <v>0.753</v>
      </c>
      <c r="I293" s="203"/>
      <c r="J293" s="198"/>
      <c r="K293" s="198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132</v>
      </c>
      <c r="AU293" s="208" t="s">
        <v>81</v>
      </c>
      <c r="AV293" s="13" t="s">
        <v>81</v>
      </c>
      <c r="AW293" s="13" t="s">
        <v>33</v>
      </c>
      <c r="AX293" s="13" t="s">
        <v>71</v>
      </c>
      <c r="AY293" s="208" t="s">
        <v>122</v>
      </c>
    </row>
    <row r="294" spans="2:51" s="13" customFormat="1" ht="11.25">
      <c r="B294" s="197"/>
      <c r="C294" s="198"/>
      <c r="D294" s="199" t="s">
        <v>132</v>
      </c>
      <c r="E294" s="200" t="s">
        <v>19</v>
      </c>
      <c r="F294" s="201" t="s">
        <v>328</v>
      </c>
      <c r="G294" s="198"/>
      <c r="H294" s="202">
        <v>0.56</v>
      </c>
      <c r="I294" s="203"/>
      <c r="J294" s="198"/>
      <c r="K294" s="198"/>
      <c r="L294" s="204"/>
      <c r="M294" s="205"/>
      <c r="N294" s="206"/>
      <c r="O294" s="206"/>
      <c r="P294" s="206"/>
      <c r="Q294" s="206"/>
      <c r="R294" s="206"/>
      <c r="S294" s="206"/>
      <c r="T294" s="207"/>
      <c r="AT294" s="208" t="s">
        <v>132</v>
      </c>
      <c r="AU294" s="208" t="s">
        <v>81</v>
      </c>
      <c r="AV294" s="13" t="s">
        <v>81</v>
      </c>
      <c r="AW294" s="13" t="s">
        <v>33</v>
      </c>
      <c r="AX294" s="13" t="s">
        <v>71</v>
      </c>
      <c r="AY294" s="208" t="s">
        <v>122</v>
      </c>
    </row>
    <row r="295" spans="2:51" s="15" customFormat="1" ht="11.25">
      <c r="B295" s="220"/>
      <c r="C295" s="221"/>
      <c r="D295" s="199" t="s">
        <v>132</v>
      </c>
      <c r="E295" s="222" t="s">
        <v>19</v>
      </c>
      <c r="F295" s="223" t="s">
        <v>329</v>
      </c>
      <c r="G295" s="221"/>
      <c r="H295" s="222" t="s">
        <v>19</v>
      </c>
      <c r="I295" s="224"/>
      <c r="J295" s="221"/>
      <c r="K295" s="221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132</v>
      </c>
      <c r="AU295" s="229" t="s">
        <v>81</v>
      </c>
      <c r="AV295" s="15" t="s">
        <v>79</v>
      </c>
      <c r="AW295" s="15" t="s">
        <v>33</v>
      </c>
      <c r="AX295" s="15" t="s">
        <v>71</v>
      </c>
      <c r="AY295" s="229" t="s">
        <v>122</v>
      </c>
    </row>
    <row r="296" spans="2:51" s="13" customFormat="1" ht="11.25">
      <c r="B296" s="197"/>
      <c r="C296" s="198"/>
      <c r="D296" s="199" t="s">
        <v>132</v>
      </c>
      <c r="E296" s="200" t="s">
        <v>19</v>
      </c>
      <c r="F296" s="201" t="s">
        <v>330</v>
      </c>
      <c r="G296" s="198"/>
      <c r="H296" s="202">
        <v>0.88</v>
      </c>
      <c r="I296" s="203"/>
      <c r="J296" s="198"/>
      <c r="K296" s="198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132</v>
      </c>
      <c r="AU296" s="208" t="s">
        <v>81</v>
      </c>
      <c r="AV296" s="13" t="s">
        <v>81</v>
      </c>
      <c r="AW296" s="13" t="s">
        <v>33</v>
      </c>
      <c r="AX296" s="13" t="s">
        <v>71</v>
      </c>
      <c r="AY296" s="208" t="s">
        <v>122</v>
      </c>
    </row>
    <row r="297" spans="2:51" s="13" customFormat="1" ht="11.25">
      <c r="B297" s="197"/>
      <c r="C297" s="198"/>
      <c r="D297" s="199" t="s">
        <v>132</v>
      </c>
      <c r="E297" s="200" t="s">
        <v>19</v>
      </c>
      <c r="F297" s="201" t="s">
        <v>331</v>
      </c>
      <c r="G297" s="198"/>
      <c r="H297" s="202">
        <v>0.385</v>
      </c>
      <c r="I297" s="203"/>
      <c r="J297" s="198"/>
      <c r="K297" s="198"/>
      <c r="L297" s="204"/>
      <c r="M297" s="205"/>
      <c r="N297" s="206"/>
      <c r="O297" s="206"/>
      <c r="P297" s="206"/>
      <c r="Q297" s="206"/>
      <c r="R297" s="206"/>
      <c r="S297" s="206"/>
      <c r="T297" s="207"/>
      <c r="AT297" s="208" t="s">
        <v>132</v>
      </c>
      <c r="AU297" s="208" t="s">
        <v>81</v>
      </c>
      <c r="AV297" s="13" t="s">
        <v>81</v>
      </c>
      <c r="AW297" s="13" t="s">
        <v>33</v>
      </c>
      <c r="AX297" s="13" t="s">
        <v>71</v>
      </c>
      <c r="AY297" s="208" t="s">
        <v>122</v>
      </c>
    </row>
    <row r="298" spans="2:51" s="15" customFormat="1" ht="11.25">
      <c r="B298" s="220"/>
      <c r="C298" s="221"/>
      <c r="D298" s="199" t="s">
        <v>132</v>
      </c>
      <c r="E298" s="222" t="s">
        <v>19</v>
      </c>
      <c r="F298" s="223" t="s">
        <v>307</v>
      </c>
      <c r="G298" s="221"/>
      <c r="H298" s="222" t="s">
        <v>19</v>
      </c>
      <c r="I298" s="224"/>
      <c r="J298" s="221"/>
      <c r="K298" s="221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132</v>
      </c>
      <c r="AU298" s="229" t="s">
        <v>81</v>
      </c>
      <c r="AV298" s="15" t="s">
        <v>79</v>
      </c>
      <c r="AW298" s="15" t="s">
        <v>33</v>
      </c>
      <c r="AX298" s="15" t="s">
        <v>71</v>
      </c>
      <c r="AY298" s="229" t="s">
        <v>122</v>
      </c>
    </row>
    <row r="299" spans="2:51" s="13" customFormat="1" ht="11.25">
      <c r="B299" s="197"/>
      <c r="C299" s="198"/>
      <c r="D299" s="199" t="s">
        <v>132</v>
      </c>
      <c r="E299" s="200" t="s">
        <v>19</v>
      </c>
      <c r="F299" s="201" t="s">
        <v>308</v>
      </c>
      <c r="G299" s="198"/>
      <c r="H299" s="202">
        <v>0.228</v>
      </c>
      <c r="I299" s="203"/>
      <c r="J299" s="198"/>
      <c r="K299" s="198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132</v>
      </c>
      <c r="AU299" s="208" t="s">
        <v>81</v>
      </c>
      <c r="AV299" s="13" t="s">
        <v>81</v>
      </c>
      <c r="AW299" s="13" t="s">
        <v>33</v>
      </c>
      <c r="AX299" s="13" t="s">
        <v>71</v>
      </c>
      <c r="AY299" s="208" t="s">
        <v>122</v>
      </c>
    </row>
    <row r="300" spans="2:51" s="13" customFormat="1" ht="11.25">
      <c r="B300" s="197"/>
      <c r="C300" s="198"/>
      <c r="D300" s="199" t="s">
        <v>132</v>
      </c>
      <c r="E300" s="200" t="s">
        <v>19</v>
      </c>
      <c r="F300" s="201" t="s">
        <v>309</v>
      </c>
      <c r="G300" s="198"/>
      <c r="H300" s="202">
        <v>0.49</v>
      </c>
      <c r="I300" s="203"/>
      <c r="J300" s="198"/>
      <c r="K300" s="198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132</v>
      </c>
      <c r="AU300" s="208" t="s">
        <v>81</v>
      </c>
      <c r="AV300" s="13" t="s">
        <v>81</v>
      </c>
      <c r="AW300" s="13" t="s">
        <v>33</v>
      </c>
      <c r="AX300" s="13" t="s">
        <v>71</v>
      </c>
      <c r="AY300" s="208" t="s">
        <v>122</v>
      </c>
    </row>
    <row r="301" spans="2:51" s="14" customFormat="1" ht="11.25">
      <c r="B301" s="209"/>
      <c r="C301" s="210"/>
      <c r="D301" s="199" t="s">
        <v>132</v>
      </c>
      <c r="E301" s="211" t="s">
        <v>19</v>
      </c>
      <c r="F301" s="212" t="s">
        <v>133</v>
      </c>
      <c r="G301" s="210"/>
      <c r="H301" s="213">
        <v>31.547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132</v>
      </c>
      <c r="AU301" s="219" t="s">
        <v>81</v>
      </c>
      <c r="AV301" s="14" t="s">
        <v>130</v>
      </c>
      <c r="AW301" s="14" t="s">
        <v>33</v>
      </c>
      <c r="AX301" s="14" t="s">
        <v>79</v>
      </c>
      <c r="AY301" s="219" t="s">
        <v>122</v>
      </c>
    </row>
    <row r="302" spans="1:65" s="2" customFormat="1" ht="21.75" customHeight="1">
      <c r="A302" s="35"/>
      <c r="B302" s="36"/>
      <c r="C302" s="184" t="s">
        <v>336</v>
      </c>
      <c r="D302" s="184" t="s">
        <v>125</v>
      </c>
      <c r="E302" s="185" t="s">
        <v>337</v>
      </c>
      <c r="F302" s="186" t="s">
        <v>338</v>
      </c>
      <c r="G302" s="187" t="s">
        <v>139</v>
      </c>
      <c r="H302" s="188">
        <v>7.768</v>
      </c>
      <c r="I302" s="189"/>
      <c r="J302" s="190">
        <f>ROUND(I302*H302,2)</f>
        <v>0</v>
      </c>
      <c r="K302" s="186" t="s">
        <v>129</v>
      </c>
      <c r="L302" s="40"/>
      <c r="M302" s="191" t="s">
        <v>19</v>
      </c>
      <c r="N302" s="192" t="s">
        <v>42</v>
      </c>
      <c r="O302" s="65"/>
      <c r="P302" s="193">
        <f>O302*H302</f>
        <v>0</v>
      </c>
      <c r="Q302" s="193">
        <v>0</v>
      </c>
      <c r="R302" s="193">
        <f>Q302*H302</f>
        <v>0</v>
      </c>
      <c r="S302" s="193">
        <v>0.03175</v>
      </c>
      <c r="T302" s="194">
        <f>S302*H302</f>
        <v>0.246634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5" t="s">
        <v>237</v>
      </c>
      <c r="AT302" s="195" t="s">
        <v>125</v>
      </c>
      <c r="AU302" s="195" t="s">
        <v>81</v>
      </c>
      <c r="AY302" s="18" t="s">
        <v>122</v>
      </c>
      <c r="BE302" s="196">
        <f>IF(N302="základní",J302,0)</f>
        <v>0</v>
      </c>
      <c r="BF302" s="196">
        <f>IF(N302="snížená",J302,0)</f>
        <v>0</v>
      </c>
      <c r="BG302" s="196">
        <f>IF(N302="zákl. přenesená",J302,0)</f>
        <v>0</v>
      </c>
      <c r="BH302" s="196">
        <f>IF(N302="sníž. přenesená",J302,0)</f>
        <v>0</v>
      </c>
      <c r="BI302" s="196">
        <f>IF(N302="nulová",J302,0)</f>
        <v>0</v>
      </c>
      <c r="BJ302" s="18" t="s">
        <v>79</v>
      </c>
      <c r="BK302" s="196">
        <f>ROUND(I302*H302,2)</f>
        <v>0</v>
      </c>
      <c r="BL302" s="18" t="s">
        <v>237</v>
      </c>
      <c r="BM302" s="195" t="s">
        <v>339</v>
      </c>
    </row>
    <row r="303" spans="2:51" s="15" customFormat="1" ht="11.25">
      <c r="B303" s="220"/>
      <c r="C303" s="221"/>
      <c r="D303" s="199" t="s">
        <v>132</v>
      </c>
      <c r="E303" s="222" t="s">
        <v>19</v>
      </c>
      <c r="F303" s="223" t="s">
        <v>340</v>
      </c>
      <c r="G303" s="221"/>
      <c r="H303" s="222" t="s">
        <v>19</v>
      </c>
      <c r="I303" s="224"/>
      <c r="J303" s="221"/>
      <c r="K303" s="221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132</v>
      </c>
      <c r="AU303" s="229" t="s">
        <v>81</v>
      </c>
      <c r="AV303" s="15" t="s">
        <v>79</v>
      </c>
      <c r="AW303" s="15" t="s">
        <v>33</v>
      </c>
      <c r="AX303" s="15" t="s">
        <v>71</v>
      </c>
      <c r="AY303" s="229" t="s">
        <v>122</v>
      </c>
    </row>
    <row r="304" spans="2:51" s="13" customFormat="1" ht="11.25">
      <c r="B304" s="197"/>
      <c r="C304" s="198"/>
      <c r="D304" s="199" t="s">
        <v>132</v>
      </c>
      <c r="E304" s="200" t="s">
        <v>19</v>
      </c>
      <c r="F304" s="201" t="s">
        <v>341</v>
      </c>
      <c r="G304" s="198"/>
      <c r="H304" s="202">
        <v>7.768</v>
      </c>
      <c r="I304" s="203"/>
      <c r="J304" s="198"/>
      <c r="K304" s="198"/>
      <c r="L304" s="204"/>
      <c r="M304" s="205"/>
      <c r="N304" s="206"/>
      <c r="O304" s="206"/>
      <c r="P304" s="206"/>
      <c r="Q304" s="206"/>
      <c r="R304" s="206"/>
      <c r="S304" s="206"/>
      <c r="T304" s="207"/>
      <c r="AT304" s="208" t="s">
        <v>132</v>
      </c>
      <c r="AU304" s="208" t="s">
        <v>81</v>
      </c>
      <c r="AV304" s="13" t="s">
        <v>81</v>
      </c>
      <c r="AW304" s="13" t="s">
        <v>33</v>
      </c>
      <c r="AX304" s="13" t="s">
        <v>71</v>
      </c>
      <c r="AY304" s="208" t="s">
        <v>122</v>
      </c>
    </row>
    <row r="305" spans="2:51" s="14" customFormat="1" ht="11.25">
      <c r="B305" s="209"/>
      <c r="C305" s="210"/>
      <c r="D305" s="199" t="s">
        <v>132</v>
      </c>
      <c r="E305" s="211" t="s">
        <v>19</v>
      </c>
      <c r="F305" s="212" t="s">
        <v>133</v>
      </c>
      <c r="G305" s="210"/>
      <c r="H305" s="213">
        <v>7.768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132</v>
      </c>
      <c r="AU305" s="219" t="s">
        <v>81</v>
      </c>
      <c r="AV305" s="14" t="s">
        <v>130</v>
      </c>
      <c r="AW305" s="14" t="s">
        <v>33</v>
      </c>
      <c r="AX305" s="14" t="s">
        <v>79</v>
      </c>
      <c r="AY305" s="219" t="s">
        <v>122</v>
      </c>
    </row>
    <row r="306" spans="1:65" s="2" customFormat="1" ht="21.75" customHeight="1">
      <c r="A306" s="35"/>
      <c r="B306" s="36"/>
      <c r="C306" s="184" t="s">
        <v>342</v>
      </c>
      <c r="D306" s="184" t="s">
        <v>125</v>
      </c>
      <c r="E306" s="185" t="s">
        <v>343</v>
      </c>
      <c r="F306" s="186" t="s">
        <v>344</v>
      </c>
      <c r="G306" s="187" t="s">
        <v>139</v>
      </c>
      <c r="H306" s="188">
        <v>5.636</v>
      </c>
      <c r="I306" s="189"/>
      <c r="J306" s="190">
        <f>ROUND(I306*H306,2)</f>
        <v>0</v>
      </c>
      <c r="K306" s="186" t="s">
        <v>129</v>
      </c>
      <c r="L306" s="40"/>
      <c r="M306" s="191" t="s">
        <v>19</v>
      </c>
      <c r="N306" s="192" t="s">
        <v>42</v>
      </c>
      <c r="O306" s="65"/>
      <c r="P306" s="193">
        <f>O306*H306</f>
        <v>0</v>
      </c>
      <c r="Q306" s="193">
        <v>0.01088</v>
      </c>
      <c r="R306" s="193">
        <f>Q306*H306</f>
        <v>0.06131968000000001</v>
      </c>
      <c r="S306" s="193">
        <v>0</v>
      </c>
      <c r="T306" s="19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5" t="s">
        <v>237</v>
      </c>
      <c r="AT306" s="195" t="s">
        <v>125</v>
      </c>
      <c r="AU306" s="195" t="s">
        <v>81</v>
      </c>
      <c r="AY306" s="18" t="s">
        <v>122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8" t="s">
        <v>79</v>
      </c>
      <c r="BK306" s="196">
        <f>ROUND(I306*H306,2)</f>
        <v>0</v>
      </c>
      <c r="BL306" s="18" t="s">
        <v>237</v>
      </c>
      <c r="BM306" s="195" t="s">
        <v>345</v>
      </c>
    </row>
    <row r="307" spans="2:51" s="15" customFormat="1" ht="11.25">
      <c r="B307" s="220"/>
      <c r="C307" s="221"/>
      <c r="D307" s="199" t="s">
        <v>132</v>
      </c>
      <c r="E307" s="222" t="s">
        <v>19</v>
      </c>
      <c r="F307" s="223" t="s">
        <v>346</v>
      </c>
      <c r="G307" s="221"/>
      <c r="H307" s="222" t="s">
        <v>19</v>
      </c>
      <c r="I307" s="224"/>
      <c r="J307" s="221"/>
      <c r="K307" s="221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132</v>
      </c>
      <c r="AU307" s="229" t="s">
        <v>81</v>
      </c>
      <c r="AV307" s="15" t="s">
        <v>79</v>
      </c>
      <c r="AW307" s="15" t="s">
        <v>33</v>
      </c>
      <c r="AX307" s="15" t="s">
        <v>71</v>
      </c>
      <c r="AY307" s="229" t="s">
        <v>122</v>
      </c>
    </row>
    <row r="308" spans="2:51" s="13" customFormat="1" ht="11.25">
      <c r="B308" s="197"/>
      <c r="C308" s="198"/>
      <c r="D308" s="199" t="s">
        <v>132</v>
      </c>
      <c r="E308" s="200" t="s">
        <v>19</v>
      </c>
      <c r="F308" s="201" t="s">
        <v>347</v>
      </c>
      <c r="G308" s="198"/>
      <c r="H308" s="202">
        <v>4.323</v>
      </c>
      <c r="I308" s="203"/>
      <c r="J308" s="198"/>
      <c r="K308" s="198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132</v>
      </c>
      <c r="AU308" s="208" t="s">
        <v>81</v>
      </c>
      <c r="AV308" s="13" t="s">
        <v>81</v>
      </c>
      <c r="AW308" s="13" t="s">
        <v>33</v>
      </c>
      <c r="AX308" s="13" t="s">
        <v>71</v>
      </c>
      <c r="AY308" s="208" t="s">
        <v>122</v>
      </c>
    </row>
    <row r="309" spans="2:51" s="13" customFormat="1" ht="11.25">
      <c r="B309" s="197"/>
      <c r="C309" s="198"/>
      <c r="D309" s="199" t="s">
        <v>132</v>
      </c>
      <c r="E309" s="200" t="s">
        <v>19</v>
      </c>
      <c r="F309" s="201" t="s">
        <v>327</v>
      </c>
      <c r="G309" s="198"/>
      <c r="H309" s="202">
        <v>0.753</v>
      </c>
      <c r="I309" s="203"/>
      <c r="J309" s="198"/>
      <c r="K309" s="198"/>
      <c r="L309" s="204"/>
      <c r="M309" s="205"/>
      <c r="N309" s="206"/>
      <c r="O309" s="206"/>
      <c r="P309" s="206"/>
      <c r="Q309" s="206"/>
      <c r="R309" s="206"/>
      <c r="S309" s="206"/>
      <c r="T309" s="207"/>
      <c r="AT309" s="208" t="s">
        <v>132</v>
      </c>
      <c r="AU309" s="208" t="s">
        <v>81</v>
      </c>
      <c r="AV309" s="13" t="s">
        <v>81</v>
      </c>
      <c r="AW309" s="13" t="s">
        <v>33</v>
      </c>
      <c r="AX309" s="13" t="s">
        <v>71</v>
      </c>
      <c r="AY309" s="208" t="s">
        <v>122</v>
      </c>
    </row>
    <row r="310" spans="2:51" s="13" customFormat="1" ht="11.25">
      <c r="B310" s="197"/>
      <c r="C310" s="198"/>
      <c r="D310" s="199" t="s">
        <v>132</v>
      </c>
      <c r="E310" s="200" t="s">
        <v>19</v>
      </c>
      <c r="F310" s="201" t="s">
        <v>328</v>
      </c>
      <c r="G310" s="198"/>
      <c r="H310" s="202">
        <v>0.56</v>
      </c>
      <c r="I310" s="203"/>
      <c r="J310" s="198"/>
      <c r="K310" s="198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132</v>
      </c>
      <c r="AU310" s="208" t="s">
        <v>81</v>
      </c>
      <c r="AV310" s="13" t="s">
        <v>81</v>
      </c>
      <c r="AW310" s="13" t="s">
        <v>33</v>
      </c>
      <c r="AX310" s="13" t="s">
        <v>71</v>
      </c>
      <c r="AY310" s="208" t="s">
        <v>122</v>
      </c>
    </row>
    <row r="311" spans="2:51" s="14" customFormat="1" ht="11.25">
      <c r="B311" s="209"/>
      <c r="C311" s="210"/>
      <c r="D311" s="199" t="s">
        <v>132</v>
      </c>
      <c r="E311" s="211" t="s">
        <v>19</v>
      </c>
      <c r="F311" s="212" t="s">
        <v>133</v>
      </c>
      <c r="G311" s="210"/>
      <c r="H311" s="213">
        <v>5.636000000000001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132</v>
      </c>
      <c r="AU311" s="219" t="s">
        <v>81</v>
      </c>
      <c r="AV311" s="14" t="s">
        <v>130</v>
      </c>
      <c r="AW311" s="14" t="s">
        <v>33</v>
      </c>
      <c r="AX311" s="14" t="s">
        <v>79</v>
      </c>
      <c r="AY311" s="219" t="s">
        <v>122</v>
      </c>
    </row>
    <row r="312" spans="1:65" s="2" customFormat="1" ht="21.75" customHeight="1">
      <c r="A312" s="35"/>
      <c r="B312" s="36"/>
      <c r="C312" s="184" t="s">
        <v>348</v>
      </c>
      <c r="D312" s="184" t="s">
        <v>125</v>
      </c>
      <c r="E312" s="185" t="s">
        <v>349</v>
      </c>
      <c r="F312" s="186" t="s">
        <v>350</v>
      </c>
      <c r="G312" s="187" t="s">
        <v>139</v>
      </c>
      <c r="H312" s="188">
        <v>1.265</v>
      </c>
      <c r="I312" s="189"/>
      <c r="J312" s="190">
        <f>ROUND(I312*H312,2)</f>
        <v>0</v>
      </c>
      <c r="K312" s="186" t="s">
        <v>129</v>
      </c>
      <c r="L312" s="40"/>
      <c r="M312" s="191" t="s">
        <v>19</v>
      </c>
      <c r="N312" s="192" t="s">
        <v>42</v>
      </c>
      <c r="O312" s="65"/>
      <c r="P312" s="193">
        <f>O312*H312</f>
        <v>0</v>
      </c>
      <c r="Q312" s="193">
        <v>0.01182</v>
      </c>
      <c r="R312" s="193">
        <f>Q312*H312</f>
        <v>0.0149523</v>
      </c>
      <c r="S312" s="193">
        <v>0</v>
      </c>
      <c r="T312" s="19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5" t="s">
        <v>237</v>
      </c>
      <c r="AT312" s="195" t="s">
        <v>125</v>
      </c>
      <c r="AU312" s="195" t="s">
        <v>81</v>
      </c>
      <c r="AY312" s="18" t="s">
        <v>122</v>
      </c>
      <c r="BE312" s="196">
        <f>IF(N312="základní",J312,0)</f>
        <v>0</v>
      </c>
      <c r="BF312" s="196">
        <f>IF(N312="snížená",J312,0)</f>
        <v>0</v>
      </c>
      <c r="BG312" s="196">
        <f>IF(N312="zákl. přenesená",J312,0)</f>
        <v>0</v>
      </c>
      <c r="BH312" s="196">
        <f>IF(N312="sníž. přenesená",J312,0)</f>
        <v>0</v>
      </c>
      <c r="BI312" s="196">
        <f>IF(N312="nulová",J312,0)</f>
        <v>0</v>
      </c>
      <c r="BJ312" s="18" t="s">
        <v>79</v>
      </c>
      <c r="BK312" s="196">
        <f>ROUND(I312*H312,2)</f>
        <v>0</v>
      </c>
      <c r="BL312" s="18" t="s">
        <v>237</v>
      </c>
      <c r="BM312" s="195" t="s">
        <v>351</v>
      </c>
    </row>
    <row r="313" spans="2:51" s="15" customFormat="1" ht="11.25">
      <c r="B313" s="220"/>
      <c r="C313" s="221"/>
      <c r="D313" s="199" t="s">
        <v>132</v>
      </c>
      <c r="E313" s="222" t="s">
        <v>19</v>
      </c>
      <c r="F313" s="223" t="s">
        <v>329</v>
      </c>
      <c r="G313" s="221"/>
      <c r="H313" s="222" t="s">
        <v>19</v>
      </c>
      <c r="I313" s="224"/>
      <c r="J313" s="221"/>
      <c r="K313" s="221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132</v>
      </c>
      <c r="AU313" s="229" t="s">
        <v>81</v>
      </c>
      <c r="AV313" s="15" t="s">
        <v>79</v>
      </c>
      <c r="AW313" s="15" t="s">
        <v>33</v>
      </c>
      <c r="AX313" s="15" t="s">
        <v>71</v>
      </c>
      <c r="AY313" s="229" t="s">
        <v>122</v>
      </c>
    </row>
    <row r="314" spans="2:51" s="13" customFormat="1" ht="11.25">
      <c r="B314" s="197"/>
      <c r="C314" s="198"/>
      <c r="D314" s="199" t="s">
        <v>132</v>
      </c>
      <c r="E314" s="200" t="s">
        <v>19</v>
      </c>
      <c r="F314" s="201" t="s">
        <v>330</v>
      </c>
      <c r="G314" s="198"/>
      <c r="H314" s="202">
        <v>0.88</v>
      </c>
      <c r="I314" s="203"/>
      <c r="J314" s="198"/>
      <c r="K314" s="198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132</v>
      </c>
      <c r="AU314" s="208" t="s">
        <v>81</v>
      </c>
      <c r="AV314" s="13" t="s">
        <v>81</v>
      </c>
      <c r="AW314" s="13" t="s">
        <v>33</v>
      </c>
      <c r="AX314" s="13" t="s">
        <v>71</v>
      </c>
      <c r="AY314" s="208" t="s">
        <v>122</v>
      </c>
    </row>
    <row r="315" spans="2:51" s="13" customFormat="1" ht="11.25">
      <c r="B315" s="197"/>
      <c r="C315" s="198"/>
      <c r="D315" s="199" t="s">
        <v>132</v>
      </c>
      <c r="E315" s="200" t="s">
        <v>19</v>
      </c>
      <c r="F315" s="201" t="s">
        <v>331</v>
      </c>
      <c r="G315" s="198"/>
      <c r="H315" s="202">
        <v>0.385</v>
      </c>
      <c r="I315" s="203"/>
      <c r="J315" s="198"/>
      <c r="K315" s="198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132</v>
      </c>
      <c r="AU315" s="208" t="s">
        <v>81</v>
      </c>
      <c r="AV315" s="13" t="s">
        <v>81</v>
      </c>
      <c r="AW315" s="13" t="s">
        <v>33</v>
      </c>
      <c r="AX315" s="13" t="s">
        <v>71</v>
      </c>
      <c r="AY315" s="208" t="s">
        <v>122</v>
      </c>
    </row>
    <row r="316" spans="2:51" s="14" customFormat="1" ht="11.25">
      <c r="B316" s="209"/>
      <c r="C316" s="210"/>
      <c r="D316" s="199" t="s">
        <v>132</v>
      </c>
      <c r="E316" s="211" t="s">
        <v>19</v>
      </c>
      <c r="F316" s="212" t="s">
        <v>133</v>
      </c>
      <c r="G316" s="210"/>
      <c r="H316" s="213">
        <v>1.2650000000000001</v>
      </c>
      <c r="I316" s="214"/>
      <c r="J316" s="210"/>
      <c r="K316" s="210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132</v>
      </c>
      <c r="AU316" s="219" t="s">
        <v>81</v>
      </c>
      <c r="AV316" s="14" t="s">
        <v>130</v>
      </c>
      <c r="AW316" s="14" t="s">
        <v>33</v>
      </c>
      <c r="AX316" s="14" t="s">
        <v>79</v>
      </c>
      <c r="AY316" s="219" t="s">
        <v>122</v>
      </c>
    </row>
    <row r="317" spans="1:65" s="2" customFormat="1" ht="21.75" customHeight="1">
      <c r="A317" s="35"/>
      <c r="B317" s="36"/>
      <c r="C317" s="184" t="s">
        <v>352</v>
      </c>
      <c r="D317" s="184" t="s">
        <v>125</v>
      </c>
      <c r="E317" s="185" t="s">
        <v>353</v>
      </c>
      <c r="F317" s="186" t="s">
        <v>354</v>
      </c>
      <c r="G317" s="187" t="s">
        <v>153</v>
      </c>
      <c r="H317" s="188">
        <v>8.35</v>
      </c>
      <c r="I317" s="189"/>
      <c r="J317" s="190">
        <f>ROUND(I317*H317,2)</f>
        <v>0</v>
      </c>
      <c r="K317" s="186" t="s">
        <v>129</v>
      </c>
      <c r="L317" s="40"/>
      <c r="M317" s="191" t="s">
        <v>19</v>
      </c>
      <c r="N317" s="192" t="s">
        <v>42</v>
      </c>
      <c r="O317" s="65"/>
      <c r="P317" s="193">
        <f>O317*H317</f>
        <v>0</v>
      </c>
      <c r="Q317" s="193">
        <v>0.00503</v>
      </c>
      <c r="R317" s="193">
        <f>Q317*H317</f>
        <v>0.042000499999999996</v>
      </c>
      <c r="S317" s="193">
        <v>0</v>
      </c>
      <c r="T317" s="19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5" t="s">
        <v>237</v>
      </c>
      <c r="AT317" s="195" t="s">
        <v>125</v>
      </c>
      <c r="AU317" s="195" t="s">
        <v>81</v>
      </c>
      <c r="AY317" s="18" t="s">
        <v>122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8" t="s">
        <v>79</v>
      </c>
      <c r="BK317" s="196">
        <f>ROUND(I317*H317,2)</f>
        <v>0</v>
      </c>
      <c r="BL317" s="18" t="s">
        <v>237</v>
      </c>
      <c r="BM317" s="195" t="s">
        <v>355</v>
      </c>
    </row>
    <row r="318" spans="2:51" s="15" customFormat="1" ht="11.25">
      <c r="B318" s="220"/>
      <c r="C318" s="221"/>
      <c r="D318" s="199" t="s">
        <v>132</v>
      </c>
      <c r="E318" s="222" t="s">
        <v>19</v>
      </c>
      <c r="F318" s="223" t="s">
        <v>305</v>
      </c>
      <c r="G318" s="221"/>
      <c r="H318" s="222" t="s">
        <v>19</v>
      </c>
      <c r="I318" s="224"/>
      <c r="J318" s="221"/>
      <c r="K318" s="221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132</v>
      </c>
      <c r="AU318" s="229" t="s">
        <v>81</v>
      </c>
      <c r="AV318" s="15" t="s">
        <v>79</v>
      </c>
      <c r="AW318" s="15" t="s">
        <v>33</v>
      </c>
      <c r="AX318" s="15" t="s">
        <v>71</v>
      </c>
      <c r="AY318" s="229" t="s">
        <v>122</v>
      </c>
    </row>
    <row r="319" spans="2:51" s="13" customFormat="1" ht="11.25">
      <c r="B319" s="197"/>
      <c r="C319" s="198"/>
      <c r="D319" s="199" t="s">
        <v>132</v>
      </c>
      <c r="E319" s="200" t="s">
        <v>19</v>
      </c>
      <c r="F319" s="201" t="s">
        <v>356</v>
      </c>
      <c r="G319" s="198"/>
      <c r="H319" s="202">
        <v>8.35</v>
      </c>
      <c r="I319" s="203"/>
      <c r="J319" s="198"/>
      <c r="K319" s="198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132</v>
      </c>
      <c r="AU319" s="208" t="s">
        <v>81</v>
      </c>
      <c r="AV319" s="13" t="s">
        <v>81</v>
      </c>
      <c r="AW319" s="13" t="s">
        <v>33</v>
      </c>
      <c r="AX319" s="13" t="s">
        <v>71</v>
      </c>
      <c r="AY319" s="208" t="s">
        <v>122</v>
      </c>
    </row>
    <row r="320" spans="2:51" s="14" customFormat="1" ht="11.25">
      <c r="B320" s="209"/>
      <c r="C320" s="210"/>
      <c r="D320" s="199" t="s">
        <v>132</v>
      </c>
      <c r="E320" s="211" t="s">
        <v>19</v>
      </c>
      <c r="F320" s="212" t="s">
        <v>133</v>
      </c>
      <c r="G320" s="210"/>
      <c r="H320" s="213">
        <v>8.35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132</v>
      </c>
      <c r="AU320" s="219" t="s">
        <v>81</v>
      </c>
      <c r="AV320" s="14" t="s">
        <v>130</v>
      </c>
      <c r="AW320" s="14" t="s">
        <v>33</v>
      </c>
      <c r="AX320" s="14" t="s">
        <v>79</v>
      </c>
      <c r="AY320" s="219" t="s">
        <v>122</v>
      </c>
    </row>
    <row r="321" spans="1:65" s="2" customFormat="1" ht="21.75" customHeight="1">
      <c r="A321" s="35"/>
      <c r="B321" s="36"/>
      <c r="C321" s="184" t="s">
        <v>357</v>
      </c>
      <c r="D321" s="184" t="s">
        <v>125</v>
      </c>
      <c r="E321" s="185" t="s">
        <v>358</v>
      </c>
      <c r="F321" s="186" t="s">
        <v>359</v>
      </c>
      <c r="G321" s="187" t="s">
        <v>153</v>
      </c>
      <c r="H321" s="188">
        <v>8.35</v>
      </c>
      <c r="I321" s="189"/>
      <c r="J321" s="190">
        <f>ROUND(I321*H321,2)</f>
        <v>0</v>
      </c>
      <c r="K321" s="186" t="s">
        <v>129</v>
      </c>
      <c r="L321" s="40"/>
      <c r="M321" s="191" t="s">
        <v>19</v>
      </c>
      <c r="N321" s="192" t="s">
        <v>42</v>
      </c>
      <c r="O321" s="65"/>
      <c r="P321" s="193">
        <f>O321*H321</f>
        <v>0</v>
      </c>
      <c r="Q321" s="193">
        <v>0.00829</v>
      </c>
      <c r="R321" s="193">
        <f>Q321*H321</f>
        <v>0.0692215</v>
      </c>
      <c r="S321" s="193">
        <v>0</v>
      </c>
      <c r="T321" s="19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5" t="s">
        <v>237</v>
      </c>
      <c r="AT321" s="195" t="s">
        <v>125</v>
      </c>
      <c r="AU321" s="195" t="s">
        <v>81</v>
      </c>
      <c r="AY321" s="18" t="s">
        <v>122</v>
      </c>
      <c r="BE321" s="196">
        <f>IF(N321="základní",J321,0)</f>
        <v>0</v>
      </c>
      <c r="BF321" s="196">
        <f>IF(N321="snížená",J321,0)</f>
        <v>0</v>
      </c>
      <c r="BG321" s="196">
        <f>IF(N321="zákl. přenesená",J321,0)</f>
        <v>0</v>
      </c>
      <c r="BH321" s="196">
        <f>IF(N321="sníž. přenesená",J321,0)</f>
        <v>0</v>
      </c>
      <c r="BI321" s="196">
        <f>IF(N321="nulová",J321,0)</f>
        <v>0</v>
      </c>
      <c r="BJ321" s="18" t="s">
        <v>79</v>
      </c>
      <c r="BK321" s="196">
        <f>ROUND(I321*H321,2)</f>
        <v>0</v>
      </c>
      <c r="BL321" s="18" t="s">
        <v>237</v>
      </c>
      <c r="BM321" s="195" t="s">
        <v>360</v>
      </c>
    </row>
    <row r="322" spans="2:51" s="15" customFormat="1" ht="11.25">
      <c r="B322" s="220"/>
      <c r="C322" s="221"/>
      <c r="D322" s="199" t="s">
        <v>132</v>
      </c>
      <c r="E322" s="222" t="s">
        <v>19</v>
      </c>
      <c r="F322" s="223" t="s">
        <v>305</v>
      </c>
      <c r="G322" s="221"/>
      <c r="H322" s="222" t="s">
        <v>19</v>
      </c>
      <c r="I322" s="224"/>
      <c r="J322" s="221"/>
      <c r="K322" s="221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132</v>
      </c>
      <c r="AU322" s="229" t="s">
        <v>81</v>
      </c>
      <c r="AV322" s="15" t="s">
        <v>79</v>
      </c>
      <c r="AW322" s="15" t="s">
        <v>33</v>
      </c>
      <c r="AX322" s="15" t="s">
        <v>71</v>
      </c>
      <c r="AY322" s="229" t="s">
        <v>122</v>
      </c>
    </row>
    <row r="323" spans="2:51" s="13" customFormat="1" ht="11.25">
      <c r="B323" s="197"/>
      <c r="C323" s="198"/>
      <c r="D323" s="199" t="s">
        <v>132</v>
      </c>
      <c r="E323" s="200" t="s">
        <v>19</v>
      </c>
      <c r="F323" s="201" t="s">
        <v>356</v>
      </c>
      <c r="G323" s="198"/>
      <c r="H323" s="202">
        <v>8.35</v>
      </c>
      <c r="I323" s="203"/>
      <c r="J323" s="198"/>
      <c r="K323" s="198"/>
      <c r="L323" s="204"/>
      <c r="M323" s="205"/>
      <c r="N323" s="206"/>
      <c r="O323" s="206"/>
      <c r="P323" s="206"/>
      <c r="Q323" s="206"/>
      <c r="R323" s="206"/>
      <c r="S323" s="206"/>
      <c r="T323" s="207"/>
      <c r="AT323" s="208" t="s">
        <v>132</v>
      </c>
      <c r="AU323" s="208" t="s">
        <v>81</v>
      </c>
      <c r="AV323" s="13" t="s">
        <v>81</v>
      </c>
      <c r="AW323" s="13" t="s">
        <v>33</v>
      </c>
      <c r="AX323" s="13" t="s">
        <v>71</v>
      </c>
      <c r="AY323" s="208" t="s">
        <v>122</v>
      </c>
    </row>
    <row r="324" spans="2:51" s="14" customFormat="1" ht="11.25">
      <c r="B324" s="209"/>
      <c r="C324" s="210"/>
      <c r="D324" s="199" t="s">
        <v>132</v>
      </c>
      <c r="E324" s="211" t="s">
        <v>19</v>
      </c>
      <c r="F324" s="212" t="s">
        <v>133</v>
      </c>
      <c r="G324" s="210"/>
      <c r="H324" s="213">
        <v>8.35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132</v>
      </c>
      <c r="AU324" s="219" t="s">
        <v>81</v>
      </c>
      <c r="AV324" s="14" t="s">
        <v>130</v>
      </c>
      <c r="AW324" s="14" t="s">
        <v>33</v>
      </c>
      <c r="AX324" s="14" t="s">
        <v>79</v>
      </c>
      <c r="AY324" s="219" t="s">
        <v>122</v>
      </c>
    </row>
    <row r="325" spans="1:65" s="2" customFormat="1" ht="21.75" customHeight="1">
      <c r="A325" s="35"/>
      <c r="B325" s="36"/>
      <c r="C325" s="184" t="s">
        <v>361</v>
      </c>
      <c r="D325" s="184" t="s">
        <v>125</v>
      </c>
      <c r="E325" s="185" t="s">
        <v>362</v>
      </c>
      <c r="F325" s="186" t="s">
        <v>363</v>
      </c>
      <c r="G325" s="187" t="s">
        <v>139</v>
      </c>
      <c r="H325" s="188">
        <v>8.81</v>
      </c>
      <c r="I325" s="189"/>
      <c r="J325" s="190">
        <f>ROUND(I325*H325,2)</f>
        <v>0</v>
      </c>
      <c r="K325" s="186" t="s">
        <v>129</v>
      </c>
      <c r="L325" s="40"/>
      <c r="M325" s="191" t="s">
        <v>19</v>
      </c>
      <c r="N325" s="192" t="s">
        <v>42</v>
      </c>
      <c r="O325" s="65"/>
      <c r="P325" s="193">
        <f>O325*H325</f>
        <v>0</v>
      </c>
      <c r="Q325" s="193">
        <v>0.00132</v>
      </c>
      <c r="R325" s="193">
        <f>Q325*H325</f>
        <v>0.011629200000000001</v>
      </c>
      <c r="S325" s="193">
        <v>0</v>
      </c>
      <c r="T325" s="19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5" t="s">
        <v>237</v>
      </c>
      <c r="AT325" s="195" t="s">
        <v>125</v>
      </c>
      <c r="AU325" s="195" t="s">
        <v>81</v>
      </c>
      <c r="AY325" s="18" t="s">
        <v>122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8" t="s">
        <v>79</v>
      </c>
      <c r="BK325" s="196">
        <f>ROUND(I325*H325,2)</f>
        <v>0</v>
      </c>
      <c r="BL325" s="18" t="s">
        <v>237</v>
      </c>
      <c r="BM325" s="195" t="s">
        <v>364</v>
      </c>
    </row>
    <row r="326" spans="2:51" s="13" customFormat="1" ht="11.25">
      <c r="B326" s="197"/>
      <c r="C326" s="198"/>
      <c r="D326" s="199" t="s">
        <v>132</v>
      </c>
      <c r="E326" s="200" t="s">
        <v>19</v>
      </c>
      <c r="F326" s="201" t="s">
        <v>365</v>
      </c>
      <c r="G326" s="198"/>
      <c r="H326" s="202">
        <v>2.48</v>
      </c>
      <c r="I326" s="203"/>
      <c r="J326" s="198"/>
      <c r="K326" s="198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132</v>
      </c>
      <c r="AU326" s="208" t="s">
        <v>81</v>
      </c>
      <c r="AV326" s="13" t="s">
        <v>81</v>
      </c>
      <c r="AW326" s="13" t="s">
        <v>33</v>
      </c>
      <c r="AX326" s="13" t="s">
        <v>71</v>
      </c>
      <c r="AY326" s="208" t="s">
        <v>122</v>
      </c>
    </row>
    <row r="327" spans="2:51" s="13" customFormat="1" ht="11.25">
      <c r="B327" s="197"/>
      <c r="C327" s="198"/>
      <c r="D327" s="199" t="s">
        <v>132</v>
      </c>
      <c r="E327" s="200" t="s">
        <v>19</v>
      </c>
      <c r="F327" s="201" t="s">
        <v>365</v>
      </c>
      <c r="G327" s="198"/>
      <c r="H327" s="202">
        <v>2.48</v>
      </c>
      <c r="I327" s="203"/>
      <c r="J327" s="198"/>
      <c r="K327" s="198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132</v>
      </c>
      <c r="AU327" s="208" t="s">
        <v>81</v>
      </c>
      <c r="AV327" s="13" t="s">
        <v>81</v>
      </c>
      <c r="AW327" s="13" t="s">
        <v>33</v>
      </c>
      <c r="AX327" s="13" t="s">
        <v>71</v>
      </c>
      <c r="AY327" s="208" t="s">
        <v>122</v>
      </c>
    </row>
    <row r="328" spans="2:51" s="13" customFormat="1" ht="11.25">
      <c r="B328" s="197"/>
      <c r="C328" s="198"/>
      <c r="D328" s="199" t="s">
        <v>132</v>
      </c>
      <c r="E328" s="200" t="s">
        <v>19</v>
      </c>
      <c r="F328" s="201" t="s">
        <v>366</v>
      </c>
      <c r="G328" s="198"/>
      <c r="H328" s="202">
        <v>2.56</v>
      </c>
      <c r="I328" s="203"/>
      <c r="J328" s="198"/>
      <c r="K328" s="198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132</v>
      </c>
      <c r="AU328" s="208" t="s">
        <v>81</v>
      </c>
      <c r="AV328" s="13" t="s">
        <v>81</v>
      </c>
      <c r="AW328" s="13" t="s">
        <v>33</v>
      </c>
      <c r="AX328" s="13" t="s">
        <v>71</v>
      </c>
      <c r="AY328" s="208" t="s">
        <v>122</v>
      </c>
    </row>
    <row r="329" spans="2:51" s="13" customFormat="1" ht="11.25">
      <c r="B329" s="197"/>
      <c r="C329" s="198"/>
      <c r="D329" s="199" t="s">
        <v>132</v>
      </c>
      <c r="E329" s="200" t="s">
        <v>19</v>
      </c>
      <c r="F329" s="201" t="s">
        <v>367</v>
      </c>
      <c r="G329" s="198"/>
      <c r="H329" s="202">
        <v>1.29</v>
      </c>
      <c r="I329" s="203"/>
      <c r="J329" s="198"/>
      <c r="K329" s="198"/>
      <c r="L329" s="204"/>
      <c r="M329" s="205"/>
      <c r="N329" s="206"/>
      <c r="O329" s="206"/>
      <c r="P329" s="206"/>
      <c r="Q329" s="206"/>
      <c r="R329" s="206"/>
      <c r="S329" s="206"/>
      <c r="T329" s="207"/>
      <c r="AT329" s="208" t="s">
        <v>132</v>
      </c>
      <c r="AU329" s="208" t="s">
        <v>81</v>
      </c>
      <c r="AV329" s="13" t="s">
        <v>81</v>
      </c>
      <c r="AW329" s="13" t="s">
        <v>33</v>
      </c>
      <c r="AX329" s="13" t="s">
        <v>71</v>
      </c>
      <c r="AY329" s="208" t="s">
        <v>122</v>
      </c>
    </row>
    <row r="330" spans="2:51" s="14" customFormat="1" ht="11.25">
      <c r="B330" s="209"/>
      <c r="C330" s="210"/>
      <c r="D330" s="199" t="s">
        <v>132</v>
      </c>
      <c r="E330" s="211" t="s">
        <v>19</v>
      </c>
      <c r="F330" s="212" t="s">
        <v>133</v>
      </c>
      <c r="G330" s="210"/>
      <c r="H330" s="213">
        <v>8.809999999999999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132</v>
      </c>
      <c r="AU330" s="219" t="s">
        <v>81</v>
      </c>
      <c r="AV330" s="14" t="s">
        <v>130</v>
      </c>
      <c r="AW330" s="14" t="s">
        <v>33</v>
      </c>
      <c r="AX330" s="14" t="s">
        <v>79</v>
      </c>
      <c r="AY330" s="219" t="s">
        <v>122</v>
      </c>
    </row>
    <row r="331" spans="1:65" s="2" customFormat="1" ht="16.5" customHeight="1">
      <c r="A331" s="35"/>
      <c r="B331" s="36"/>
      <c r="C331" s="230" t="s">
        <v>368</v>
      </c>
      <c r="D331" s="230" t="s">
        <v>202</v>
      </c>
      <c r="E331" s="231" t="s">
        <v>369</v>
      </c>
      <c r="F331" s="232" t="s">
        <v>370</v>
      </c>
      <c r="G331" s="233" t="s">
        <v>139</v>
      </c>
      <c r="H331" s="234">
        <v>9.251</v>
      </c>
      <c r="I331" s="235"/>
      <c r="J331" s="236">
        <f>ROUND(I331*H331,2)</f>
        <v>0</v>
      </c>
      <c r="K331" s="232" t="s">
        <v>129</v>
      </c>
      <c r="L331" s="237"/>
      <c r="M331" s="238" t="s">
        <v>19</v>
      </c>
      <c r="N331" s="239" t="s">
        <v>42</v>
      </c>
      <c r="O331" s="65"/>
      <c r="P331" s="193">
        <f>O331*H331</f>
        <v>0</v>
      </c>
      <c r="Q331" s="193">
        <v>0.0045</v>
      </c>
      <c r="R331" s="193">
        <f>Q331*H331</f>
        <v>0.04162949999999999</v>
      </c>
      <c r="S331" s="193">
        <v>0</v>
      </c>
      <c r="T331" s="194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5" t="s">
        <v>336</v>
      </c>
      <c r="AT331" s="195" t="s">
        <v>202</v>
      </c>
      <c r="AU331" s="195" t="s">
        <v>81</v>
      </c>
      <c r="AY331" s="18" t="s">
        <v>122</v>
      </c>
      <c r="BE331" s="196">
        <f>IF(N331="základní",J331,0)</f>
        <v>0</v>
      </c>
      <c r="BF331" s="196">
        <f>IF(N331="snížená",J331,0)</f>
        <v>0</v>
      </c>
      <c r="BG331" s="196">
        <f>IF(N331="zákl. přenesená",J331,0)</f>
        <v>0</v>
      </c>
      <c r="BH331" s="196">
        <f>IF(N331="sníž. přenesená",J331,0)</f>
        <v>0</v>
      </c>
      <c r="BI331" s="196">
        <f>IF(N331="nulová",J331,0)</f>
        <v>0</v>
      </c>
      <c r="BJ331" s="18" t="s">
        <v>79</v>
      </c>
      <c r="BK331" s="196">
        <f>ROUND(I331*H331,2)</f>
        <v>0</v>
      </c>
      <c r="BL331" s="18" t="s">
        <v>237</v>
      </c>
      <c r="BM331" s="195" t="s">
        <v>371</v>
      </c>
    </row>
    <row r="332" spans="2:51" s="13" customFormat="1" ht="11.25">
      <c r="B332" s="197"/>
      <c r="C332" s="198"/>
      <c r="D332" s="199" t="s">
        <v>132</v>
      </c>
      <c r="E332" s="200" t="s">
        <v>19</v>
      </c>
      <c r="F332" s="201" t="s">
        <v>365</v>
      </c>
      <c r="G332" s="198"/>
      <c r="H332" s="202">
        <v>2.48</v>
      </c>
      <c r="I332" s="203"/>
      <c r="J332" s="198"/>
      <c r="K332" s="198"/>
      <c r="L332" s="204"/>
      <c r="M332" s="205"/>
      <c r="N332" s="206"/>
      <c r="O332" s="206"/>
      <c r="P332" s="206"/>
      <c r="Q332" s="206"/>
      <c r="R332" s="206"/>
      <c r="S332" s="206"/>
      <c r="T332" s="207"/>
      <c r="AT332" s="208" t="s">
        <v>132</v>
      </c>
      <c r="AU332" s="208" t="s">
        <v>81</v>
      </c>
      <c r="AV332" s="13" t="s">
        <v>81</v>
      </c>
      <c r="AW332" s="13" t="s">
        <v>33</v>
      </c>
      <c r="AX332" s="13" t="s">
        <v>71</v>
      </c>
      <c r="AY332" s="208" t="s">
        <v>122</v>
      </c>
    </row>
    <row r="333" spans="2:51" s="13" customFormat="1" ht="11.25">
      <c r="B333" s="197"/>
      <c r="C333" s="198"/>
      <c r="D333" s="199" t="s">
        <v>132</v>
      </c>
      <c r="E333" s="200" t="s">
        <v>19</v>
      </c>
      <c r="F333" s="201" t="s">
        <v>365</v>
      </c>
      <c r="G333" s="198"/>
      <c r="H333" s="202">
        <v>2.48</v>
      </c>
      <c r="I333" s="203"/>
      <c r="J333" s="198"/>
      <c r="K333" s="198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132</v>
      </c>
      <c r="AU333" s="208" t="s">
        <v>81</v>
      </c>
      <c r="AV333" s="13" t="s">
        <v>81</v>
      </c>
      <c r="AW333" s="13" t="s">
        <v>33</v>
      </c>
      <c r="AX333" s="13" t="s">
        <v>71</v>
      </c>
      <c r="AY333" s="208" t="s">
        <v>122</v>
      </c>
    </row>
    <row r="334" spans="2:51" s="13" customFormat="1" ht="11.25">
      <c r="B334" s="197"/>
      <c r="C334" s="198"/>
      <c r="D334" s="199" t="s">
        <v>132</v>
      </c>
      <c r="E334" s="200" t="s">
        <v>19</v>
      </c>
      <c r="F334" s="201" t="s">
        <v>366</v>
      </c>
      <c r="G334" s="198"/>
      <c r="H334" s="202">
        <v>2.56</v>
      </c>
      <c r="I334" s="203"/>
      <c r="J334" s="198"/>
      <c r="K334" s="198"/>
      <c r="L334" s="204"/>
      <c r="M334" s="205"/>
      <c r="N334" s="206"/>
      <c r="O334" s="206"/>
      <c r="P334" s="206"/>
      <c r="Q334" s="206"/>
      <c r="R334" s="206"/>
      <c r="S334" s="206"/>
      <c r="T334" s="207"/>
      <c r="AT334" s="208" t="s">
        <v>132</v>
      </c>
      <c r="AU334" s="208" t="s">
        <v>81</v>
      </c>
      <c r="AV334" s="13" t="s">
        <v>81</v>
      </c>
      <c r="AW334" s="13" t="s">
        <v>33</v>
      </c>
      <c r="AX334" s="13" t="s">
        <v>71</v>
      </c>
      <c r="AY334" s="208" t="s">
        <v>122</v>
      </c>
    </row>
    <row r="335" spans="2:51" s="13" customFormat="1" ht="11.25">
      <c r="B335" s="197"/>
      <c r="C335" s="198"/>
      <c r="D335" s="199" t="s">
        <v>132</v>
      </c>
      <c r="E335" s="200" t="s">
        <v>19</v>
      </c>
      <c r="F335" s="201" t="s">
        <v>367</v>
      </c>
      <c r="G335" s="198"/>
      <c r="H335" s="202">
        <v>1.29</v>
      </c>
      <c r="I335" s="203"/>
      <c r="J335" s="198"/>
      <c r="K335" s="198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132</v>
      </c>
      <c r="AU335" s="208" t="s">
        <v>81</v>
      </c>
      <c r="AV335" s="13" t="s">
        <v>81</v>
      </c>
      <c r="AW335" s="13" t="s">
        <v>33</v>
      </c>
      <c r="AX335" s="13" t="s">
        <v>71</v>
      </c>
      <c r="AY335" s="208" t="s">
        <v>122</v>
      </c>
    </row>
    <row r="336" spans="2:51" s="14" customFormat="1" ht="11.25">
      <c r="B336" s="209"/>
      <c r="C336" s="210"/>
      <c r="D336" s="199" t="s">
        <v>132</v>
      </c>
      <c r="E336" s="211" t="s">
        <v>19</v>
      </c>
      <c r="F336" s="212" t="s">
        <v>133</v>
      </c>
      <c r="G336" s="210"/>
      <c r="H336" s="213">
        <v>8.809999999999999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132</v>
      </c>
      <c r="AU336" s="219" t="s">
        <v>81</v>
      </c>
      <c r="AV336" s="14" t="s">
        <v>130</v>
      </c>
      <c r="AW336" s="14" t="s">
        <v>33</v>
      </c>
      <c r="AX336" s="14" t="s">
        <v>79</v>
      </c>
      <c r="AY336" s="219" t="s">
        <v>122</v>
      </c>
    </row>
    <row r="337" spans="2:51" s="13" customFormat="1" ht="11.25">
      <c r="B337" s="197"/>
      <c r="C337" s="198"/>
      <c r="D337" s="199" t="s">
        <v>132</v>
      </c>
      <c r="E337" s="198"/>
      <c r="F337" s="201" t="s">
        <v>372</v>
      </c>
      <c r="G337" s="198"/>
      <c r="H337" s="202">
        <v>9.251</v>
      </c>
      <c r="I337" s="203"/>
      <c r="J337" s="198"/>
      <c r="K337" s="198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132</v>
      </c>
      <c r="AU337" s="208" t="s">
        <v>81</v>
      </c>
      <c r="AV337" s="13" t="s">
        <v>81</v>
      </c>
      <c r="AW337" s="13" t="s">
        <v>4</v>
      </c>
      <c r="AX337" s="13" t="s">
        <v>79</v>
      </c>
      <c r="AY337" s="208" t="s">
        <v>122</v>
      </c>
    </row>
    <row r="338" spans="1:65" s="2" customFormat="1" ht="21.75" customHeight="1">
      <c r="A338" s="35"/>
      <c r="B338" s="36"/>
      <c r="C338" s="184" t="s">
        <v>373</v>
      </c>
      <c r="D338" s="184" t="s">
        <v>125</v>
      </c>
      <c r="E338" s="185" t="s">
        <v>374</v>
      </c>
      <c r="F338" s="186" t="s">
        <v>375</v>
      </c>
      <c r="G338" s="187" t="s">
        <v>297</v>
      </c>
      <c r="H338" s="240"/>
      <c r="I338" s="189"/>
      <c r="J338" s="190">
        <f>ROUND(I338*H338,2)</f>
        <v>0</v>
      </c>
      <c r="K338" s="186" t="s">
        <v>129</v>
      </c>
      <c r="L338" s="40"/>
      <c r="M338" s="191" t="s">
        <v>19</v>
      </c>
      <c r="N338" s="192" t="s">
        <v>42</v>
      </c>
      <c r="O338" s="65"/>
      <c r="P338" s="193">
        <f>O338*H338</f>
        <v>0</v>
      </c>
      <c r="Q338" s="193">
        <v>0</v>
      </c>
      <c r="R338" s="193">
        <f>Q338*H338</f>
        <v>0</v>
      </c>
      <c r="S338" s="193">
        <v>0</v>
      </c>
      <c r="T338" s="19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5" t="s">
        <v>237</v>
      </c>
      <c r="AT338" s="195" t="s">
        <v>125</v>
      </c>
      <c r="AU338" s="195" t="s">
        <v>81</v>
      </c>
      <c r="AY338" s="18" t="s">
        <v>122</v>
      </c>
      <c r="BE338" s="196">
        <f>IF(N338="základní",J338,0)</f>
        <v>0</v>
      </c>
      <c r="BF338" s="196">
        <f>IF(N338="snížená",J338,0)</f>
        <v>0</v>
      </c>
      <c r="BG338" s="196">
        <f>IF(N338="zákl. přenesená",J338,0)</f>
        <v>0</v>
      </c>
      <c r="BH338" s="196">
        <f>IF(N338="sníž. přenesená",J338,0)</f>
        <v>0</v>
      </c>
      <c r="BI338" s="196">
        <f>IF(N338="nulová",J338,0)</f>
        <v>0</v>
      </c>
      <c r="BJ338" s="18" t="s">
        <v>79</v>
      </c>
      <c r="BK338" s="196">
        <f>ROUND(I338*H338,2)</f>
        <v>0</v>
      </c>
      <c r="BL338" s="18" t="s">
        <v>237</v>
      </c>
      <c r="BM338" s="195" t="s">
        <v>376</v>
      </c>
    </row>
    <row r="339" spans="2:63" s="12" customFormat="1" ht="22.9" customHeight="1">
      <c r="B339" s="168"/>
      <c r="C339" s="169"/>
      <c r="D339" s="170" t="s">
        <v>70</v>
      </c>
      <c r="E339" s="182" t="s">
        <v>377</v>
      </c>
      <c r="F339" s="182" t="s">
        <v>378</v>
      </c>
      <c r="G339" s="169"/>
      <c r="H339" s="169"/>
      <c r="I339" s="172"/>
      <c r="J339" s="183">
        <f>BK339</f>
        <v>0</v>
      </c>
      <c r="K339" s="169"/>
      <c r="L339" s="174"/>
      <c r="M339" s="175"/>
      <c r="N339" s="176"/>
      <c r="O339" s="176"/>
      <c r="P339" s="177">
        <f>SUM(P340:P391)</f>
        <v>0</v>
      </c>
      <c r="Q339" s="176"/>
      <c r="R339" s="177">
        <f>SUM(R340:R391)</f>
        <v>0.13107</v>
      </c>
      <c r="S339" s="176"/>
      <c r="T339" s="178">
        <f>SUM(T340:T391)</f>
        <v>0.22067484</v>
      </c>
      <c r="AR339" s="179" t="s">
        <v>81</v>
      </c>
      <c r="AT339" s="180" t="s">
        <v>70</v>
      </c>
      <c r="AU339" s="180" t="s">
        <v>79</v>
      </c>
      <c r="AY339" s="179" t="s">
        <v>122</v>
      </c>
      <c r="BK339" s="181">
        <f>SUM(BK340:BK391)</f>
        <v>0</v>
      </c>
    </row>
    <row r="340" spans="1:65" s="2" customFormat="1" ht="16.5" customHeight="1">
      <c r="A340" s="35"/>
      <c r="B340" s="36"/>
      <c r="C340" s="184" t="s">
        <v>379</v>
      </c>
      <c r="D340" s="184" t="s">
        <v>125</v>
      </c>
      <c r="E340" s="185" t="s">
        <v>380</v>
      </c>
      <c r="F340" s="186" t="s">
        <v>381</v>
      </c>
      <c r="G340" s="187" t="s">
        <v>139</v>
      </c>
      <c r="H340" s="188">
        <v>2.966</v>
      </c>
      <c r="I340" s="189"/>
      <c r="J340" s="190">
        <f>ROUND(I340*H340,2)</f>
        <v>0</v>
      </c>
      <c r="K340" s="186" t="s">
        <v>129</v>
      </c>
      <c r="L340" s="40"/>
      <c r="M340" s="191" t="s">
        <v>19</v>
      </c>
      <c r="N340" s="192" t="s">
        <v>42</v>
      </c>
      <c r="O340" s="65"/>
      <c r="P340" s="193">
        <f>O340*H340</f>
        <v>0</v>
      </c>
      <c r="Q340" s="193">
        <v>0</v>
      </c>
      <c r="R340" s="193">
        <f>Q340*H340</f>
        <v>0</v>
      </c>
      <c r="S340" s="193">
        <v>0.01695</v>
      </c>
      <c r="T340" s="194">
        <f>S340*H340</f>
        <v>0.050273700000000004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5" t="s">
        <v>237</v>
      </c>
      <c r="AT340" s="195" t="s">
        <v>125</v>
      </c>
      <c r="AU340" s="195" t="s">
        <v>81</v>
      </c>
      <c r="AY340" s="18" t="s">
        <v>122</v>
      </c>
      <c r="BE340" s="196">
        <f>IF(N340="základní",J340,0)</f>
        <v>0</v>
      </c>
      <c r="BF340" s="196">
        <f>IF(N340="snížená",J340,0)</f>
        <v>0</v>
      </c>
      <c r="BG340" s="196">
        <f>IF(N340="zákl. přenesená",J340,0)</f>
        <v>0</v>
      </c>
      <c r="BH340" s="196">
        <f>IF(N340="sníž. přenesená",J340,0)</f>
        <v>0</v>
      </c>
      <c r="BI340" s="196">
        <f>IF(N340="nulová",J340,0)</f>
        <v>0</v>
      </c>
      <c r="BJ340" s="18" t="s">
        <v>79</v>
      </c>
      <c r="BK340" s="196">
        <f>ROUND(I340*H340,2)</f>
        <v>0</v>
      </c>
      <c r="BL340" s="18" t="s">
        <v>237</v>
      </c>
      <c r="BM340" s="195" t="s">
        <v>382</v>
      </c>
    </row>
    <row r="341" spans="2:51" s="15" customFormat="1" ht="11.25">
      <c r="B341" s="220"/>
      <c r="C341" s="221"/>
      <c r="D341" s="199" t="s">
        <v>132</v>
      </c>
      <c r="E341" s="222" t="s">
        <v>19</v>
      </c>
      <c r="F341" s="223" t="s">
        <v>383</v>
      </c>
      <c r="G341" s="221"/>
      <c r="H341" s="222" t="s">
        <v>19</v>
      </c>
      <c r="I341" s="224"/>
      <c r="J341" s="221"/>
      <c r="K341" s="221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132</v>
      </c>
      <c r="AU341" s="229" t="s">
        <v>81</v>
      </c>
      <c r="AV341" s="15" t="s">
        <v>79</v>
      </c>
      <c r="AW341" s="15" t="s">
        <v>33</v>
      </c>
      <c r="AX341" s="15" t="s">
        <v>71</v>
      </c>
      <c r="AY341" s="229" t="s">
        <v>122</v>
      </c>
    </row>
    <row r="342" spans="2:51" s="13" customFormat="1" ht="11.25">
      <c r="B342" s="197"/>
      <c r="C342" s="198"/>
      <c r="D342" s="199" t="s">
        <v>132</v>
      </c>
      <c r="E342" s="200" t="s">
        <v>19</v>
      </c>
      <c r="F342" s="201" t="s">
        <v>384</v>
      </c>
      <c r="G342" s="198"/>
      <c r="H342" s="202">
        <v>2.966</v>
      </c>
      <c r="I342" s="203"/>
      <c r="J342" s="198"/>
      <c r="K342" s="198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132</v>
      </c>
      <c r="AU342" s="208" t="s">
        <v>81</v>
      </c>
      <c r="AV342" s="13" t="s">
        <v>81</v>
      </c>
      <c r="AW342" s="13" t="s">
        <v>33</v>
      </c>
      <c r="AX342" s="13" t="s">
        <v>71</v>
      </c>
      <c r="AY342" s="208" t="s">
        <v>122</v>
      </c>
    </row>
    <row r="343" spans="2:51" s="14" customFormat="1" ht="11.25">
      <c r="B343" s="209"/>
      <c r="C343" s="210"/>
      <c r="D343" s="199" t="s">
        <v>132</v>
      </c>
      <c r="E343" s="211" t="s">
        <v>19</v>
      </c>
      <c r="F343" s="212" t="s">
        <v>133</v>
      </c>
      <c r="G343" s="210"/>
      <c r="H343" s="213">
        <v>2.966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132</v>
      </c>
      <c r="AU343" s="219" t="s">
        <v>81</v>
      </c>
      <c r="AV343" s="14" t="s">
        <v>130</v>
      </c>
      <c r="AW343" s="14" t="s">
        <v>33</v>
      </c>
      <c r="AX343" s="14" t="s">
        <v>79</v>
      </c>
      <c r="AY343" s="219" t="s">
        <v>122</v>
      </c>
    </row>
    <row r="344" spans="1:65" s="2" customFormat="1" ht="16.5" customHeight="1">
      <c r="A344" s="35"/>
      <c r="B344" s="36"/>
      <c r="C344" s="184" t="s">
        <v>385</v>
      </c>
      <c r="D344" s="184" t="s">
        <v>125</v>
      </c>
      <c r="E344" s="185" t="s">
        <v>386</v>
      </c>
      <c r="F344" s="186" t="s">
        <v>387</v>
      </c>
      <c r="G344" s="187" t="s">
        <v>139</v>
      </c>
      <c r="H344" s="188">
        <v>10.403</v>
      </c>
      <c r="I344" s="189"/>
      <c r="J344" s="190">
        <f>ROUND(I344*H344,2)</f>
        <v>0</v>
      </c>
      <c r="K344" s="186" t="s">
        <v>129</v>
      </c>
      <c r="L344" s="40"/>
      <c r="M344" s="191" t="s">
        <v>19</v>
      </c>
      <c r="N344" s="192" t="s">
        <v>42</v>
      </c>
      <c r="O344" s="65"/>
      <c r="P344" s="193">
        <f>O344*H344</f>
        <v>0</v>
      </c>
      <c r="Q344" s="193">
        <v>0</v>
      </c>
      <c r="R344" s="193">
        <f>Q344*H344</f>
        <v>0</v>
      </c>
      <c r="S344" s="193">
        <v>0.01638</v>
      </c>
      <c r="T344" s="194">
        <f>S344*H344</f>
        <v>0.17040114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5" t="s">
        <v>237</v>
      </c>
      <c r="AT344" s="195" t="s">
        <v>125</v>
      </c>
      <c r="AU344" s="195" t="s">
        <v>81</v>
      </c>
      <c r="AY344" s="18" t="s">
        <v>122</v>
      </c>
      <c r="BE344" s="196">
        <f>IF(N344="základní",J344,0)</f>
        <v>0</v>
      </c>
      <c r="BF344" s="196">
        <f>IF(N344="snížená",J344,0)</f>
        <v>0</v>
      </c>
      <c r="BG344" s="196">
        <f>IF(N344="zákl. přenesená",J344,0)</f>
        <v>0</v>
      </c>
      <c r="BH344" s="196">
        <f>IF(N344="sníž. přenesená",J344,0)</f>
        <v>0</v>
      </c>
      <c r="BI344" s="196">
        <f>IF(N344="nulová",J344,0)</f>
        <v>0</v>
      </c>
      <c r="BJ344" s="18" t="s">
        <v>79</v>
      </c>
      <c r="BK344" s="196">
        <f>ROUND(I344*H344,2)</f>
        <v>0</v>
      </c>
      <c r="BL344" s="18" t="s">
        <v>237</v>
      </c>
      <c r="BM344" s="195" t="s">
        <v>388</v>
      </c>
    </row>
    <row r="345" spans="2:51" s="13" customFormat="1" ht="11.25">
      <c r="B345" s="197"/>
      <c r="C345" s="198"/>
      <c r="D345" s="199" t="s">
        <v>132</v>
      </c>
      <c r="E345" s="200" t="s">
        <v>19</v>
      </c>
      <c r="F345" s="201" t="s">
        <v>389</v>
      </c>
      <c r="G345" s="198"/>
      <c r="H345" s="202">
        <v>2.987</v>
      </c>
      <c r="I345" s="203"/>
      <c r="J345" s="198"/>
      <c r="K345" s="198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132</v>
      </c>
      <c r="AU345" s="208" t="s">
        <v>81</v>
      </c>
      <c r="AV345" s="13" t="s">
        <v>81</v>
      </c>
      <c r="AW345" s="13" t="s">
        <v>33</v>
      </c>
      <c r="AX345" s="13" t="s">
        <v>71</v>
      </c>
      <c r="AY345" s="208" t="s">
        <v>122</v>
      </c>
    </row>
    <row r="346" spans="2:51" s="13" customFormat="1" ht="11.25">
      <c r="B346" s="197"/>
      <c r="C346" s="198"/>
      <c r="D346" s="199" t="s">
        <v>132</v>
      </c>
      <c r="E346" s="200" t="s">
        <v>19</v>
      </c>
      <c r="F346" s="201" t="s">
        <v>390</v>
      </c>
      <c r="G346" s="198"/>
      <c r="H346" s="202">
        <v>2.884</v>
      </c>
      <c r="I346" s="203"/>
      <c r="J346" s="198"/>
      <c r="K346" s="198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132</v>
      </c>
      <c r="AU346" s="208" t="s">
        <v>81</v>
      </c>
      <c r="AV346" s="13" t="s">
        <v>81</v>
      </c>
      <c r="AW346" s="13" t="s">
        <v>33</v>
      </c>
      <c r="AX346" s="13" t="s">
        <v>71</v>
      </c>
      <c r="AY346" s="208" t="s">
        <v>122</v>
      </c>
    </row>
    <row r="347" spans="2:51" s="13" customFormat="1" ht="11.25">
      <c r="B347" s="197"/>
      <c r="C347" s="198"/>
      <c r="D347" s="199" t="s">
        <v>132</v>
      </c>
      <c r="E347" s="200" t="s">
        <v>19</v>
      </c>
      <c r="F347" s="201" t="s">
        <v>390</v>
      </c>
      <c r="G347" s="198"/>
      <c r="H347" s="202">
        <v>2.884</v>
      </c>
      <c r="I347" s="203"/>
      <c r="J347" s="198"/>
      <c r="K347" s="198"/>
      <c r="L347" s="204"/>
      <c r="M347" s="205"/>
      <c r="N347" s="206"/>
      <c r="O347" s="206"/>
      <c r="P347" s="206"/>
      <c r="Q347" s="206"/>
      <c r="R347" s="206"/>
      <c r="S347" s="206"/>
      <c r="T347" s="207"/>
      <c r="AT347" s="208" t="s">
        <v>132</v>
      </c>
      <c r="AU347" s="208" t="s">
        <v>81</v>
      </c>
      <c r="AV347" s="13" t="s">
        <v>81</v>
      </c>
      <c r="AW347" s="13" t="s">
        <v>33</v>
      </c>
      <c r="AX347" s="13" t="s">
        <v>71</v>
      </c>
      <c r="AY347" s="208" t="s">
        <v>122</v>
      </c>
    </row>
    <row r="348" spans="2:51" s="13" customFormat="1" ht="11.25">
      <c r="B348" s="197"/>
      <c r="C348" s="198"/>
      <c r="D348" s="199" t="s">
        <v>132</v>
      </c>
      <c r="E348" s="200" t="s">
        <v>19</v>
      </c>
      <c r="F348" s="201" t="s">
        <v>391</v>
      </c>
      <c r="G348" s="198"/>
      <c r="H348" s="202">
        <v>0.824</v>
      </c>
      <c r="I348" s="203"/>
      <c r="J348" s="198"/>
      <c r="K348" s="198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132</v>
      </c>
      <c r="AU348" s="208" t="s">
        <v>81</v>
      </c>
      <c r="AV348" s="13" t="s">
        <v>81</v>
      </c>
      <c r="AW348" s="13" t="s">
        <v>33</v>
      </c>
      <c r="AX348" s="13" t="s">
        <v>71</v>
      </c>
      <c r="AY348" s="208" t="s">
        <v>122</v>
      </c>
    </row>
    <row r="349" spans="2:51" s="13" customFormat="1" ht="11.25">
      <c r="B349" s="197"/>
      <c r="C349" s="198"/>
      <c r="D349" s="199" t="s">
        <v>132</v>
      </c>
      <c r="E349" s="200" t="s">
        <v>19</v>
      </c>
      <c r="F349" s="201" t="s">
        <v>391</v>
      </c>
      <c r="G349" s="198"/>
      <c r="H349" s="202">
        <v>0.824</v>
      </c>
      <c r="I349" s="203"/>
      <c r="J349" s="198"/>
      <c r="K349" s="198"/>
      <c r="L349" s="204"/>
      <c r="M349" s="205"/>
      <c r="N349" s="206"/>
      <c r="O349" s="206"/>
      <c r="P349" s="206"/>
      <c r="Q349" s="206"/>
      <c r="R349" s="206"/>
      <c r="S349" s="206"/>
      <c r="T349" s="207"/>
      <c r="AT349" s="208" t="s">
        <v>132</v>
      </c>
      <c r="AU349" s="208" t="s">
        <v>81</v>
      </c>
      <c r="AV349" s="13" t="s">
        <v>81</v>
      </c>
      <c r="AW349" s="13" t="s">
        <v>33</v>
      </c>
      <c r="AX349" s="13" t="s">
        <v>71</v>
      </c>
      <c r="AY349" s="208" t="s">
        <v>122</v>
      </c>
    </row>
    <row r="350" spans="2:51" s="14" customFormat="1" ht="11.25">
      <c r="B350" s="209"/>
      <c r="C350" s="210"/>
      <c r="D350" s="199" t="s">
        <v>132</v>
      </c>
      <c r="E350" s="211" t="s">
        <v>19</v>
      </c>
      <c r="F350" s="212" t="s">
        <v>133</v>
      </c>
      <c r="G350" s="210"/>
      <c r="H350" s="213">
        <v>10.403</v>
      </c>
      <c r="I350" s="214"/>
      <c r="J350" s="210"/>
      <c r="K350" s="210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132</v>
      </c>
      <c r="AU350" s="219" t="s">
        <v>81</v>
      </c>
      <c r="AV350" s="14" t="s">
        <v>130</v>
      </c>
      <c r="AW350" s="14" t="s">
        <v>33</v>
      </c>
      <c r="AX350" s="14" t="s">
        <v>79</v>
      </c>
      <c r="AY350" s="219" t="s">
        <v>122</v>
      </c>
    </row>
    <row r="351" spans="1:65" s="2" customFormat="1" ht="21.75" customHeight="1">
      <c r="A351" s="35"/>
      <c r="B351" s="36"/>
      <c r="C351" s="184" t="s">
        <v>392</v>
      </c>
      <c r="D351" s="184" t="s">
        <v>125</v>
      </c>
      <c r="E351" s="185" t="s">
        <v>393</v>
      </c>
      <c r="F351" s="186" t="s">
        <v>394</v>
      </c>
      <c r="G351" s="187" t="s">
        <v>128</v>
      </c>
      <c r="H351" s="188">
        <v>1</v>
      </c>
      <c r="I351" s="189"/>
      <c r="J351" s="190">
        <f>ROUND(I351*H351,2)</f>
        <v>0</v>
      </c>
      <c r="K351" s="186" t="s">
        <v>129</v>
      </c>
      <c r="L351" s="40"/>
      <c r="M351" s="191" t="s">
        <v>19</v>
      </c>
      <c r="N351" s="192" t="s">
        <v>42</v>
      </c>
      <c r="O351" s="65"/>
      <c r="P351" s="193">
        <f>O351*H351</f>
        <v>0</v>
      </c>
      <c r="Q351" s="193">
        <v>0</v>
      </c>
      <c r="R351" s="193">
        <f>Q351*H351</f>
        <v>0</v>
      </c>
      <c r="S351" s="193">
        <v>0</v>
      </c>
      <c r="T351" s="19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5" t="s">
        <v>237</v>
      </c>
      <c r="AT351" s="195" t="s">
        <v>125</v>
      </c>
      <c r="AU351" s="195" t="s">
        <v>81</v>
      </c>
      <c r="AY351" s="18" t="s">
        <v>122</v>
      </c>
      <c r="BE351" s="196">
        <f>IF(N351="základní",J351,0)</f>
        <v>0</v>
      </c>
      <c r="BF351" s="196">
        <f>IF(N351="snížená",J351,0)</f>
        <v>0</v>
      </c>
      <c r="BG351" s="196">
        <f>IF(N351="zákl. přenesená",J351,0)</f>
        <v>0</v>
      </c>
      <c r="BH351" s="196">
        <f>IF(N351="sníž. přenesená",J351,0)</f>
        <v>0</v>
      </c>
      <c r="BI351" s="196">
        <f>IF(N351="nulová",J351,0)</f>
        <v>0</v>
      </c>
      <c r="BJ351" s="18" t="s">
        <v>79</v>
      </c>
      <c r="BK351" s="196">
        <f>ROUND(I351*H351,2)</f>
        <v>0</v>
      </c>
      <c r="BL351" s="18" t="s">
        <v>237</v>
      </c>
      <c r="BM351" s="195" t="s">
        <v>395</v>
      </c>
    </row>
    <row r="352" spans="2:51" s="13" customFormat="1" ht="11.25">
      <c r="B352" s="197"/>
      <c r="C352" s="198"/>
      <c r="D352" s="199" t="s">
        <v>132</v>
      </c>
      <c r="E352" s="200" t="s">
        <v>19</v>
      </c>
      <c r="F352" s="201" t="s">
        <v>79</v>
      </c>
      <c r="G352" s="198"/>
      <c r="H352" s="202">
        <v>1</v>
      </c>
      <c r="I352" s="203"/>
      <c r="J352" s="198"/>
      <c r="K352" s="198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132</v>
      </c>
      <c r="AU352" s="208" t="s">
        <v>81</v>
      </c>
      <c r="AV352" s="13" t="s">
        <v>81</v>
      </c>
      <c r="AW352" s="13" t="s">
        <v>33</v>
      </c>
      <c r="AX352" s="13" t="s">
        <v>71</v>
      </c>
      <c r="AY352" s="208" t="s">
        <v>122</v>
      </c>
    </row>
    <row r="353" spans="2:51" s="14" customFormat="1" ht="11.25">
      <c r="B353" s="209"/>
      <c r="C353" s="210"/>
      <c r="D353" s="199" t="s">
        <v>132</v>
      </c>
      <c r="E353" s="211" t="s">
        <v>19</v>
      </c>
      <c r="F353" s="212" t="s">
        <v>133</v>
      </c>
      <c r="G353" s="210"/>
      <c r="H353" s="213">
        <v>1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132</v>
      </c>
      <c r="AU353" s="219" t="s">
        <v>81</v>
      </c>
      <c r="AV353" s="14" t="s">
        <v>130</v>
      </c>
      <c r="AW353" s="14" t="s">
        <v>33</v>
      </c>
      <c r="AX353" s="14" t="s">
        <v>79</v>
      </c>
      <c r="AY353" s="219" t="s">
        <v>122</v>
      </c>
    </row>
    <row r="354" spans="1:65" s="2" customFormat="1" ht="16.5" customHeight="1">
      <c r="A354" s="35"/>
      <c r="B354" s="36"/>
      <c r="C354" s="230" t="s">
        <v>396</v>
      </c>
      <c r="D354" s="230" t="s">
        <v>202</v>
      </c>
      <c r="E354" s="231" t="s">
        <v>397</v>
      </c>
      <c r="F354" s="232" t="s">
        <v>398</v>
      </c>
      <c r="G354" s="233" t="s">
        <v>128</v>
      </c>
      <c r="H354" s="234">
        <v>1</v>
      </c>
      <c r="I354" s="235"/>
      <c r="J354" s="236">
        <f>ROUND(I354*H354,2)</f>
        <v>0</v>
      </c>
      <c r="K354" s="232" t="s">
        <v>129</v>
      </c>
      <c r="L354" s="237"/>
      <c r="M354" s="238" t="s">
        <v>19</v>
      </c>
      <c r="N354" s="239" t="s">
        <v>42</v>
      </c>
      <c r="O354" s="65"/>
      <c r="P354" s="193">
        <f>O354*H354</f>
        <v>0</v>
      </c>
      <c r="Q354" s="193">
        <v>0.0195</v>
      </c>
      <c r="R354" s="193">
        <f>Q354*H354</f>
        <v>0.0195</v>
      </c>
      <c r="S354" s="193">
        <v>0</v>
      </c>
      <c r="T354" s="194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5" t="s">
        <v>336</v>
      </c>
      <c r="AT354" s="195" t="s">
        <v>202</v>
      </c>
      <c r="AU354" s="195" t="s">
        <v>81</v>
      </c>
      <c r="AY354" s="18" t="s">
        <v>122</v>
      </c>
      <c r="BE354" s="196">
        <f>IF(N354="základní",J354,0)</f>
        <v>0</v>
      </c>
      <c r="BF354" s="196">
        <f>IF(N354="snížená",J354,0)</f>
        <v>0</v>
      </c>
      <c r="BG354" s="196">
        <f>IF(N354="zákl. přenesená",J354,0)</f>
        <v>0</v>
      </c>
      <c r="BH354" s="196">
        <f>IF(N354="sníž. přenesená",J354,0)</f>
        <v>0</v>
      </c>
      <c r="BI354" s="196">
        <f>IF(N354="nulová",J354,0)</f>
        <v>0</v>
      </c>
      <c r="BJ354" s="18" t="s">
        <v>79</v>
      </c>
      <c r="BK354" s="196">
        <f>ROUND(I354*H354,2)</f>
        <v>0</v>
      </c>
      <c r="BL354" s="18" t="s">
        <v>237</v>
      </c>
      <c r="BM354" s="195" t="s">
        <v>399</v>
      </c>
    </row>
    <row r="355" spans="2:51" s="13" customFormat="1" ht="11.25">
      <c r="B355" s="197"/>
      <c r="C355" s="198"/>
      <c r="D355" s="199" t="s">
        <v>132</v>
      </c>
      <c r="E355" s="200" t="s">
        <v>19</v>
      </c>
      <c r="F355" s="201" t="s">
        <v>79</v>
      </c>
      <c r="G355" s="198"/>
      <c r="H355" s="202">
        <v>1</v>
      </c>
      <c r="I355" s="203"/>
      <c r="J355" s="198"/>
      <c r="K355" s="198"/>
      <c r="L355" s="204"/>
      <c r="M355" s="205"/>
      <c r="N355" s="206"/>
      <c r="O355" s="206"/>
      <c r="P355" s="206"/>
      <c r="Q355" s="206"/>
      <c r="R355" s="206"/>
      <c r="S355" s="206"/>
      <c r="T355" s="207"/>
      <c r="AT355" s="208" t="s">
        <v>132</v>
      </c>
      <c r="AU355" s="208" t="s">
        <v>81</v>
      </c>
      <c r="AV355" s="13" t="s">
        <v>81</v>
      </c>
      <c r="AW355" s="13" t="s">
        <v>33</v>
      </c>
      <c r="AX355" s="13" t="s">
        <v>71</v>
      </c>
      <c r="AY355" s="208" t="s">
        <v>122</v>
      </c>
    </row>
    <row r="356" spans="2:51" s="14" customFormat="1" ht="11.25">
      <c r="B356" s="209"/>
      <c r="C356" s="210"/>
      <c r="D356" s="199" t="s">
        <v>132</v>
      </c>
      <c r="E356" s="211" t="s">
        <v>19</v>
      </c>
      <c r="F356" s="212" t="s">
        <v>133</v>
      </c>
      <c r="G356" s="210"/>
      <c r="H356" s="213">
        <v>1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132</v>
      </c>
      <c r="AU356" s="219" t="s">
        <v>81</v>
      </c>
      <c r="AV356" s="14" t="s">
        <v>130</v>
      </c>
      <c r="AW356" s="14" t="s">
        <v>33</v>
      </c>
      <c r="AX356" s="14" t="s">
        <v>79</v>
      </c>
      <c r="AY356" s="219" t="s">
        <v>122</v>
      </c>
    </row>
    <row r="357" spans="1:65" s="2" customFormat="1" ht="21.75" customHeight="1">
      <c r="A357" s="35"/>
      <c r="B357" s="36"/>
      <c r="C357" s="184" t="s">
        <v>400</v>
      </c>
      <c r="D357" s="184" t="s">
        <v>125</v>
      </c>
      <c r="E357" s="185" t="s">
        <v>401</v>
      </c>
      <c r="F357" s="186" t="s">
        <v>402</v>
      </c>
      <c r="G357" s="187" t="s">
        <v>128</v>
      </c>
      <c r="H357" s="188">
        <v>1</v>
      </c>
      <c r="I357" s="189"/>
      <c r="J357" s="190">
        <f>ROUND(I357*H357,2)</f>
        <v>0</v>
      </c>
      <c r="K357" s="186" t="s">
        <v>129</v>
      </c>
      <c r="L357" s="40"/>
      <c r="M357" s="191" t="s">
        <v>19</v>
      </c>
      <c r="N357" s="192" t="s">
        <v>42</v>
      </c>
      <c r="O357" s="65"/>
      <c r="P357" s="193">
        <f>O357*H357</f>
        <v>0</v>
      </c>
      <c r="Q357" s="193">
        <v>0</v>
      </c>
      <c r="R357" s="193">
        <f>Q357*H357</f>
        <v>0</v>
      </c>
      <c r="S357" s="193">
        <v>0</v>
      </c>
      <c r="T357" s="194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5" t="s">
        <v>237</v>
      </c>
      <c r="AT357" s="195" t="s">
        <v>125</v>
      </c>
      <c r="AU357" s="195" t="s">
        <v>81</v>
      </c>
      <c r="AY357" s="18" t="s">
        <v>122</v>
      </c>
      <c r="BE357" s="196">
        <f>IF(N357="základní",J357,0)</f>
        <v>0</v>
      </c>
      <c r="BF357" s="196">
        <f>IF(N357="snížená",J357,0)</f>
        <v>0</v>
      </c>
      <c r="BG357" s="196">
        <f>IF(N357="zákl. přenesená",J357,0)</f>
        <v>0</v>
      </c>
      <c r="BH357" s="196">
        <f>IF(N357="sníž. přenesená",J357,0)</f>
        <v>0</v>
      </c>
      <c r="BI357" s="196">
        <f>IF(N357="nulová",J357,0)</f>
        <v>0</v>
      </c>
      <c r="BJ357" s="18" t="s">
        <v>79</v>
      </c>
      <c r="BK357" s="196">
        <f>ROUND(I357*H357,2)</f>
        <v>0</v>
      </c>
      <c r="BL357" s="18" t="s">
        <v>237</v>
      </c>
      <c r="BM357" s="195" t="s">
        <v>403</v>
      </c>
    </row>
    <row r="358" spans="2:51" s="13" customFormat="1" ht="11.25">
      <c r="B358" s="197"/>
      <c r="C358" s="198"/>
      <c r="D358" s="199" t="s">
        <v>132</v>
      </c>
      <c r="E358" s="200" t="s">
        <v>19</v>
      </c>
      <c r="F358" s="201" t="s">
        <v>79</v>
      </c>
      <c r="G358" s="198"/>
      <c r="H358" s="202">
        <v>1</v>
      </c>
      <c r="I358" s="203"/>
      <c r="J358" s="198"/>
      <c r="K358" s="198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132</v>
      </c>
      <c r="AU358" s="208" t="s">
        <v>81</v>
      </c>
      <c r="AV358" s="13" t="s">
        <v>81</v>
      </c>
      <c r="AW358" s="13" t="s">
        <v>33</v>
      </c>
      <c r="AX358" s="13" t="s">
        <v>71</v>
      </c>
      <c r="AY358" s="208" t="s">
        <v>122</v>
      </c>
    </row>
    <row r="359" spans="2:51" s="14" customFormat="1" ht="11.25">
      <c r="B359" s="209"/>
      <c r="C359" s="210"/>
      <c r="D359" s="199" t="s">
        <v>132</v>
      </c>
      <c r="E359" s="211" t="s">
        <v>19</v>
      </c>
      <c r="F359" s="212" t="s">
        <v>133</v>
      </c>
      <c r="G359" s="210"/>
      <c r="H359" s="213">
        <v>1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132</v>
      </c>
      <c r="AU359" s="219" t="s">
        <v>81</v>
      </c>
      <c r="AV359" s="14" t="s">
        <v>130</v>
      </c>
      <c r="AW359" s="14" t="s">
        <v>33</v>
      </c>
      <c r="AX359" s="14" t="s">
        <v>79</v>
      </c>
      <c r="AY359" s="219" t="s">
        <v>122</v>
      </c>
    </row>
    <row r="360" spans="1:65" s="2" customFormat="1" ht="16.5" customHeight="1">
      <c r="A360" s="35"/>
      <c r="B360" s="36"/>
      <c r="C360" s="230" t="s">
        <v>404</v>
      </c>
      <c r="D360" s="230" t="s">
        <v>202</v>
      </c>
      <c r="E360" s="231" t="s">
        <v>405</v>
      </c>
      <c r="F360" s="232" t="s">
        <v>406</v>
      </c>
      <c r="G360" s="233" t="s">
        <v>128</v>
      </c>
      <c r="H360" s="234">
        <v>1</v>
      </c>
      <c r="I360" s="235"/>
      <c r="J360" s="236">
        <f>ROUND(I360*H360,2)</f>
        <v>0</v>
      </c>
      <c r="K360" s="232" t="s">
        <v>129</v>
      </c>
      <c r="L360" s="237"/>
      <c r="M360" s="238" t="s">
        <v>19</v>
      </c>
      <c r="N360" s="239" t="s">
        <v>42</v>
      </c>
      <c r="O360" s="65"/>
      <c r="P360" s="193">
        <f>O360*H360</f>
        <v>0</v>
      </c>
      <c r="Q360" s="193">
        <v>0.0195</v>
      </c>
      <c r="R360" s="193">
        <f>Q360*H360</f>
        <v>0.0195</v>
      </c>
      <c r="S360" s="193">
        <v>0</v>
      </c>
      <c r="T360" s="194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5" t="s">
        <v>336</v>
      </c>
      <c r="AT360" s="195" t="s">
        <v>202</v>
      </c>
      <c r="AU360" s="195" t="s">
        <v>81</v>
      </c>
      <c r="AY360" s="18" t="s">
        <v>122</v>
      </c>
      <c r="BE360" s="196">
        <f>IF(N360="základní",J360,0)</f>
        <v>0</v>
      </c>
      <c r="BF360" s="196">
        <f>IF(N360="snížená",J360,0)</f>
        <v>0</v>
      </c>
      <c r="BG360" s="196">
        <f>IF(N360="zákl. přenesená",J360,0)</f>
        <v>0</v>
      </c>
      <c r="BH360" s="196">
        <f>IF(N360="sníž. přenesená",J360,0)</f>
        <v>0</v>
      </c>
      <c r="BI360" s="196">
        <f>IF(N360="nulová",J360,0)</f>
        <v>0</v>
      </c>
      <c r="BJ360" s="18" t="s">
        <v>79</v>
      </c>
      <c r="BK360" s="196">
        <f>ROUND(I360*H360,2)</f>
        <v>0</v>
      </c>
      <c r="BL360" s="18" t="s">
        <v>237</v>
      </c>
      <c r="BM360" s="195" t="s">
        <v>407</v>
      </c>
    </row>
    <row r="361" spans="2:51" s="13" customFormat="1" ht="11.25">
      <c r="B361" s="197"/>
      <c r="C361" s="198"/>
      <c r="D361" s="199" t="s">
        <v>132</v>
      </c>
      <c r="E361" s="200" t="s">
        <v>19</v>
      </c>
      <c r="F361" s="201" t="s">
        <v>79</v>
      </c>
      <c r="G361" s="198"/>
      <c r="H361" s="202">
        <v>1</v>
      </c>
      <c r="I361" s="203"/>
      <c r="J361" s="198"/>
      <c r="K361" s="198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132</v>
      </c>
      <c r="AU361" s="208" t="s">
        <v>81</v>
      </c>
      <c r="AV361" s="13" t="s">
        <v>81</v>
      </c>
      <c r="AW361" s="13" t="s">
        <v>33</v>
      </c>
      <c r="AX361" s="13" t="s">
        <v>71</v>
      </c>
      <c r="AY361" s="208" t="s">
        <v>122</v>
      </c>
    </row>
    <row r="362" spans="2:51" s="14" customFormat="1" ht="11.25">
      <c r="B362" s="209"/>
      <c r="C362" s="210"/>
      <c r="D362" s="199" t="s">
        <v>132</v>
      </c>
      <c r="E362" s="211" t="s">
        <v>19</v>
      </c>
      <c r="F362" s="212" t="s">
        <v>133</v>
      </c>
      <c r="G362" s="210"/>
      <c r="H362" s="213">
        <v>1</v>
      </c>
      <c r="I362" s="214"/>
      <c r="J362" s="210"/>
      <c r="K362" s="210"/>
      <c r="L362" s="215"/>
      <c r="M362" s="216"/>
      <c r="N362" s="217"/>
      <c r="O362" s="217"/>
      <c r="P362" s="217"/>
      <c r="Q362" s="217"/>
      <c r="R362" s="217"/>
      <c r="S362" s="217"/>
      <c r="T362" s="218"/>
      <c r="AT362" s="219" t="s">
        <v>132</v>
      </c>
      <c r="AU362" s="219" t="s">
        <v>81</v>
      </c>
      <c r="AV362" s="14" t="s">
        <v>130</v>
      </c>
      <c r="AW362" s="14" t="s">
        <v>33</v>
      </c>
      <c r="AX362" s="14" t="s">
        <v>79</v>
      </c>
      <c r="AY362" s="219" t="s">
        <v>122</v>
      </c>
    </row>
    <row r="363" spans="1:65" s="2" customFormat="1" ht="16.5" customHeight="1">
      <c r="A363" s="35"/>
      <c r="B363" s="36"/>
      <c r="C363" s="184" t="s">
        <v>408</v>
      </c>
      <c r="D363" s="184" t="s">
        <v>125</v>
      </c>
      <c r="E363" s="185" t="s">
        <v>409</v>
      </c>
      <c r="F363" s="186" t="s">
        <v>410</v>
      </c>
      <c r="G363" s="187" t="s">
        <v>128</v>
      </c>
      <c r="H363" s="188">
        <v>3</v>
      </c>
      <c r="I363" s="189"/>
      <c r="J363" s="190">
        <f>ROUND(I363*H363,2)</f>
        <v>0</v>
      </c>
      <c r="K363" s="186" t="s">
        <v>129</v>
      </c>
      <c r="L363" s="40"/>
      <c r="M363" s="191" t="s">
        <v>19</v>
      </c>
      <c r="N363" s="192" t="s">
        <v>42</v>
      </c>
      <c r="O363" s="65"/>
      <c r="P363" s="193">
        <f>O363*H363</f>
        <v>0</v>
      </c>
      <c r="Q363" s="193">
        <v>0</v>
      </c>
      <c r="R363" s="193">
        <f>Q363*H363</f>
        <v>0</v>
      </c>
      <c r="S363" s="193">
        <v>0</v>
      </c>
      <c r="T363" s="19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5" t="s">
        <v>237</v>
      </c>
      <c r="AT363" s="195" t="s">
        <v>125</v>
      </c>
      <c r="AU363" s="195" t="s">
        <v>81</v>
      </c>
      <c r="AY363" s="18" t="s">
        <v>122</v>
      </c>
      <c r="BE363" s="196">
        <f>IF(N363="základní",J363,0)</f>
        <v>0</v>
      </c>
      <c r="BF363" s="196">
        <f>IF(N363="snížená",J363,0)</f>
        <v>0</v>
      </c>
      <c r="BG363" s="196">
        <f>IF(N363="zákl. přenesená",J363,0)</f>
        <v>0</v>
      </c>
      <c r="BH363" s="196">
        <f>IF(N363="sníž. přenesená",J363,0)</f>
        <v>0</v>
      </c>
      <c r="BI363" s="196">
        <f>IF(N363="nulová",J363,0)</f>
        <v>0</v>
      </c>
      <c r="BJ363" s="18" t="s">
        <v>79</v>
      </c>
      <c r="BK363" s="196">
        <f>ROUND(I363*H363,2)</f>
        <v>0</v>
      </c>
      <c r="BL363" s="18" t="s">
        <v>237</v>
      </c>
      <c r="BM363" s="195" t="s">
        <v>411</v>
      </c>
    </row>
    <row r="364" spans="2:51" s="13" customFormat="1" ht="11.25">
      <c r="B364" s="197"/>
      <c r="C364" s="198"/>
      <c r="D364" s="199" t="s">
        <v>132</v>
      </c>
      <c r="E364" s="200" t="s">
        <v>19</v>
      </c>
      <c r="F364" s="201" t="s">
        <v>123</v>
      </c>
      <c r="G364" s="198"/>
      <c r="H364" s="202">
        <v>3</v>
      </c>
      <c r="I364" s="203"/>
      <c r="J364" s="198"/>
      <c r="K364" s="198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132</v>
      </c>
      <c r="AU364" s="208" t="s">
        <v>81</v>
      </c>
      <c r="AV364" s="13" t="s">
        <v>81</v>
      </c>
      <c r="AW364" s="13" t="s">
        <v>33</v>
      </c>
      <c r="AX364" s="13" t="s">
        <v>71</v>
      </c>
      <c r="AY364" s="208" t="s">
        <v>122</v>
      </c>
    </row>
    <row r="365" spans="2:51" s="14" customFormat="1" ht="11.25">
      <c r="B365" s="209"/>
      <c r="C365" s="210"/>
      <c r="D365" s="199" t="s">
        <v>132</v>
      </c>
      <c r="E365" s="211" t="s">
        <v>19</v>
      </c>
      <c r="F365" s="212" t="s">
        <v>133</v>
      </c>
      <c r="G365" s="210"/>
      <c r="H365" s="213">
        <v>3</v>
      </c>
      <c r="I365" s="214"/>
      <c r="J365" s="210"/>
      <c r="K365" s="210"/>
      <c r="L365" s="215"/>
      <c r="M365" s="216"/>
      <c r="N365" s="217"/>
      <c r="O365" s="217"/>
      <c r="P365" s="217"/>
      <c r="Q365" s="217"/>
      <c r="R365" s="217"/>
      <c r="S365" s="217"/>
      <c r="T365" s="218"/>
      <c r="AT365" s="219" t="s">
        <v>132</v>
      </c>
      <c r="AU365" s="219" t="s">
        <v>81</v>
      </c>
      <c r="AV365" s="14" t="s">
        <v>130</v>
      </c>
      <c r="AW365" s="14" t="s">
        <v>33</v>
      </c>
      <c r="AX365" s="14" t="s">
        <v>79</v>
      </c>
      <c r="AY365" s="219" t="s">
        <v>122</v>
      </c>
    </row>
    <row r="366" spans="1:65" s="2" customFormat="1" ht="16.5" customHeight="1">
      <c r="A366" s="35"/>
      <c r="B366" s="36"/>
      <c r="C366" s="230" t="s">
        <v>412</v>
      </c>
      <c r="D366" s="230" t="s">
        <v>202</v>
      </c>
      <c r="E366" s="231" t="s">
        <v>413</v>
      </c>
      <c r="F366" s="232" t="s">
        <v>414</v>
      </c>
      <c r="G366" s="233" t="s">
        <v>128</v>
      </c>
      <c r="H366" s="234">
        <v>2</v>
      </c>
      <c r="I366" s="235"/>
      <c r="J366" s="236">
        <f>ROUND(I366*H366,2)</f>
        <v>0</v>
      </c>
      <c r="K366" s="232" t="s">
        <v>205</v>
      </c>
      <c r="L366" s="237"/>
      <c r="M366" s="238" t="s">
        <v>19</v>
      </c>
      <c r="N366" s="239" t="s">
        <v>42</v>
      </c>
      <c r="O366" s="65"/>
      <c r="P366" s="193">
        <f>O366*H366</f>
        <v>0</v>
      </c>
      <c r="Q366" s="193">
        <v>0.0006</v>
      </c>
      <c r="R366" s="193">
        <f>Q366*H366</f>
        <v>0.0012</v>
      </c>
      <c r="S366" s="193">
        <v>0</v>
      </c>
      <c r="T366" s="19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5" t="s">
        <v>336</v>
      </c>
      <c r="AT366" s="195" t="s">
        <v>202</v>
      </c>
      <c r="AU366" s="195" t="s">
        <v>81</v>
      </c>
      <c r="AY366" s="18" t="s">
        <v>122</v>
      </c>
      <c r="BE366" s="196">
        <f>IF(N366="základní",J366,0)</f>
        <v>0</v>
      </c>
      <c r="BF366" s="196">
        <f>IF(N366="snížená",J366,0)</f>
        <v>0</v>
      </c>
      <c r="BG366" s="196">
        <f>IF(N366="zákl. přenesená",J366,0)</f>
        <v>0</v>
      </c>
      <c r="BH366" s="196">
        <f>IF(N366="sníž. přenesená",J366,0)</f>
        <v>0</v>
      </c>
      <c r="BI366" s="196">
        <f>IF(N366="nulová",J366,0)</f>
        <v>0</v>
      </c>
      <c r="BJ366" s="18" t="s">
        <v>79</v>
      </c>
      <c r="BK366" s="196">
        <f>ROUND(I366*H366,2)</f>
        <v>0</v>
      </c>
      <c r="BL366" s="18" t="s">
        <v>237</v>
      </c>
      <c r="BM366" s="195" t="s">
        <v>415</v>
      </c>
    </row>
    <row r="367" spans="2:51" s="13" customFormat="1" ht="11.25">
      <c r="B367" s="197"/>
      <c r="C367" s="198"/>
      <c r="D367" s="199" t="s">
        <v>132</v>
      </c>
      <c r="E367" s="200" t="s">
        <v>19</v>
      </c>
      <c r="F367" s="201" t="s">
        <v>416</v>
      </c>
      <c r="G367" s="198"/>
      <c r="H367" s="202">
        <v>2</v>
      </c>
      <c r="I367" s="203"/>
      <c r="J367" s="198"/>
      <c r="K367" s="198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132</v>
      </c>
      <c r="AU367" s="208" t="s">
        <v>81</v>
      </c>
      <c r="AV367" s="13" t="s">
        <v>81</v>
      </c>
      <c r="AW367" s="13" t="s">
        <v>33</v>
      </c>
      <c r="AX367" s="13" t="s">
        <v>71</v>
      </c>
      <c r="AY367" s="208" t="s">
        <v>122</v>
      </c>
    </row>
    <row r="368" spans="2:51" s="14" customFormat="1" ht="11.25">
      <c r="B368" s="209"/>
      <c r="C368" s="210"/>
      <c r="D368" s="199" t="s">
        <v>132</v>
      </c>
      <c r="E368" s="211" t="s">
        <v>19</v>
      </c>
      <c r="F368" s="212" t="s">
        <v>133</v>
      </c>
      <c r="G368" s="210"/>
      <c r="H368" s="213">
        <v>2</v>
      </c>
      <c r="I368" s="214"/>
      <c r="J368" s="210"/>
      <c r="K368" s="210"/>
      <c r="L368" s="215"/>
      <c r="M368" s="216"/>
      <c r="N368" s="217"/>
      <c r="O368" s="217"/>
      <c r="P368" s="217"/>
      <c r="Q368" s="217"/>
      <c r="R368" s="217"/>
      <c r="S368" s="217"/>
      <c r="T368" s="218"/>
      <c r="AT368" s="219" t="s">
        <v>132</v>
      </c>
      <c r="AU368" s="219" t="s">
        <v>81</v>
      </c>
      <c r="AV368" s="14" t="s">
        <v>130</v>
      </c>
      <c r="AW368" s="14" t="s">
        <v>33</v>
      </c>
      <c r="AX368" s="14" t="s">
        <v>79</v>
      </c>
      <c r="AY368" s="219" t="s">
        <v>122</v>
      </c>
    </row>
    <row r="369" spans="1:65" s="2" customFormat="1" ht="16.5" customHeight="1">
      <c r="A369" s="35"/>
      <c r="B369" s="36"/>
      <c r="C369" s="230" t="s">
        <v>417</v>
      </c>
      <c r="D369" s="230" t="s">
        <v>202</v>
      </c>
      <c r="E369" s="231" t="s">
        <v>418</v>
      </c>
      <c r="F369" s="232" t="s">
        <v>419</v>
      </c>
      <c r="G369" s="233" t="s">
        <v>128</v>
      </c>
      <c r="H369" s="234">
        <v>1</v>
      </c>
      <c r="I369" s="235"/>
      <c r="J369" s="236">
        <f>ROUND(I369*H369,2)</f>
        <v>0</v>
      </c>
      <c r="K369" s="232" t="s">
        <v>205</v>
      </c>
      <c r="L369" s="237"/>
      <c r="M369" s="238" t="s">
        <v>19</v>
      </c>
      <c r="N369" s="239" t="s">
        <v>42</v>
      </c>
      <c r="O369" s="65"/>
      <c r="P369" s="193">
        <f>O369*H369</f>
        <v>0</v>
      </c>
      <c r="Q369" s="193">
        <v>0.0006</v>
      </c>
      <c r="R369" s="193">
        <f>Q369*H369</f>
        <v>0.0006</v>
      </c>
      <c r="S369" s="193">
        <v>0</v>
      </c>
      <c r="T369" s="19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5" t="s">
        <v>336</v>
      </c>
      <c r="AT369" s="195" t="s">
        <v>202</v>
      </c>
      <c r="AU369" s="195" t="s">
        <v>81</v>
      </c>
      <c r="AY369" s="18" t="s">
        <v>122</v>
      </c>
      <c r="BE369" s="196">
        <f>IF(N369="základní",J369,0)</f>
        <v>0</v>
      </c>
      <c r="BF369" s="196">
        <f>IF(N369="snížená",J369,0)</f>
        <v>0</v>
      </c>
      <c r="BG369" s="196">
        <f>IF(N369="zákl. přenesená",J369,0)</f>
        <v>0</v>
      </c>
      <c r="BH369" s="196">
        <f>IF(N369="sníž. přenesená",J369,0)</f>
        <v>0</v>
      </c>
      <c r="BI369" s="196">
        <f>IF(N369="nulová",J369,0)</f>
        <v>0</v>
      </c>
      <c r="BJ369" s="18" t="s">
        <v>79</v>
      </c>
      <c r="BK369" s="196">
        <f>ROUND(I369*H369,2)</f>
        <v>0</v>
      </c>
      <c r="BL369" s="18" t="s">
        <v>237</v>
      </c>
      <c r="BM369" s="195" t="s">
        <v>420</v>
      </c>
    </row>
    <row r="370" spans="2:51" s="13" customFormat="1" ht="11.25">
      <c r="B370" s="197"/>
      <c r="C370" s="198"/>
      <c r="D370" s="199" t="s">
        <v>132</v>
      </c>
      <c r="E370" s="200" t="s">
        <v>19</v>
      </c>
      <c r="F370" s="201" t="s">
        <v>79</v>
      </c>
      <c r="G370" s="198"/>
      <c r="H370" s="202">
        <v>1</v>
      </c>
      <c r="I370" s="203"/>
      <c r="J370" s="198"/>
      <c r="K370" s="198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132</v>
      </c>
      <c r="AU370" s="208" t="s">
        <v>81</v>
      </c>
      <c r="AV370" s="13" t="s">
        <v>81</v>
      </c>
      <c r="AW370" s="13" t="s">
        <v>33</v>
      </c>
      <c r="AX370" s="13" t="s">
        <v>71</v>
      </c>
      <c r="AY370" s="208" t="s">
        <v>122</v>
      </c>
    </row>
    <row r="371" spans="2:51" s="14" customFormat="1" ht="11.25">
      <c r="B371" s="209"/>
      <c r="C371" s="210"/>
      <c r="D371" s="199" t="s">
        <v>132</v>
      </c>
      <c r="E371" s="211" t="s">
        <v>19</v>
      </c>
      <c r="F371" s="212" t="s">
        <v>133</v>
      </c>
      <c r="G371" s="210"/>
      <c r="H371" s="213">
        <v>1</v>
      </c>
      <c r="I371" s="214"/>
      <c r="J371" s="210"/>
      <c r="K371" s="210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132</v>
      </c>
      <c r="AU371" s="219" t="s">
        <v>81</v>
      </c>
      <c r="AV371" s="14" t="s">
        <v>130</v>
      </c>
      <c r="AW371" s="14" t="s">
        <v>33</v>
      </c>
      <c r="AX371" s="14" t="s">
        <v>79</v>
      </c>
      <c r="AY371" s="219" t="s">
        <v>122</v>
      </c>
    </row>
    <row r="372" spans="1:65" s="2" customFormat="1" ht="21.75" customHeight="1">
      <c r="A372" s="35"/>
      <c r="B372" s="36"/>
      <c r="C372" s="184" t="s">
        <v>421</v>
      </c>
      <c r="D372" s="184" t="s">
        <v>125</v>
      </c>
      <c r="E372" s="185" t="s">
        <v>422</v>
      </c>
      <c r="F372" s="186" t="s">
        <v>423</v>
      </c>
      <c r="G372" s="187" t="s">
        <v>128</v>
      </c>
      <c r="H372" s="188">
        <v>1</v>
      </c>
      <c r="I372" s="189"/>
      <c r="J372" s="190">
        <f>ROUND(I372*H372,2)</f>
        <v>0</v>
      </c>
      <c r="K372" s="186" t="s">
        <v>129</v>
      </c>
      <c r="L372" s="40"/>
      <c r="M372" s="191" t="s">
        <v>19</v>
      </c>
      <c r="N372" s="192" t="s">
        <v>42</v>
      </c>
      <c r="O372" s="65"/>
      <c r="P372" s="193">
        <f>O372*H372</f>
        <v>0</v>
      </c>
      <c r="Q372" s="193">
        <v>0.00047</v>
      </c>
      <c r="R372" s="193">
        <f>Q372*H372</f>
        <v>0.00047</v>
      </c>
      <c r="S372" s="193">
        <v>0</v>
      </c>
      <c r="T372" s="19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5" t="s">
        <v>237</v>
      </c>
      <c r="AT372" s="195" t="s">
        <v>125</v>
      </c>
      <c r="AU372" s="195" t="s">
        <v>81</v>
      </c>
      <c r="AY372" s="18" t="s">
        <v>122</v>
      </c>
      <c r="BE372" s="196">
        <f>IF(N372="základní",J372,0)</f>
        <v>0</v>
      </c>
      <c r="BF372" s="196">
        <f>IF(N372="snížená",J372,0)</f>
        <v>0</v>
      </c>
      <c r="BG372" s="196">
        <f>IF(N372="zákl. přenesená",J372,0)</f>
        <v>0</v>
      </c>
      <c r="BH372" s="196">
        <f>IF(N372="sníž. přenesená",J372,0)</f>
        <v>0</v>
      </c>
      <c r="BI372" s="196">
        <f>IF(N372="nulová",J372,0)</f>
        <v>0</v>
      </c>
      <c r="BJ372" s="18" t="s">
        <v>79</v>
      </c>
      <c r="BK372" s="196">
        <f>ROUND(I372*H372,2)</f>
        <v>0</v>
      </c>
      <c r="BL372" s="18" t="s">
        <v>237</v>
      </c>
      <c r="BM372" s="195" t="s">
        <v>424</v>
      </c>
    </row>
    <row r="373" spans="2:51" s="13" customFormat="1" ht="11.25">
      <c r="B373" s="197"/>
      <c r="C373" s="198"/>
      <c r="D373" s="199" t="s">
        <v>132</v>
      </c>
      <c r="E373" s="200" t="s">
        <v>19</v>
      </c>
      <c r="F373" s="201" t="s">
        <v>79</v>
      </c>
      <c r="G373" s="198"/>
      <c r="H373" s="202">
        <v>1</v>
      </c>
      <c r="I373" s="203"/>
      <c r="J373" s="198"/>
      <c r="K373" s="198"/>
      <c r="L373" s="204"/>
      <c r="M373" s="205"/>
      <c r="N373" s="206"/>
      <c r="O373" s="206"/>
      <c r="P373" s="206"/>
      <c r="Q373" s="206"/>
      <c r="R373" s="206"/>
      <c r="S373" s="206"/>
      <c r="T373" s="207"/>
      <c r="AT373" s="208" t="s">
        <v>132</v>
      </c>
      <c r="AU373" s="208" t="s">
        <v>81</v>
      </c>
      <c r="AV373" s="13" t="s">
        <v>81</v>
      </c>
      <c r="AW373" s="13" t="s">
        <v>33</v>
      </c>
      <c r="AX373" s="13" t="s">
        <v>71</v>
      </c>
      <c r="AY373" s="208" t="s">
        <v>122</v>
      </c>
    </row>
    <row r="374" spans="2:51" s="14" customFormat="1" ht="11.25">
      <c r="B374" s="209"/>
      <c r="C374" s="210"/>
      <c r="D374" s="199" t="s">
        <v>132</v>
      </c>
      <c r="E374" s="211" t="s">
        <v>19</v>
      </c>
      <c r="F374" s="212" t="s">
        <v>133</v>
      </c>
      <c r="G374" s="210"/>
      <c r="H374" s="213">
        <v>1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132</v>
      </c>
      <c r="AU374" s="219" t="s">
        <v>81</v>
      </c>
      <c r="AV374" s="14" t="s">
        <v>130</v>
      </c>
      <c r="AW374" s="14" t="s">
        <v>33</v>
      </c>
      <c r="AX374" s="14" t="s">
        <v>79</v>
      </c>
      <c r="AY374" s="219" t="s">
        <v>122</v>
      </c>
    </row>
    <row r="375" spans="1:65" s="2" customFormat="1" ht="16.5" customHeight="1">
      <c r="A375" s="35"/>
      <c r="B375" s="36"/>
      <c r="C375" s="230" t="s">
        <v>425</v>
      </c>
      <c r="D375" s="230" t="s">
        <v>202</v>
      </c>
      <c r="E375" s="231" t="s">
        <v>426</v>
      </c>
      <c r="F375" s="232" t="s">
        <v>427</v>
      </c>
      <c r="G375" s="233" t="s">
        <v>128</v>
      </c>
      <c r="H375" s="234">
        <v>1</v>
      </c>
      <c r="I375" s="235"/>
      <c r="J375" s="236">
        <f>ROUND(I375*H375,2)</f>
        <v>0</v>
      </c>
      <c r="K375" s="232" t="s">
        <v>129</v>
      </c>
      <c r="L375" s="237"/>
      <c r="M375" s="238" t="s">
        <v>19</v>
      </c>
      <c r="N375" s="239" t="s">
        <v>42</v>
      </c>
      <c r="O375" s="65"/>
      <c r="P375" s="193">
        <f>O375*H375</f>
        <v>0</v>
      </c>
      <c r="Q375" s="193">
        <v>0.016</v>
      </c>
      <c r="R375" s="193">
        <f>Q375*H375</f>
        <v>0.016</v>
      </c>
      <c r="S375" s="193">
        <v>0</v>
      </c>
      <c r="T375" s="194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5" t="s">
        <v>336</v>
      </c>
      <c r="AT375" s="195" t="s">
        <v>202</v>
      </c>
      <c r="AU375" s="195" t="s">
        <v>81</v>
      </c>
      <c r="AY375" s="18" t="s">
        <v>122</v>
      </c>
      <c r="BE375" s="196">
        <f>IF(N375="základní",J375,0)</f>
        <v>0</v>
      </c>
      <c r="BF375" s="196">
        <f>IF(N375="snížená",J375,0)</f>
        <v>0</v>
      </c>
      <c r="BG375" s="196">
        <f>IF(N375="zákl. přenesená",J375,0)</f>
        <v>0</v>
      </c>
      <c r="BH375" s="196">
        <f>IF(N375="sníž. přenesená",J375,0)</f>
        <v>0</v>
      </c>
      <c r="BI375" s="196">
        <f>IF(N375="nulová",J375,0)</f>
        <v>0</v>
      </c>
      <c r="BJ375" s="18" t="s">
        <v>79</v>
      </c>
      <c r="BK375" s="196">
        <f>ROUND(I375*H375,2)</f>
        <v>0</v>
      </c>
      <c r="BL375" s="18" t="s">
        <v>237</v>
      </c>
      <c r="BM375" s="195" t="s">
        <v>428</v>
      </c>
    </row>
    <row r="376" spans="2:51" s="13" customFormat="1" ht="11.25">
      <c r="B376" s="197"/>
      <c r="C376" s="198"/>
      <c r="D376" s="199" t="s">
        <v>132</v>
      </c>
      <c r="E376" s="200" t="s">
        <v>19</v>
      </c>
      <c r="F376" s="201" t="s">
        <v>79</v>
      </c>
      <c r="G376" s="198"/>
      <c r="H376" s="202">
        <v>1</v>
      </c>
      <c r="I376" s="203"/>
      <c r="J376" s="198"/>
      <c r="K376" s="198"/>
      <c r="L376" s="204"/>
      <c r="M376" s="205"/>
      <c r="N376" s="206"/>
      <c r="O376" s="206"/>
      <c r="P376" s="206"/>
      <c r="Q376" s="206"/>
      <c r="R376" s="206"/>
      <c r="S376" s="206"/>
      <c r="T376" s="207"/>
      <c r="AT376" s="208" t="s">
        <v>132</v>
      </c>
      <c r="AU376" s="208" t="s">
        <v>81</v>
      </c>
      <c r="AV376" s="13" t="s">
        <v>81</v>
      </c>
      <c r="AW376" s="13" t="s">
        <v>33</v>
      </c>
      <c r="AX376" s="13" t="s">
        <v>71</v>
      </c>
      <c r="AY376" s="208" t="s">
        <v>122</v>
      </c>
    </row>
    <row r="377" spans="2:51" s="14" customFormat="1" ht="11.25">
      <c r="B377" s="209"/>
      <c r="C377" s="210"/>
      <c r="D377" s="199" t="s">
        <v>132</v>
      </c>
      <c r="E377" s="211" t="s">
        <v>19</v>
      </c>
      <c r="F377" s="212" t="s">
        <v>133</v>
      </c>
      <c r="G377" s="210"/>
      <c r="H377" s="213">
        <v>1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132</v>
      </c>
      <c r="AU377" s="219" t="s">
        <v>81</v>
      </c>
      <c r="AV377" s="14" t="s">
        <v>130</v>
      </c>
      <c r="AW377" s="14" t="s">
        <v>33</v>
      </c>
      <c r="AX377" s="14" t="s">
        <v>79</v>
      </c>
      <c r="AY377" s="219" t="s">
        <v>122</v>
      </c>
    </row>
    <row r="378" spans="1:65" s="2" customFormat="1" ht="21.75" customHeight="1">
      <c r="A378" s="35"/>
      <c r="B378" s="36"/>
      <c r="C378" s="184" t="s">
        <v>429</v>
      </c>
      <c r="D378" s="184" t="s">
        <v>125</v>
      </c>
      <c r="E378" s="185" t="s">
        <v>430</v>
      </c>
      <c r="F378" s="186" t="s">
        <v>431</v>
      </c>
      <c r="G378" s="187" t="s">
        <v>128</v>
      </c>
      <c r="H378" s="188">
        <v>1</v>
      </c>
      <c r="I378" s="189"/>
      <c r="J378" s="190">
        <f>ROUND(I378*H378,2)</f>
        <v>0</v>
      </c>
      <c r="K378" s="186" t="s">
        <v>129</v>
      </c>
      <c r="L378" s="40"/>
      <c r="M378" s="191" t="s">
        <v>19</v>
      </c>
      <c r="N378" s="192" t="s">
        <v>42</v>
      </c>
      <c r="O378" s="65"/>
      <c r="P378" s="193">
        <f>O378*H378</f>
        <v>0</v>
      </c>
      <c r="Q378" s="193">
        <v>0.0004</v>
      </c>
      <c r="R378" s="193">
        <f>Q378*H378</f>
        <v>0.0004</v>
      </c>
      <c r="S378" s="193">
        <v>0</v>
      </c>
      <c r="T378" s="194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5" t="s">
        <v>237</v>
      </c>
      <c r="AT378" s="195" t="s">
        <v>125</v>
      </c>
      <c r="AU378" s="195" t="s">
        <v>81</v>
      </c>
      <c r="AY378" s="18" t="s">
        <v>122</v>
      </c>
      <c r="BE378" s="196">
        <f>IF(N378="základní",J378,0)</f>
        <v>0</v>
      </c>
      <c r="BF378" s="196">
        <f>IF(N378="snížená",J378,0)</f>
        <v>0</v>
      </c>
      <c r="BG378" s="196">
        <f>IF(N378="zákl. přenesená",J378,0)</f>
        <v>0</v>
      </c>
      <c r="BH378" s="196">
        <f>IF(N378="sníž. přenesená",J378,0)</f>
        <v>0</v>
      </c>
      <c r="BI378" s="196">
        <f>IF(N378="nulová",J378,0)</f>
        <v>0</v>
      </c>
      <c r="BJ378" s="18" t="s">
        <v>79</v>
      </c>
      <c r="BK378" s="196">
        <f>ROUND(I378*H378,2)</f>
        <v>0</v>
      </c>
      <c r="BL378" s="18" t="s">
        <v>237</v>
      </c>
      <c r="BM378" s="195" t="s">
        <v>432</v>
      </c>
    </row>
    <row r="379" spans="2:51" s="13" customFormat="1" ht="11.25">
      <c r="B379" s="197"/>
      <c r="C379" s="198"/>
      <c r="D379" s="199" t="s">
        <v>132</v>
      </c>
      <c r="E379" s="200" t="s">
        <v>19</v>
      </c>
      <c r="F379" s="201" t="s">
        <v>79</v>
      </c>
      <c r="G379" s="198"/>
      <c r="H379" s="202">
        <v>1</v>
      </c>
      <c r="I379" s="203"/>
      <c r="J379" s="198"/>
      <c r="K379" s="198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132</v>
      </c>
      <c r="AU379" s="208" t="s">
        <v>81</v>
      </c>
      <c r="AV379" s="13" t="s">
        <v>81</v>
      </c>
      <c r="AW379" s="13" t="s">
        <v>33</v>
      </c>
      <c r="AX379" s="13" t="s">
        <v>71</v>
      </c>
      <c r="AY379" s="208" t="s">
        <v>122</v>
      </c>
    </row>
    <row r="380" spans="2:51" s="14" customFormat="1" ht="11.25">
      <c r="B380" s="209"/>
      <c r="C380" s="210"/>
      <c r="D380" s="199" t="s">
        <v>132</v>
      </c>
      <c r="E380" s="211" t="s">
        <v>19</v>
      </c>
      <c r="F380" s="212" t="s">
        <v>133</v>
      </c>
      <c r="G380" s="210"/>
      <c r="H380" s="213">
        <v>1</v>
      </c>
      <c r="I380" s="214"/>
      <c r="J380" s="210"/>
      <c r="K380" s="210"/>
      <c r="L380" s="215"/>
      <c r="M380" s="216"/>
      <c r="N380" s="217"/>
      <c r="O380" s="217"/>
      <c r="P380" s="217"/>
      <c r="Q380" s="217"/>
      <c r="R380" s="217"/>
      <c r="S380" s="217"/>
      <c r="T380" s="218"/>
      <c r="AT380" s="219" t="s">
        <v>132</v>
      </c>
      <c r="AU380" s="219" t="s">
        <v>81</v>
      </c>
      <c r="AV380" s="14" t="s">
        <v>130</v>
      </c>
      <c r="AW380" s="14" t="s">
        <v>33</v>
      </c>
      <c r="AX380" s="14" t="s">
        <v>79</v>
      </c>
      <c r="AY380" s="219" t="s">
        <v>122</v>
      </c>
    </row>
    <row r="381" spans="1:65" s="2" customFormat="1" ht="16.5" customHeight="1">
      <c r="A381" s="35"/>
      <c r="B381" s="36"/>
      <c r="C381" s="230" t="s">
        <v>433</v>
      </c>
      <c r="D381" s="230" t="s">
        <v>202</v>
      </c>
      <c r="E381" s="231" t="s">
        <v>434</v>
      </c>
      <c r="F381" s="232" t="s">
        <v>435</v>
      </c>
      <c r="G381" s="233" t="s">
        <v>128</v>
      </c>
      <c r="H381" s="234">
        <v>1</v>
      </c>
      <c r="I381" s="235"/>
      <c r="J381" s="236">
        <f>ROUND(I381*H381,2)</f>
        <v>0</v>
      </c>
      <c r="K381" s="232" t="s">
        <v>129</v>
      </c>
      <c r="L381" s="237"/>
      <c r="M381" s="238" t="s">
        <v>19</v>
      </c>
      <c r="N381" s="239" t="s">
        <v>42</v>
      </c>
      <c r="O381" s="65"/>
      <c r="P381" s="193">
        <f>O381*H381</f>
        <v>0</v>
      </c>
      <c r="Q381" s="193">
        <v>0.017</v>
      </c>
      <c r="R381" s="193">
        <f>Q381*H381</f>
        <v>0.017</v>
      </c>
      <c r="S381" s="193">
        <v>0</v>
      </c>
      <c r="T381" s="194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95" t="s">
        <v>336</v>
      </c>
      <c r="AT381" s="195" t="s">
        <v>202</v>
      </c>
      <c r="AU381" s="195" t="s">
        <v>81</v>
      </c>
      <c r="AY381" s="18" t="s">
        <v>122</v>
      </c>
      <c r="BE381" s="196">
        <f>IF(N381="základní",J381,0)</f>
        <v>0</v>
      </c>
      <c r="BF381" s="196">
        <f>IF(N381="snížená",J381,0)</f>
        <v>0</v>
      </c>
      <c r="BG381" s="196">
        <f>IF(N381="zákl. přenesená",J381,0)</f>
        <v>0</v>
      </c>
      <c r="BH381" s="196">
        <f>IF(N381="sníž. přenesená",J381,0)</f>
        <v>0</v>
      </c>
      <c r="BI381" s="196">
        <f>IF(N381="nulová",J381,0)</f>
        <v>0</v>
      </c>
      <c r="BJ381" s="18" t="s">
        <v>79</v>
      </c>
      <c r="BK381" s="196">
        <f>ROUND(I381*H381,2)</f>
        <v>0</v>
      </c>
      <c r="BL381" s="18" t="s">
        <v>237</v>
      </c>
      <c r="BM381" s="195" t="s">
        <v>436</v>
      </c>
    </row>
    <row r="382" spans="2:51" s="13" customFormat="1" ht="11.25">
      <c r="B382" s="197"/>
      <c r="C382" s="198"/>
      <c r="D382" s="199" t="s">
        <v>132</v>
      </c>
      <c r="E382" s="200" t="s">
        <v>19</v>
      </c>
      <c r="F382" s="201" t="s">
        <v>79</v>
      </c>
      <c r="G382" s="198"/>
      <c r="H382" s="202">
        <v>1</v>
      </c>
      <c r="I382" s="203"/>
      <c r="J382" s="198"/>
      <c r="K382" s="198"/>
      <c r="L382" s="204"/>
      <c r="M382" s="205"/>
      <c r="N382" s="206"/>
      <c r="O382" s="206"/>
      <c r="P382" s="206"/>
      <c r="Q382" s="206"/>
      <c r="R382" s="206"/>
      <c r="S382" s="206"/>
      <c r="T382" s="207"/>
      <c r="AT382" s="208" t="s">
        <v>132</v>
      </c>
      <c r="AU382" s="208" t="s">
        <v>81</v>
      </c>
      <c r="AV382" s="13" t="s">
        <v>81</v>
      </c>
      <c r="AW382" s="13" t="s">
        <v>33</v>
      </c>
      <c r="AX382" s="13" t="s">
        <v>71</v>
      </c>
      <c r="AY382" s="208" t="s">
        <v>122</v>
      </c>
    </row>
    <row r="383" spans="2:51" s="14" customFormat="1" ht="11.25">
      <c r="B383" s="209"/>
      <c r="C383" s="210"/>
      <c r="D383" s="199" t="s">
        <v>132</v>
      </c>
      <c r="E383" s="211" t="s">
        <v>19</v>
      </c>
      <c r="F383" s="212" t="s">
        <v>133</v>
      </c>
      <c r="G383" s="210"/>
      <c r="H383" s="213">
        <v>1</v>
      </c>
      <c r="I383" s="214"/>
      <c r="J383" s="210"/>
      <c r="K383" s="210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132</v>
      </c>
      <c r="AU383" s="219" t="s">
        <v>81</v>
      </c>
      <c r="AV383" s="14" t="s">
        <v>130</v>
      </c>
      <c r="AW383" s="14" t="s">
        <v>33</v>
      </c>
      <c r="AX383" s="14" t="s">
        <v>79</v>
      </c>
      <c r="AY383" s="219" t="s">
        <v>122</v>
      </c>
    </row>
    <row r="384" spans="1:65" s="2" customFormat="1" ht="16.5" customHeight="1">
      <c r="A384" s="35"/>
      <c r="B384" s="36"/>
      <c r="C384" s="184" t="s">
        <v>437</v>
      </c>
      <c r="D384" s="184" t="s">
        <v>125</v>
      </c>
      <c r="E384" s="185" t="s">
        <v>438</v>
      </c>
      <c r="F384" s="186" t="s">
        <v>439</v>
      </c>
      <c r="G384" s="187" t="s">
        <v>153</v>
      </c>
      <c r="H384" s="188">
        <v>4.7</v>
      </c>
      <c r="I384" s="189"/>
      <c r="J384" s="190">
        <f>ROUND(I384*H384,2)</f>
        <v>0</v>
      </c>
      <c r="K384" s="186" t="s">
        <v>205</v>
      </c>
      <c r="L384" s="40"/>
      <c r="M384" s="191" t="s">
        <v>19</v>
      </c>
      <c r="N384" s="192" t="s">
        <v>42</v>
      </c>
      <c r="O384" s="65"/>
      <c r="P384" s="193">
        <f>O384*H384</f>
        <v>0</v>
      </c>
      <c r="Q384" s="193">
        <v>0</v>
      </c>
      <c r="R384" s="193">
        <f>Q384*H384</f>
        <v>0</v>
      </c>
      <c r="S384" s="193">
        <v>0</v>
      </c>
      <c r="T384" s="194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95" t="s">
        <v>237</v>
      </c>
      <c r="AT384" s="195" t="s">
        <v>125</v>
      </c>
      <c r="AU384" s="195" t="s">
        <v>81</v>
      </c>
      <c r="AY384" s="18" t="s">
        <v>122</v>
      </c>
      <c r="BE384" s="196">
        <f>IF(N384="základní",J384,0)</f>
        <v>0</v>
      </c>
      <c r="BF384" s="196">
        <f>IF(N384="snížená",J384,0)</f>
        <v>0</v>
      </c>
      <c r="BG384" s="196">
        <f>IF(N384="zákl. přenesená",J384,0)</f>
        <v>0</v>
      </c>
      <c r="BH384" s="196">
        <f>IF(N384="sníž. přenesená",J384,0)</f>
        <v>0</v>
      </c>
      <c r="BI384" s="196">
        <f>IF(N384="nulová",J384,0)</f>
        <v>0</v>
      </c>
      <c r="BJ384" s="18" t="s">
        <v>79</v>
      </c>
      <c r="BK384" s="196">
        <f>ROUND(I384*H384,2)</f>
        <v>0</v>
      </c>
      <c r="BL384" s="18" t="s">
        <v>237</v>
      </c>
      <c r="BM384" s="195" t="s">
        <v>440</v>
      </c>
    </row>
    <row r="385" spans="2:51" s="13" customFormat="1" ht="11.25">
      <c r="B385" s="197"/>
      <c r="C385" s="198"/>
      <c r="D385" s="199" t="s">
        <v>132</v>
      </c>
      <c r="E385" s="200" t="s">
        <v>19</v>
      </c>
      <c r="F385" s="201" t="s">
        <v>441</v>
      </c>
      <c r="G385" s="198"/>
      <c r="H385" s="202">
        <v>4.7</v>
      </c>
      <c r="I385" s="203"/>
      <c r="J385" s="198"/>
      <c r="K385" s="198"/>
      <c r="L385" s="204"/>
      <c r="M385" s="205"/>
      <c r="N385" s="206"/>
      <c r="O385" s="206"/>
      <c r="P385" s="206"/>
      <c r="Q385" s="206"/>
      <c r="R385" s="206"/>
      <c r="S385" s="206"/>
      <c r="T385" s="207"/>
      <c r="AT385" s="208" t="s">
        <v>132</v>
      </c>
      <c r="AU385" s="208" t="s">
        <v>81</v>
      </c>
      <c r="AV385" s="13" t="s">
        <v>81</v>
      </c>
      <c r="AW385" s="13" t="s">
        <v>33</v>
      </c>
      <c r="AX385" s="13" t="s">
        <v>71</v>
      </c>
      <c r="AY385" s="208" t="s">
        <v>122</v>
      </c>
    </row>
    <row r="386" spans="2:51" s="14" customFormat="1" ht="11.25">
      <c r="B386" s="209"/>
      <c r="C386" s="210"/>
      <c r="D386" s="199" t="s">
        <v>132</v>
      </c>
      <c r="E386" s="211" t="s">
        <v>19</v>
      </c>
      <c r="F386" s="212" t="s">
        <v>133</v>
      </c>
      <c r="G386" s="210"/>
      <c r="H386" s="213">
        <v>4.7</v>
      </c>
      <c r="I386" s="214"/>
      <c r="J386" s="210"/>
      <c r="K386" s="210"/>
      <c r="L386" s="215"/>
      <c r="M386" s="216"/>
      <c r="N386" s="217"/>
      <c r="O386" s="217"/>
      <c r="P386" s="217"/>
      <c r="Q386" s="217"/>
      <c r="R386" s="217"/>
      <c r="S386" s="217"/>
      <c r="T386" s="218"/>
      <c r="AT386" s="219" t="s">
        <v>132</v>
      </c>
      <c r="AU386" s="219" t="s">
        <v>81</v>
      </c>
      <c r="AV386" s="14" t="s">
        <v>130</v>
      </c>
      <c r="AW386" s="14" t="s">
        <v>33</v>
      </c>
      <c r="AX386" s="14" t="s">
        <v>79</v>
      </c>
      <c r="AY386" s="219" t="s">
        <v>122</v>
      </c>
    </row>
    <row r="387" spans="1:65" s="2" customFormat="1" ht="16.5" customHeight="1">
      <c r="A387" s="35"/>
      <c r="B387" s="36"/>
      <c r="C387" s="230" t="s">
        <v>442</v>
      </c>
      <c r="D387" s="230" t="s">
        <v>202</v>
      </c>
      <c r="E387" s="231" t="s">
        <v>443</v>
      </c>
      <c r="F387" s="232" t="s">
        <v>444</v>
      </c>
      <c r="G387" s="233" t="s">
        <v>153</v>
      </c>
      <c r="H387" s="234">
        <v>5.64</v>
      </c>
      <c r="I387" s="235"/>
      <c r="J387" s="236">
        <f>ROUND(I387*H387,2)</f>
        <v>0</v>
      </c>
      <c r="K387" s="232" t="s">
        <v>205</v>
      </c>
      <c r="L387" s="237"/>
      <c r="M387" s="238" t="s">
        <v>19</v>
      </c>
      <c r="N387" s="239" t="s">
        <v>42</v>
      </c>
      <c r="O387" s="65"/>
      <c r="P387" s="193">
        <f>O387*H387</f>
        <v>0</v>
      </c>
      <c r="Q387" s="193">
        <v>0.01</v>
      </c>
      <c r="R387" s="193">
        <f>Q387*H387</f>
        <v>0.0564</v>
      </c>
      <c r="S387" s="193">
        <v>0</v>
      </c>
      <c r="T387" s="194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5" t="s">
        <v>336</v>
      </c>
      <c r="AT387" s="195" t="s">
        <v>202</v>
      </c>
      <c r="AU387" s="195" t="s">
        <v>81</v>
      </c>
      <c r="AY387" s="18" t="s">
        <v>122</v>
      </c>
      <c r="BE387" s="196">
        <f>IF(N387="základní",J387,0)</f>
        <v>0</v>
      </c>
      <c r="BF387" s="196">
        <f>IF(N387="snížená",J387,0)</f>
        <v>0</v>
      </c>
      <c r="BG387" s="196">
        <f>IF(N387="zákl. přenesená",J387,0)</f>
        <v>0</v>
      </c>
      <c r="BH387" s="196">
        <f>IF(N387="sníž. přenesená",J387,0)</f>
        <v>0</v>
      </c>
      <c r="BI387" s="196">
        <f>IF(N387="nulová",J387,0)</f>
        <v>0</v>
      </c>
      <c r="BJ387" s="18" t="s">
        <v>79</v>
      </c>
      <c r="BK387" s="196">
        <f>ROUND(I387*H387,2)</f>
        <v>0</v>
      </c>
      <c r="BL387" s="18" t="s">
        <v>237</v>
      </c>
      <c r="BM387" s="195" t="s">
        <v>445</v>
      </c>
    </row>
    <row r="388" spans="2:51" s="13" customFormat="1" ht="11.25">
      <c r="B388" s="197"/>
      <c r="C388" s="198"/>
      <c r="D388" s="199" t="s">
        <v>132</v>
      </c>
      <c r="E388" s="200" t="s">
        <v>19</v>
      </c>
      <c r="F388" s="201" t="s">
        <v>441</v>
      </c>
      <c r="G388" s="198"/>
      <c r="H388" s="202">
        <v>4.7</v>
      </c>
      <c r="I388" s="203"/>
      <c r="J388" s="198"/>
      <c r="K388" s="198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132</v>
      </c>
      <c r="AU388" s="208" t="s">
        <v>81</v>
      </c>
      <c r="AV388" s="13" t="s">
        <v>81</v>
      </c>
      <c r="AW388" s="13" t="s">
        <v>33</v>
      </c>
      <c r="AX388" s="13" t="s">
        <v>71</v>
      </c>
      <c r="AY388" s="208" t="s">
        <v>122</v>
      </c>
    </row>
    <row r="389" spans="2:51" s="14" customFormat="1" ht="11.25">
      <c r="B389" s="209"/>
      <c r="C389" s="210"/>
      <c r="D389" s="199" t="s">
        <v>132</v>
      </c>
      <c r="E389" s="211" t="s">
        <v>19</v>
      </c>
      <c r="F389" s="212" t="s">
        <v>133</v>
      </c>
      <c r="G389" s="210"/>
      <c r="H389" s="213">
        <v>4.7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132</v>
      </c>
      <c r="AU389" s="219" t="s">
        <v>81</v>
      </c>
      <c r="AV389" s="14" t="s">
        <v>130</v>
      </c>
      <c r="AW389" s="14" t="s">
        <v>33</v>
      </c>
      <c r="AX389" s="14" t="s">
        <v>79</v>
      </c>
      <c r="AY389" s="219" t="s">
        <v>122</v>
      </c>
    </row>
    <row r="390" spans="2:51" s="13" customFormat="1" ht="11.25">
      <c r="B390" s="197"/>
      <c r="C390" s="198"/>
      <c r="D390" s="199" t="s">
        <v>132</v>
      </c>
      <c r="E390" s="198"/>
      <c r="F390" s="201" t="s">
        <v>446</v>
      </c>
      <c r="G390" s="198"/>
      <c r="H390" s="202">
        <v>5.64</v>
      </c>
      <c r="I390" s="203"/>
      <c r="J390" s="198"/>
      <c r="K390" s="198"/>
      <c r="L390" s="204"/>
      <c r="M390" s="205"/>
      <c r="N390" s="206"/>
      <c r="O390" s="206"/>
      <c r="P390" s="206"/>
      <c r="Q390" s="206"/>
      <c r="R390" s="206"/>
      <c r="S390" s="206"/>
      <c r="T390" s="207"/>
      <c r="AT390" s="208" t="s">
        <v>132</v>
      </c>
      <c r="AU390" s="208" t="s">
        <v>81</v>
      </c>
      <c r="AV390" s="13" t="s">
        <v>81</v>
      </c>
      <c r="AW390" s="13" t="s">
        <v>4</v>
      </c>
      <c r="AX390" s="13" t="s">
        <v>79</v>
      </c>
      <c r="AY390" s="208" t="s">
        <v>122</v>
      </c>
    </row>
    <row r="391" spans="1:65" s="2" customFormat="1" ht="21.75" customHeight="1">
      <c r="A391" s="35"/>
      <c r="B391" s="36"/>
      <c r="C391" s="184" t="s">
        <v>447</v>
      </c>
      <c r="D391" s="184" t="s">
        <v>125</v>
      </c>
      <c r="E391" s="185" t="s">
        <v>448</v>
      </c>
      <c r="F391" s="186" t="s">
        <v>449</v>
      </c>
      <c r="G391" s="187" t="s">
        <v>297</v>
      </c>
      <c r="H391" s="240"/>
      <c r="I391" s="189"/>
      <c r="J391" s="190">
        <f>ROUND(I391*H391,2)</f>
        <v>0</v>
      </c>
      <c r="K391" s="186" t="s">
        <v>129</v>
      </c>
      <c r="L391" s="40"/>
      <c r="M391" s="191" t="s">
        <v>19</v>
      </c>
      <c r="N391" s="192" t="s">
        <v>42</v>
      </c>
      <c r="O391" s="65"/>
      <c r="P391" s="193">
        <f>O391*H391</f>
        <v>0</v>
      </c>
      <c r="Q391" s="193">
        <v>0</v>
      </c>
      <c r="R391" s="193">
        <f>Q391*H391</f>
        <v>0</v>
      </c>
      <c r="S391" s="193">
        <v>0</v>
      </c>
      <c r="T391" s="194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95" t="s">
        <v>237</v>
      </c>
      <c r="AT391" s="195" t="s">
        <v>125</v>
      </c>
      <c r="AU391" s="195" t="s">
        <v>81</v>
      </c>
      <c r="AY391" s="18" t="s">
        <v>122</v>
      </c>
      <c r="BE391" s="196">
        <f>IF(N391="základní",J391,0)</f>
        <v>0</v>
      </c>
      <c r="BF391" s="196">
        <f>IF(N391="snížená",J391,0)</f>
        <v>0</v>
      </c>
      <c r="BG391" s="196">
        <f>IF(N391="zákl. přenesená",J391,0)</f>
        <v>0</v>
      </c>
      <c r="BH391" s="196">
        <f>IF(N391="sníž. přenesená",J391,0)</f>
        <v>0</v>
      </c>
      <c r="BI391" s="196">
        <f>IF(N391="nulová",J391,0)</f>
        <v>0</v>
      </c>
      <c r="BJ391" s="18" t="s">
        <v>79</v>
      </c>
      <c r="BK391" s="196">
        <f>ROUND(I391*H391,2)</f>
        <v>0</v>
      </c>
      <c r="BL391" s="18" t="s">
        <v>237</v>
      </c>
      <c r="BM391" s="195" t="s">
        <v>450</v>
      </c>
    </row>
    <row r="392" spans="2:63" s="12" customFormat="1" ht="22.9" customHeight="1">
      <c r="B392" s="168"/>
      <c r="C392" s="169"/>
      <c r="D392" s="170" t="s">
        <v>70</v>
      </c>
      <c r="E392" s="182" t="s">
        <v>451</v>
      </c>
      <c r="F392" s="182" t="s">
        <v>452</v>
      </c>
      <c r="G392" s="169"/>
      <c r="H392" s="169"/>
      <c r="I392" s="172"/>
      <c r="J392" s="183">
        <f>BK392</f>
        <v>0</v>
      </c>
      <c r="K392" s="169"/>
      <c r="L392" s="174"/>
      <c r="M392" s="175"/>
      <c r="N392" s="176"/>
      <c r="O392" s="176"/>
      <c r="P392" s="177">
        <f>SUM(P393:P436)</f>
        <v>0</v>
      </c>
      <c r="Q392" s="176"/>
      <c r="R392" s="177">
        <f>SUM(R393:R436)</f>
        <v>0.24439384000000003</v>
      </c>
      <c r="S392" s="176"/>
      <c r="T392" s="178">
        <f>SUM(T393:T436)</f>
        <v>0</v>
      </c>
      <c r="AR392" s="179" t="s">
        <v>81</v>
      </c>
      <c r="AT392" s="180" t="s">
        <v>70</v>
      </c>
      <c r="AU392" s="180" t="s">
        <v>79</v>
      </c>
      <c r="AY392" s="179" t="s">
        <v>122</v>
      </c>
      <c r="BK392" s="181">
        <f>SUM(BK393:BK436)</f>
        <v>0</v>
      </c>
    </row>
    <row r="393" spans="1:65" s="2" customFormat="1" ht="16.5" customHeight="1">
      <c r="A393" s="35"/>
      <c r="B393" s="36"/>
      <c r="C393" s="184" t="s">
        <v>453</v>
      </c>
      <c r="D393" s="184" t="s">
        <v>125</v>
      </c>
      <c r="E393" s="185" t="s">
        <v>454</v>
      </c>
      <c r="F393" s="186" t="s">
        <v>455</v>
      </c>
      <c r="G393" s="187" t="s">
        <v>274</v>
      </c>
      <c r="H393" s="188">
        <v>1</v>
      </c>
      <c r="I393" s="189"/>
      <c r="J393" s="190">
        <f>ROUND(I393*H393,2)</f>
        <v>0</v>
      </c>
      <c r="K393" s="186" t="s">
        <v>205</v>
      </c>
      <c r="L393" s="40"/>
      <c r="M393" s="191" t="s">
        <v>19</v>
      </c>
      <c r="N393" s="192" t="s">
        <v>42</v>
      </c>
      <c r="O393" s="65"/>
      <c r="P393" s="193">
        <f>O393*H393</f>
        <v>0</v>
      </c>
      <c r="Q393" s="193">
        <v>0</v>
      </c>
      <c r="R393" s="193">
        <f>Q393*H393</f>
        <v>0</v>
      </c>
      <c r="S393" s="193">
        <v>0</v>
      </c>
      <c r="T393" s="194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5" t="s">
        <v>237</v>
      </c>
      <c r="AT393" s="195" t="s">
        <v>125</v>
      </c>
      <c r="AU393" s="195" t="s">
        <v>81</v>
      </c>
      <c r="AY393" s="18" t="s">
        <v>122</v>
      </c>
      <c r="BE393" s="196">
        <f>IF(N393="základní",J393,0)</f>
        <v>0</v>
      </c>
      <c r="BF393" s="196">
        <f>IF(N393="snížená",J393,0)</f>
        <v>0</v>
      </c>
      <c r="BG393" s="196">
        <f>IF(N393="zákl. přenesená",J393,0)</f>
        <v>0</v>
      </c>
      <c r="BH393" s="196">
        <f>IF(N393="sníž. přenesená",J393,0)</f>
        <v>0</v>
      </c>
      <c r="BI393" s="196">
        <f>IF(N393="nulová",J393,0)</f>
        <v>0</v>
      </c>
      <c r="BJ393" s="18" t="s">
        <v>79</v>
      </c>
      <c r="BK393" s="196">
        <f>ROUND(I393*H393,2)</f>
        <v>0</v>
      </c>
      <c r="BL393" s="18" t="s">
        <v>237</v>
      </c>
      <c r="BM393" s="195" t="s">
        <v>456</v>
      </c>
    </row>
    <row r="394" spans="1:65" s="2" customFormat="1" ht="16.5" customHeight="1">
      <c r="A394" s="35"/>
      <c r="B394" s="36"/>
      <c r="C394" s="230" t="s">
        <v>457</v>
      </c>
      <c r="D394" s="230" t="s">
        <v>202</v>
      </c>
      <c r="E394" s="231" t="s">
        <v>458</v>
      </c>
      <c r="F394" s="232" t="s">
        <v>459</v>
      </c>
      <c r="G394" s="233" t="s">
        <v>460</v>
      </c>
      <c r="H394" s="234">
        <v>1</v>
      </c>
      <c r="I394" s="235"/>
      <c r="J394" s="236">
        <f>ROUND(I394*H394,2)</f>
        <v>0</v>
      </c>
      <c r="K394" s="232" t="s">
        <v>205</v>
      </c>
      <c r="L394" s="237"/>
      <c r="M394" s="238" t="s">
        <v>19</v>
      </c>
      <c r="N394" s="239" t="s">
        <v>42</v>
      </c>
      <c r="O394" s="65"/>
      <c r="P394" s="193">
        <f>O394*H394</f>
        <v>0</v>
      </c>
      <c r="Q394" s="193">
        <v>0</v>
      </c>
      <c r="R394" s="193">
        <f>Q394*H394</f>
        <v>0</v>
      </c>
      <c r="S394" s="193">
        <v>0</v>
      </c>
      <c r="T394" s="194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95" t="s">
        <v>336</v>
      </c>
      <c r="AT394" s="195" t="s">
        <v>202</v>
      </c>
      <c r="AU394" s="195" t="s">
        <v>81</v>
      </c>
      <c r="AY394" s="18" t="s">
        <v>122</v>
      </c>
      <c r="BE394" s="196">
        <f>IF(N394="základní",J394,0)</f>
        <v>0</v>
      </c>
      <c r="BF394" s="196">
        <f>IF(N394="snížená",J394,0)</f>
        <v>0</v>
      </c>
      <c r="BG394" s="196">
        <f>IF(N394="zákl. přenesená",J394,0)</f>
        <v>0</v>
      </c>
      <c r="BH394" s="196">
        <f>IF(N394="sníž. přenesená",J394,0)</f>
        <v>0</v>
      </c>
      <c r="BI394" s="196">
        <f>IF(N394="nulová",J394,0)</f>
        <v>0</v>
      </c>
      <c r="BJ394" s="18" t="s">
        <v>79</v>
      </c>
      <c r="BK394" s="196">
        <f>ROUND(I394*H394,2)</f>
        <v>0</v>
      </c>
      <c r="BL394" s="18" t="s">
        <v>237</v>
      </c>
      <c r="BM394" s="195" t="s">
        <v>461</v>
      </c>
    </row>
    <row r="395" spans="2:51" s="13" customFormat="1" ht="11.25">
      <c r="B395" s="197"/>
      <c r="C395" s="198"/>
      <c r="D395" s="199" t="s">
        <v>132</v>
      </c>
      <c r="E395" s="200" t="s">
        <v>19</v>
      </c>
      <c r="F395" s="201" t="s">
        <v>79</v>
      </c>
      <c r="G395" s="198"/>
      <c r="H395" s="202">
        <v>1</v>
      </c>
      <c r="I395" s="203"/>
      <c r="J395" s="198"/>
      <c r="K395" s="198"/>
      <c r="L395" s="204"/>
      <c r="M395" s="205"/>
      <c r="N395" s="206"/>
      <c r="O395" s="206"/>
      <c r="P395" s="206"/>
      <c r="Q395" s="206"/>
      <c r="R395" s="206"/>
      <c r="S395" s="206"/>
      <c r="T395" s="207"/>
      <c r="AT395" s="208" t="s">
        <v>132</v>
      </c>
      <c r="AU395" s="208" t="s">
        <v>81</v>
      </c>
      <c r="AV395" s="13" t="s">
        <v>81</v>
      </c>
      <c r="AW395" s="13" t="s">
        <v>33</v>
      </c>
      <c r="AX395" s="13" t="s">
        <v>71</v>
      </c>
      <c r="AY395" s="208" t="s">
        <v>122</v>
      </c>
    </row>
    <row r="396" spans="2:51" s="14" customFormat="1" ht="11.25">
      <c r="B396" s="209"/>
      <c r="C396" s="210"/>
      <c r="D396" s="199" t="s">
        <v>132</v>
      </c>
      <c r="E396" s="211" t="s">
        <v>19</v>
      </c>
      <c r="F396" s="212" t="s">
        <v>133</v>
      </c>
      <c r="G396" s="210"/>
      <c r="H396" s="213">
        <v>1</v>
      </c>
      <c r="I396" s="214"/>
      <c r="J396" s="210"/>
      <c r="K396" s="210"/>
      <c r="L396" s="215"/>
      <c r="M396" s="216"/>
      <c r="N396" s="217"/>
      <c r="O396" s="217"/>
      <c r="P396" s="217"/>
      <c r="Q396" s="217"/>
      <c r="R396" s="217"/>
      <c r="S396" s="217"/>
      <c r="T396" s="218"/>
      <c r="AT396" s="219" t="s">
        <v>132</v>
      </c>
      <c r="AU396" s="219" t="s">
        <v>81</v>
      </c>
      <c r="AV396" s="14" t="s">
        <v>130</v>
      </c>
      <c r="AW396" s="14" t="s">
        <v>33</v>
      </c>
      <c r="AX396" s="14" t="s">
        <v>79</v>
      </c>
      <c r="AY396" s="219" t="s">
        <v>122</v>
      </c>
    </row>
    <row r="397" spans="1:65" s="2" customFormat="1" ht="16.5" customHeight="1">
      <c r="A397" s="35"/>
      <c r="B397" s="36"/>
      <c r="C397" s="230" t="s">
        <v>462</v>
      </c>
      <c r="D397" s="230" t="s">
        <v>202</v>
      </c>
      <c r="E397" s="231" t="s">
        <v>463</v>
      </c>
      <c r="F397" s="232" t="s">
        <v>464</v>
      </c>
      <c r="G397" s="233" t="s">
        <v>460</v>
      </c>
      <c r="H397" s="234">
        <v>1</v>
      </c>
      <c r="I397" s="235"/>
      <c r="J397" s="236">
        <f>ROUND(I397*H397,2)</f>
        <v>0</v>
      </c>
      <c r="K397" s="232" t="s">
        <v>205</v>
      </c>
      <c r="L397" s="237"/>
      <c r="M397" s="238" t="s">
        <v>19</v>
      </c>
      <c r="N397" s="239" t="s">
        <v>42</v>
      </c>
      <c r="O397" s="65"/>
      <c r="P397" s="193">
        <f>O397*H397</f>
        <v>0</v>
      </c>
      <c r="Q397" s="193">
        <v>0</v>
      </c>
      <c r="R397" s="193">
        <f>Q397*H397</f>
        <v>0</v>
      </c>
      <c r="S397" s="193">
        <v>0</v>
      </c>
      <c r="T397" s="194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95" t="s">
        <v>336</v>
      </c>
      <c r="AT397" s="195" t="s">
        <v>202</v>
      </c>
      <c r="AU397" s="195" t="s">
        <v>81</v>
      </c>
      <c r="AY397" s="18" t="s">
        <v>122</v>
      </c>
      <c r="BE397" s="196">
        <f>IF(N397="základní",J397,0)</f>
        <v>0</v>
      </c>
      <c r="BF397" s="196">
        <f>IF(N397="snížená",J397,0)</f>
        <v>0</v>
      </c>
      <c r="BG397" s="196">
        <f>IF(N397="zákl. přenesená",J397,0)</f>
        <v>0</v>
      </c>
      <c r="BH397" s="196">
        <f>IF(N397="sníž. přenesená",J397,0)</f>
        <v>0</v>
      </c>
      <c r="BI397" s="196">
        <f>IF(N397="nulová",J397,0)</f>
        <v>0</v>
      </c>
      <c r="BJ397" s="18" t="s">
        <v>79</v>
      </c>
      <c r="BK397" s="196">
        <f>ROUND(I397*H397,2)</f>
        <v>0</v>
      </c>
      <c r="BL397" s="18" t="s">
        <v>237</v>
      </c>
      <c r="BM397" s="195" t="s">
        <v>465</v>
      </c>
    </row>
    <row r="398" spans="2:51" s="13" customFormat="1" ht="11.25">
      <c r="B398" s="197"/>
      <c r="C398" s="198"/>
      <c r="D398" s="199" t="s">
        <v>132</v>
      </c>
      <c r="E398" s="200" t="s">
        <v>19</v>
      </c>
      <c r="F398" s="201" t="s">
        <v>79</v>
      </c>
      <c r="G398" s="198"/>
      <c r="H398" s="202">
        <v>1</v>
      </c>
      <c r="I398" s="203"/>
      <c r="J398" s="198"/>
      <c r="K398" s="198"/>
      <c r="L398" s="204"/>
      <c r="M398" s="205"/>
      <c r="N398" s="206"/>
      <c r="O398" s="206"/>
      <c r="P398" s="206"/>
      <c r="Q398" s="206"/>
      <c r="R398" s="206"/>
      <c r="S398" s="206"/>
      <c r="T398" s="207"/>
      <c r="AT398" s="208" t="s">
        <v>132</v>
      </c>
      <c r="AU398" s="208" t="s">
        <v>81</v>
      </c>
      <c r="AV398" s="13" t="s">
        <v>81</v>
      </c>
      <c r="AW398" s="13" t="s">
        <v>33</v>
      </c>
      <c r="AX398" s="13" t="s">
        <v>71</v>
      </c>
      <c r="AY398" s="208" t="s">
        <v>122</v>
      </c>
    </row>
    <row r="399" spans="2:51" s="14" customFormat="1" ht="11.25">
      <c r="B399" s="209"/>
      <c r="C399" s="210"/>
      <c r="D399" s="199" t="s">
        <v>132</v>
      </c>
      <c r="E399" s="211" t="s">
        <v>19</v>
      </c>
      <c r="F399" s="212" t="s">
        <v>133</v>
      </c>
      <c r="G399" s="210"/>
      <c r="H399" s="213">
        <v>1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132</v>
      </c>
      <c r="AU399" s="219" t="s">
        <v>81</v>
      </c>
      <c r="AV399" s="14" t="s">
        <v>130</v>
      </c>
      <c r="AW399" s="14" t="s">
        <v>33</v>
      </c>
      <c r="AX399" s="14" t="s">
        <v>79</v>
      </c>
      <c r="AY399" s="219" t="s">
        <v>122</v>
      </c>
    </row>
    <row r="400" spans="1:65" s="2" customFormat="1" ht="16.5" customHeight="1">
      <c r="A400" s="35"/>
      <c r="B400" s="36"/>
      <c r="C400" s="230" t="s">
        <v>466</v>
      </c>
      <c r="D400" s="230" t="s">
        <v>202</v>
      </c>
      <c r="E400" s="231" t="s">
        <v>467</v>
      </c>
      <c r="F400" s="232" t="s">
        <v>468</v>
      </c>
      <c r="G400" s="233" t="s">
        <v>460</v>
      </c>
      <c r="H400" s="234">
        <v>1</v>
      </c>
      <c r="I400" s="235"/>
      <c r="J400" s="236">
        <f>ROUND(I400*H400,2)</f>
        <v>0</v>
      </c>
      <c r="K400" s="232" t="s">
        <v>205</v>
      </c>
      <c r="L400" s="237"/>
      <c r="M400" s="238" t="s">
        <v>19</v>
      </c>
      <c r="N400" s="239" t="s">
        <v>42</v>
      </c>
      <c r="O400" s="65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95" t="s">
        <v>336</v>
      </c>
      <c r="AT400" s="195" t="s">
        <v>202</v>
      </c>
      <c r="AU400" s="195" t="s">
        <v>81</v>
      </c>
      <c r="AY400" s="18" t="s">
        <v>122</v>
      </c>
      <c r="BE400" s="196">
        <f>IF(N400="základní",J400,0)</f>
        <v>0</v>
      </c>
      <c r="BF400" s="196">
        <f>IF(N400="snížená",J400,0)</f>
        <v>0</v>
      </c>
      <c r="BG400" s="196">
        <f>IF(N400="zákl. přenesená",J400,0)</f>
        <v>0</v>
      </c>
      <c r="BH400" s="196">
        <f>IF(N400="sníž. přenesená",J400,0)</f>
        <v>0</v>
      </c>
      <c r="BI400" s="196">
        <f>IF(N400="nulová",J400,0)</f>
        <v>0</v>
      </c>
      <c r="BJ400" s="18" t="s">
        <v>79</v>
      </c>
      <c r="BK400" s="196">
        <f>ROUND(I400*H400,2)</f>
        <v>0</v>
      </c>
      <c r="BL400" s="18" t="s">
        <v>237</v>
      </c>
      <c r="BM400" s="195" t="s">
        <v>469</v>
      </c>
    </row>
    <row r="401" spans="2:51" s="13" customFormat="1" ht="11.25">
      <c r="B401" s="197"/>
      <c r="C401" s="198"/>
      <c r="D401" s="199" t="s">
        <v>132</v>
      </c>
      <c r="E401" s="200" t="s">
        <v>19</v>
      </c>
      <c r="F401" s="201" t="s">
        <v>79</v>
      </c>
      <c r="G401" s="198"/>
      <c r="H401" s="202">
        <v>1</v>
      </c>
      <c r="I401" s="203"/>
      <c r="J401" s="198"/>
      <c r="K401" s="198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132</v>
      </c>
      <c r="AU401" s="208" t="s">
        <v>81</v>
      </c>
      <c r="AV401" s="13" t="s">
        <v>81</v>
      </c>
      <c r="AW401" s="13" t="s">
        <v>33</v>
      </c>
      <c r="AX401" s="13" t="s">
        <v>71</v>
      </c>
      <c r="AY401" s="208" t="s">
        <v>122</v>
      </c>
    </row>
    <row r="402" spans="2:51" s="14" customFormat="1" ht="11.25">
      <c r="B402" s="209"/>
      <c r="C402" s="210"/>
      <c r="D402" s="199" t="s">
        <v>132</v>
      </c>
      <c r="E402" s="211" t="s">
        <v>19</v>
      </c>
      <c r="F402" s="212" t="s">
        <v>133</v>
      </c>
      <c r="G402" s="210"/>
      <c r="H402" s="213">
        <v>1</v>
      </c>
      <c r="I402" s="214"/>
      <c r="J402" s="210"/>
      <c r="K402" s="210"/>
      <c r="L402" s="215"/>
      <c r="M402" s="216"/>
      <c r="N402" s="217"/>
      <c r="O402" s="217"/>
      <c r="P402" s="217"/>
      <c r="Q402" s="217"/>
      <c r="R402" s="217"/>
      <c r="S402" s="217"/>
      <c r="T402" s="218"/>
      <c r="AT402" s="219" t="s">
        <v>132</v>
      </c>
      <c r="AU402" s="219" t="s">
        <v>81</v>
      </c>
      <c r="AV402" s="14" t="s">
        <v>130</v>
      </c>
      <c r="AW402" s="14" t="s">
        <v>33</v>
      </c>
      <c r="AX402" s="14" t="s">
        <v>79</v>
      </c>
      <c r="AY402" s="219" t="s">
        <v>122</v>
      </c>
    </row>
    <row r="403" spans="1:65" s="2" customFormat="1" ht="16.5" customHeight="1">
      <c r="A403" s="35"/>
      <c r="B403" s="36"/>
      <c r="C403" s="184" t="s">
        <v>470</v>
      </c>
      <c r="D403" s="184" t="s">
        <v>125</v>
      </c>
      <c r="E403" s="185" t="s">
        <v>471</v>
      </c>
      <c r="F403" s="186" t="s">
        <v>472</v>
      </c>
      <c r="G403" s="187" t="s">
        <v>139</v>
      </c>
      <c r="H403" s="188">
        <v>3.9</v>
      </c>
      <c r="I403" s="189"/>
      <c r="J403" s="190">
        <f>ROUND(I403*H403,2)</f>
        <v>0</v>
      </c>
      <c r="K403" s="186" t="s">
        <v>129</v>
      </c>
      <c r="L403" s="40"/>
      <c r="M403" s="191" t="s">
        <v>19</v>
      </c>
      <c r="N403" s="192" t="s">
        <v>42</v>
      </c>
      <c r="O403" s="65"/>
      <c r="P403" s="193">
        <f>O403*H403</f>
        <v>0</v>
      </c>
      <c r="Q403" s="193">
        <v>5E-05</v>
      </c>
      <c r="R403" s="193">
        <f>Q403*H403</f>
        <v>0.000195</v>
      </c>
      <c r="S403" s="193">
        <v>0</v>
      </c>
      <c r="T403" s="194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5" t="s">
        <v>237</v>
      </c>
      <c r="AT403" s="195" t="s">
        <v>125</v>
      </c>
      <c r="AU403" s="195" t="s">
        <v>81</v>
      </c>
      <c r="AY403" s="18" t="s">
        <v>122</v>
      </c>
      <c r="BE403" s="196">
        <f>IF(N403="základní",J403,0)</f>
        <v>0</v>
      </c>
      <c r="BF403" s="196">
        <f>IF(N403="snížená",J403,0)</f>
        <v>0</v>
      </c>
      <c r="BG403" s="196">
        <f>IF(N403="zákl. přenesená",J403,0)</f>
        <v>0</v>
      </c>
      <c r="BH403" s="196">
        <f>IF(N403="sníž. přenesená",J403,0)</f>
        <v>0</v>
      </c>
      <c r="BI403" s="196">
        <f>IF(N403="nulová",J403,0)</f>
        <v>0</v>
      </c>
      <c r="BJ403" s="18" t="s">
        <v>79</v>
      </c>
      <c r="BK403" s="196">
        <f>ROUND(I403*H403,2)</f>
        <v>0</v>
      </c>
      <c r="BL403" s="18" t="s">
        <v>237</v>
      </c>
      <c r="BM403" s="195" t="s">
        <v>473</v>
      </c>
    </row>
    <row r="404" spans="2:51" s="15" customFormat="1" ht="11.25">
      <c r="B404" s="220"/>
      <c r="C404" s="221"/>
      <c r="D404" s="199" t="s">
        <v>132</v>
      </c>
      <c r="E404" s="222" t="s">
        <v>19</v>
      </c>
      <c r="F404" s="223" t="s">
        <v>474</v>
      </c>
      <c r="G404" s="221"/>
      <c r="H404" s="222" t="s">
        <v>19</v>
      </c>
      <c r="I404" s="224"/>
      <c r="J404" s="221"/>
      <c r="K404" s="221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132</v>
      </c>
      <c r="AU404" s="229" t="s">
        <v>81</v>
      </c>
      <c r="AV404" s="15" t="s">
        <v>79</v>
      </c>
      <c r="AW404" s="15" t="s">
        <v>33</v>
      </c>
      <c r="AX404" s="15" t="s">
        <v>71</v>
      </c>
      <c r="AY404" s="229" t="s">
        <v>122</v>
      </c>
    </row>
    <row r="405" spans="2:51" s="13" customFormat="1" ht="11.25">
      <c r="B405" s="197"/>
      <c r="C405" s="198"/>
      <c r="D405" s="199" t="s">
        <v>132</v>
      </c>
      <c r="E405" s="200" t="s">
        <v>19</v>
      </c>
      <c r="F405" s="201" t="s">
        <v>475</v>
      </c>
      <c r="G405" s="198"/>
      <c r="H405" s="202">
        <v>1.3</v>
      </c>
      <c r="I405" s="203"/>
      <c r="J405" s="198"/>
      <c r="K405" s="198"/>
      <c r="L405" s="204"/>
      <c r="M405" s="205"/>
      <c r="N405" s="206"/>
      <c r="O405" s="206"/>
      <c r="P405" s="206"/>
      <c r="Q405" s="206"/>
      <c r="R405" s="206"/>
      <c r="S405" s="206"/>
      <c r="T405" s="207"/>
      <c r="AT405" s="208" t="s">
        <v>132</v>
      </c>
      <c r="AU405" s="208" t="s">
        <v>81</v>
      </c>
      <c r="AV405" s="13" t="s">
        <v>81</v>
      </c>
      <c r="AW405" s="13" t="s">
        <v>33</v>
      </c>
      <c r="AX405" s="13" t="s">
        <v>71</v>
      </c>
      <c r="AY405" s="208" t="s">
        <v>122</v>
      </c>
    </row>
    <row r="406" spans="2:51" s="13" customFormat="1" ht="11.25">
      <c r="B406" s="197"/>
      <c r="C406" s="198"/>
      <c r="D406" s="199" t="s">
        <v>132</v>
      </c>
      <c r="E406" s="200" t="s">
        <v>19</v>
      </c>
      <c r="F406" s="201" t="s">
        <v>475</v>
      </c>
      <c r="G406" s="198"/>
      <c r="H406" s="202">
        <v>1.3</v>
      </c>
      <c r="I406" s="203"/>
      <c r="J406" s="198"/>
      <c r="K406" s="198"/>
      <c r="L406" s="204"/>
      <c r="M406" s="205"/>
      <c r="N406" s="206"/>
      <c r="O406" s="206"/>
      <c r="P406" s="206"/>
      <c r="Q406" s="206"/>
      <c r="R406" s="206"/>
      <c r="S406" s="206"/>
      <c r="T406" s="207"/>
      <c r="AT406" s="208" t="s">
        <v>132</v>
      </c>
      <c r="AU406" s="208" t="s">
        <v>81</v>
      </c>
      <c r="AV406" s="13" t="s">
        <v>81</v>
      </c>
      <c r="AW406" s="13" t="s">
        <v>33</v>
      </c>
      <c r="AX406" s="13" t="s">
        <v>71</v>
      </c>
      <c r="AY406" s="208" t="s">
        <v>122</v>
      </c>
    </row>
    <row r="407" spans="2:51" s="13" customFormat="1" ht="11.25">
      <c r="B407" s="197"/>
      <c r="C407" s="198"/>
      <c r="D407" s="199" t="s">
        <v>132</v>
      </c>
      <c r="E407" s="200" t="s">
        <v>19</v>
      </c>
      <c r="F407" s="201" t="s">
        <v>475</v>
      </c>
      <c r="G407" s="198"/>
      <c r="H407" s="202">
        <v>1.3</v>
      </c>
      <c r="I407" s="203"/>
      <c r="J407" s="198"/>
      <c r="K407" s="198"/>
      <c r="L407" s="204"/>
      <c r="M407" s="205"/>
      <c r="N407" s="206"/>
      <c r="O407" s="206"/>
      <c r="P407" s="206"/>
      <c r="Q407" s="206"/>
      <c r="R407" s="206"/>
      <c r="S407" s="206"/>
      <c r="T407" s="207"/>
      <c r="AT407" s="208" t="s">
        <v>132</v>
      </c>
      <c r="AU407" s="208" t="s">
        <v>81</v>
      </c>
      <c r="AV407" s="13" t="s">
        <v>81</v>
      </c>
      <c r="AW407" s="13" t="s">
        <v>33</v>
      </c>
      <c r="AX407" s="13" t="s">
        <v>71</v>
      </c>
      <c r="AY407" s="208" t="s">
        <v>122</v>
      </c>
    </row>
    <row r="408" spans="2:51" s="14" customFormat="1" ht="11.25">
      <c r="B408" s="209"/>
      <c r="C408" s="210"/>
      <c r="D408" s="199" t="s">
        <v>132</v>
      </c>
      <c r="E408" s="211" t="s">
        <v>19</v>
      </c>
      <c r="F408" s="212" t="s">
        <v>133</v>
      </c>
      <c r="G408" s="210"/>
      <c r="H408" s="213">
        <v>3.9000000000000004</v>
      </c>
      <c r="I408" s="214"/>
      <c r="J408" s="210"/>
      <c r="K408" s="210"/>
      <c r="L408" s="215"/>
      <c r="M408" s="216"/>
      <c r="N408" s="217"/>
      <c r="O408" s="217"/>
      <c r="P408" s="217"/>
      <c r="Q408" s="217"/>
      <c r="R408" s="217"/>
      <c r="S408" s="217"/>
      <c r="T408" s="218"/>
      <c r="AT408" s="219" t="s">
        <v>132</v>
      </c>
      <c r="AU408" s="219" t="s">
        <v>81</v>
      </c>
      <c r="AV408" s="14" t="s">
        <v>130</v>
      </c>
      <c r="AW408" s="14" t="s">
        <v>33</v>
      </c>
      <c r="AX408" s="14" t="s">
        <v>79</v>
      </c>
      <c r="AY408" s="219" t="s">
        <v>122</v>
      </c>
    </row>
    <row r="409" spans="1:65" s="2" customFormat="1" ht="16.5" customHeight="1">
      <c r="A409" s="35"/>
      <c r="B409" s="36"/>
      <c r="C409" s="230" t="s">
        <v>476</v>
      </c>
      <c r="D409" s="230" t="s">
        <v>202</v>
      </c>
      <c r="E409" s="231" t="s">
        <v>477</v>
      </c>
      <c r="F409" s="232" t="s">
        <v>478</v>
      </c>
      <c r="G409" s="233" t="s">
        <v>128</v>
      </c>
      <c r="H409" s="234">
        <v>3</v>
      </c>
      <c r="I409" s="235"/>
      <c r="J409" s="236">
        <f>ROUND(I409*H409,2)</f>
        <v>0</v>
      </c>
      <c r="K409" s="232" t="s">
        <v>205</v>
      </c>
      <c r="L409" s="237"/>
      <c r="M409" s="238" t="s">
        <v>19</v>
      </c>
      <c r="N409" s="239" t="s">
        <v>42</v>
      </c>
      <c r="O409" s="65"/>
      <c r="P409" s="193">
        <f>O409*H409</f>
        <v>0</v>
      </c>
      <c r="Q409" s="193">
        <v>0.045</v>
      </c>
      <c r="R409" s="193">
        <f>Q409*H409</f>
        <v>0.135</v>
      </c>
      <c r="S409" s="193">
        <v>0</v>
      </c>
      <c r="T409" s="194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5" t="s">
        <v>336</v>
      </c>
      <c r="AT409" s="195" t="s">
        <v>202</v>
      </c>
      <c r="AU409" s="195" t="s">
        <v>81</v>
      </c>
      <c r="AY409" s="18" t="s">
        <v>122</v>
      </c>
      <c r="BE409" s="196">
        <f>IF(N409="základní",J409,0)</f>
        <v>0</v>
      </c>
      <c r="BF409" s="196">
        <f>IF(N409="snížená",J409,0)</f>
        <v>0</v>
      </c>
      <c r="BG409" s="196">
        <f>IF(N409="zákl. přenesená",J409,0)</f>
        <v>0</v>
      </c>
      <c r="BH409" s="196">
        <f>IF(N409="sníž. přenesená",J409,0)</f>
        <v>0</v>
      </c>
      <c r="BI409" s="196">
        <f>IF(N409="nulová",J409,0)</f>
        <v>0</v>
      </c>
      <c r="BJ409" s="18" t="s">
        <v>79</v>
      </c>
      <c r="BK409" s="196">
        <f>ROUND(I409*H409,2)</f>
        <v>0</v>
      </c>
      <c r="BL409" s="18" t="s">
        <v>237</v>
      </c>
      <c r="BM409" s="195" t="s">
        <v>479</v>
      </c>
    </row>
    <row r="410" spans="2:51" s="13" customFormat="1" ht="11.25">
      <c r="B410" s="197"/>
      <c r="C410" s="198"/>
      <c r="D410" s="199" t="s">
        <v>132</v>
      </c>
      <c r="E410" s="200" t="s">
        <v>19</v>
      </c>
      <c r="F410" s="201" t="s">
        <v>480</v>
      </c>
      <c r="G410" s="198"/>
      <c r="H410" s="202">
        <v>3</v>
      </c>
      <c r="I410" s="203"/>
      <c r="J410" s="198"/>
      <c r="K410" s="198"/>
      <c r="L410" s="204"/>
      <c r="M410" s="205"/>
      <c r="N410" s="206"/>
      <c r="O410" s="206"/>
      <c r="P410" s="206"/>
      <c r="Q410" s="206"/>
      <c r="R410" s="206"/>
      <c r="S410" s="206"/>
      <c r="T410" s="207"/>
      <c r="AT410" s="208" t="s">
        <v>132</v>
      </c>
      <c r="AU410" s="208" t="s">
        <v>81</v>
      </c>
      <c r="AV410" s="13" t="s">
        <v>81</v>
      </c>
      <c r="AW410" s="13" t="s">
        <v>33</v>
      </c>
      <c r="AX410" s="13" t="s">
        <v>71</v>
      </c>
      <c r="AY410" s="208" t="s">
        <v>122</v>
      </c>
    </row>
    <row r="411" spans="2:51" s="14" customFormat="1" ht="11.25">
      <c r="B411" s="209"/>
      <c r="C411" s="210"/>
      <c r="D411" s="199" t="s">
        <v>132</v>
      </c>
      <c r="E411" s="211" t="s">
        <v>19</v>
      </c>
      <c r="F411" s="212" t="s">
        <v>133</v>
      </c>
      <c r="G411" s="210"/>
      <c r="H411" s="213">
        <v>3</v>
      </c>
      <c r="I411" s="214"/>
      <c r="J411" s="210"/>
      <c r="K411" s="210"/>
      <c r="L411" s="215"/>
      <c r="M411" s="216"/>
      <c r="N411" s="217"/>
      <c r="O411" s="217"/>
      <c r="P411" s="217"/>
      <c r="Q411" s="217"/>
      <c r="R411" s="217"/>
      <c r="S411" s="217"/>
      <c r="T411" s="218"/>
      <c r="AT411" s="219" t="s">
        <v>132</v>
      </c>
      <c r="AU411" s="219" t="s">
        <v>81</v>
      </c>
      <c r="AV411" s="14" t="s">
        <v>130</v>
      </c>
      <c r="AW411" s="14" t="s">
        <v>33</v>
      </c>
      <c r="AX411" s="14" t="s">
        <v>79</v>
      </c>
      <c r="AY411" s="219" t="s">
        <v>122</v>
      </c>
    </row>
    <row r="412" spans="1:65" s="2" customFormat="1" ht="16.5" customHeight="1">
      <c r="A412" s="35"/>
      <c r="B412" s="36"/>
      <c r="C412" s="184" t="s">
        <v>481</v>
      </c>
      <c r="D412" s="184" t="s">
        <v>125</v>
      </c>
      <c r="E412" s="185" t="s">
        <v>482</v>
      </c>
      <c r="F412" s="186" t="s">
        <v>483</v>
      </c>
      <c r="G412" s="187" t="s">
        <v>484</v>
      </c>
      <c r="H412" s="188">
        <v>103.314</v>
      </c>
      <c r="I412" s="189"/>
      <c r="J412" s="190">
        <f>ROUND(I412*H412,2)</f>
        <v>0</v>
      </c>
      <c r="K412" s="186" t="s">
        <v>129</v>
      </c>
      <c r="L412" s="40"/>
      <c r="M412" s="191" t="s">
        <v>19</v>
      </c>
      <c r="N412" s="192" t="s">
        <v>42</v>
      </c>
      <c r="O412" s="65"/>
      <c r="P412" s="193">
        <f>O412*H412</f>
        <v>0</v>
      </c>
      <c r="Q412" s="193">
        <v>6E-05</v>
      </c>
      <c r="R412" s="193">
        <f>Q412*H412</f>
        <v>0.00619884</v>
      </c>
      <c r="S412" s="193">
        <v>0</v>
      </c>
      <c r="T412" s="194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95" t="s">
        <v>237</v>
      </c>
      <c r="AT412" s="195" t="s">
        <v>125</v>
      </c>
      <c r="AU412" s="195" t="s">
        <v>81</v>
      </c>
      <c r="AY412" s="18" t="s">
        <v>122</v>
      </c>
      <c r="BE412" s="196">
        <f>IF(N412="základní",J412,0)</f>
        <v>0</v>
      </c>
      <c r="BF412" s="196">
        <f>IF(N412="snížená",J412,0)</f>
        <v>0</v>
      </c>
      <c r="BG412" s="196">
        <f>IF(N412="zákl. přenesená",J412,0)</f>
        <v>0</v>
      </c>
      <c r="BH412" s="196">
        <f>IF(N412="sníž. přenesená",J412,0)</f>
        <v>0</v>
      </c>
      <c r="BI412" s="196">
        <f>IF(N412="nulová",J412,0)</f>
        <v>0</v>
      </c>
      <c r="BJ412" s="18" t="s">
        <v>79</v>
      </c>
      <c r="BK412" s="196">
        <f>ROUND(I412*H412,2)</f>
        <v>0</v>
      </c>
      <c r="BL412" s="18" t="s">
        <v>237</v>
      </c>
      <c r="BM412" s="195" t="s">
        <v>485</v>
      </c>
    </row>
    <row r="413" spans="2:51" s="15" customFormat="1" ht="11.25">
      <c r="B413" s="220"/>
      <c r="C413" s="221"/>
      <c r="D413" s="199" t="s">
        <v>132</v>
      </c>
      <c r="E413" s="222" t="s">
        <v>19</v>
      </c>
      <c r="F413" s="223" t="s">
        <v>305</v>
      </c>
      <c r="G413" s="221"/>
      <c r="H413" s="222" t="s">
        <v>19</v>
      </c>
      <c r="I413" s="224"/>
      <c r="J413" s="221"/>
      <c r="K413" s="221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132</v>
      </c>
      <c r="AU413" s="229" t="s">
        <v>81</v>
      </c>
      <c r="AV413" s="15" t="s">
        <v>79</v>
      </c>
      <c r="AW413" s="15" t="s">
        <v>33</v>
      </c>
      <c r="AX413" s="15" t="s">
        <v>71</v>
      </c>
      <c r="AY413" s="229" t="s">
        <v>122</v>
      </c>
    </row>
    <row r="414" spans="2:51" s="13" customFormat="1" ht="11.25">
      <c r="B414" s="197"/>
      <c r="C414" s="198"/>
      <c r="D414" s="199" t="s">
        <v>132</v>
      </c>
      <c r="E414" s="200" t="s">
        <v>19</v>
      </c>
      <c r="F414" s="201" t="s">
        <v>486</v>
      </c>
      <c r="G414" s="198"/>
      <c r="H414" s="202">
        <v>46.423</v>
      </c>
      <c r="I414" s="203"/>
      <c r="J414" s="198"/>
      <c r="K414" s="198"/>
      <c r="L414" s="204"/>
      <c r="M414" s="205"/>
      <c r="N414" s="206"/>
      <c r="O414" s="206"/>
      <c r="P414" s="206"/>
      <c r="Q414" s="206"/>
      <c r="R414" s="206"/>
      <c r="S414" s="206"/>
      <c r="T414" s="207"/>
      <c r="AT414" s="208" t="s">
        <v>132</v>
      </c>
      <c r="AU414" s="208" t="s">
        <v>81</v>
      </c>
      <c r="AV414" s="13" t="s">
        <v>81</v>
      </c>
      <c r="AW414" s="13" t="s">
        <v>33</v>
      </c>
      <c r="AX414" s="13" t="s">
        <v>71</v>
      </c>
      <c r="AY414" s="208" t="s">
        <v>122</v>
      </c>
    </row>
    <row r="415" spans="2:51" s="15" customFormat="1" ht="11.25">
      <c r="B415" s="220"/>
      <c r="C415" s="221"/>
      <c r="D415" s="199" t="s">
        <v>132</v>
      </c>
      <c r="E415" s="222" t="s">
        <v>19</v>
      </c>
      <c r="F415" s="223" t="s">
        <v>305</v>
      </c>
      <c r="G415" s="221"/>
      <c r="H415" s="222" t="s">
        <v>19</v>
      </c>
      <c r="I415" s="224"/>
      <c r="J415" s="221"/>
      <c r="K415" s="221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132</v>
      </c>
      <c r="AU415" s="229" t="s">
        <v>81</v>
      </c>
      <c r="AV415" s="15" t="s">
        <v>79</v>
      </c>
      <c r="AW415" s="15" t="s">
        <v>33</v>
      </c>
      <c r="AX415" s="15" t="s">
        <v>71</v>
      </c>
      <c r="AY415" s="229" t="s">
        <v>122</v>
      </c>
    </row>
    <row r="416" spans="2:51" s="13" customFormat="1" ht="11.25">
      <c r="B416" s="197"/>
      <c r="C416" s="198"/>
      <c r="D416" s="199" t="s">
        <v>132</v>
      </c>
      <c r="E416" s="200" t="s">
        <v>19</v>
      </c>
      <c r="F416" s="201" t="s">
        <v>487</v>
      </c>
      <c r="G416" s="198"/>
      <c r="H416" s="202">
        <v>49.547</v>
      </c>
      <c r="I416" s="203"/>
      <c r="J416" s="198"/>
      <c r="K416" s="198"/>
      <c r="L416" s="204"/>
      <c r="M416" s="205"/>
      <c r="N416" s="206"/>
      <c r="O416" s="206"/>
      <c r="P416" s="206"/>
      <c r="Q416" s="206"/>
      <c r="R416" s="206"/>
      <c r="S416" s="206"/>
      <c r="T416" s="207"/>
      <c r="AT416" s="208" t="s">
        <v>132</v>
      </c>
      <c r="AU416" s="208" t="s">
        <v>81</v>
      </c>
      <c r="AV416" s="13" t="s">
        <v>81</v>
      </c>
      <c r="AW416" s="13" t="s">
        <v>33</v>
      </c>
      <c r="AX416" s="13" t="s">
        <v>71</v>
      </c>
      <c r="AY416" s="208" t="s">
        <v>122</v>
      </c>
    </row>
    <row r="417" spans="2:51" s="15" customFormat="1" ht="11.25">
      <c r="B417" s="220"/>
      <c r="C417" s="221"/>
      <c r="D417" s="199" t="s">
        <v>132</v>
      </c>
      <c r="E417" s="222" t="s">
        <v>19</v>
      </c>
      <c r="F417" s="223" t="s">
        <v>488</v>
      </c>
      <c r="G417" s="221"/>
      <c r="H417" s="222" t="s">
        <v>19</v>
      </c>
      <c r="I417" s="224"/>
      <c r="J417" s="221"/>
      <c r="K417" s="221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132</v>
      </c>
      <c r="AU417" s="229" t="s">
        <v>81</v>
      </c>
      <c r="AV417" s="15" t="s">
        <v>79</v>
      </c>
      <c r="AW417" s="15" t="s">
        <v>33</v>
      </c>
      <c r="AX417" s="15" t="s">
        <v>71</v>
      </c>
      <c r="AY417" s="229" t="s">
        <v>122</v>
      </c>
    </row>
    <row r="418" spans="2:51" s="13" customFormat="1" ht="11.25">
      <c r="B418" s="197"/>
      <c r="C418" s="198"/>
      <c r="D418" s="199" t="s">
        <v>132</v>
      </c>
      <c r="E418" s="200" t="s">
        <v>19</v>
      </c>
      <c r="F418" s="201" t="s">
        <v>489</v>
      </c>
      <c r="G418" s="198"/>
      <c r="H418" s="202">
        <v>4.896</v>
      </c>
      <c r="I418" s="203"/>
      <c r="J418" s="198"/>
      <c r="K418" s="198"/>
      <c r="L418" s="204"/>
      <c r="M418" s="205"/>
      <c r="N418" s="206"/>
      <c r="O418" s="206"/>
      <c r="P418" s="206"/>
      <c r="Q418" s="206"/>
      <c r="R418" s="206"/>
      <c r="S418" s="206"/>
      <c r="T418" s="207"/>
      <c r="AT418" s="208" t="s">
        <v>132</v>
      </c>
      <c r="AU418" s="208" t="s">
        <v>81</v>
      </c>
      <c r="AV418" s="13" t="s">
        <v>81</v>
      </c>
      <c r="AW418" s="13" t="s">
        <v>33</v>
      </c>
      <c r="AX418" s="13" t="s">
        <v>71</v>
      </c>
      <c r="AY418" s="208" t="s">
        <v>122</v>
      </c>
    </row>
    <row r="419" spans="2:51" s="15" customFormat="1" ht="11.25">
      <c r="B419" s="220"/>
      <c r="C419" s="221"/>
      <c r="D419" s="199" t="s">
        <v>132</v>
      </c>
      <c r="E419" s="222" t="s">
        <v>19</v>
      </c>
      <c r="F419" s="223" t="s">
        <v>490</v>
      </c>
      <c r="G419" s="221"/>
      <c r="H419" s="222" t="s">
        <v>19</v>
      </c>
      <c r="I419" s="224"/>
      <c r="J419" s="221"/>
      <c r="K419" s="221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132</v>
      </c>
      <c r="AU419" s="229" t="s">
        <v>81</v>
      </c>
      <c r="AV419" s="15" t="s">
        <v>79</v>
      </c>
      <c r="AW419" s="15" t="s">
        <v>33</v>
      </c>
      <c r="AX419" s="15" t="s">
        <v>71</v>
      </c>
      <c r="AY419" s="229" t="s">
        <v>122</v>
      </c>
    </row>
    <row r="420" spans="2:51" s="13" customFormat="1" ht="11.25">
      <c r="B420" s="197"/>
      <c r="C420" s="198"/>
      <c r="D420" s="199" t="s">
        <v>132</v>
      </c>
      <c r="E420" s="200" t="s">
        <v>19</v>
      </c>
      <c r="F420" s="201" t="s">
        <v>491</v>
      </c>
      <c r="G420" s="198"/>
      <c r="H420" s="202">
        <v>2.448</v>
      </c>
      <c r="I420" s="203"/>
      <c r="J420" s="198"/>
      <c r="K420" s="198"/>
      <c r="L420" s="204"/>
      <c r="M420" s="205"/>
      <c r="N420" s="206"/>
      <c r="O420" s="206"/>
      <c r="P420" s="206"/>
      <c r="Q420" s="206"/>
      <c r="R420" s="206"/>
      <c r="S420" s="206"/>
      <c r="T420" s="207"/>
      <c r="AT420" s="208" t="s">
        <v>132</v>
      </c>
      <c r="AU420" s="208" t="s">
        <v>81</v>
      </c>
      <c r="AV420" s="13" t="s">
        <v>81</v>
      </c>
      <c r="AW420" s="13" t="s">
        <v>33</v>
      </c>
      <c r="AX420" s="13" t="s">
        <v>71</v>
      </c>
      <c r="AY420" s="208" t="s">
        <v>122</v>
      </c>
    </row>
    <row r="421" spans="2:51" s="14" customFormat="1" ht="11.25">
      <c r="B421" s="209"/>
      <c r="C421" s="210"/>
      <c r="D421" s="199" t="s">
        <v>132</v>
      </c>
      <c r="E421" s="211" t="s">
        <v>19</v>
      </c>
      <c r="F421" s="212" t="s">
        <v>133</v>
      </c>
      <c r="G421" s="210"/>
      <c r="H421" s="213">
        <v>103.314</v>
      </c>
      <c r="I421" s="214"/>
      <c r="J421" s="210"/>
      <c r="K421" s="210"/>
      <c r="L421" s="215"/>
      <c r="M421" s="216"/>
      <c r="N421" s="217"/>
      <c r="O421" s="217"/>
      <c r="P421" s="217"/>
      <c r="Q421" s="217"/>
      <c r="R421" s="217"/>
      <c r="S421" s="217"/>
      <c r="T421" s="218"/>
      <c r="AT421" s="219" t="s">
        <v>132</v>
      </c>
      <c r="AU421" s="219" t="s">
        <v>81</v>
      </c>
      <c r="AV421" s="14" t="s">
        <v>130</v>
      </c>
      <c r="AW421" s="14" t="s">
        <v>33</v>
      </c>
      <c r="AX421" s="14" t="s">
        <v>79</v>
      </c>
      <c r="AY421" s="219" t="s">
        <v>122</v>
      </c>
    </row>
    <row r="422" spans="1:65" s="2" customFormat="1" ht="16.5" customHeight="1">
      <c r="A422" s="35"/>
      <c r="B422" s="36"/>
      <c r="C422" s="230" t="s">
        <v>492</v>
      </c>
      <c r="D422" s="230" t="s">
        <v>202</v>
      </c>
      <c r="E422" s="231" t="s">
        <v>493</v>
      </c>
      <c r="F422" s="232" t="s">
        <v>494</v>
      </c>
      <c r="G422" s="233" t="s">
        <v>247</v>
      </c>
      <c r="H422" s="234">
        <v>0.046</v>
      </c>
      <c r="I422" s="235"/>
      <c r="J422" s="236">
        <f>ROUND(I422*H422,2)</f>
        <v>0</v>
      </c>
      <c r="K422" s="232" t="s">
        <v>129</v>
      </c>
      <c r="L422" s="237"/>
      <c r="M422" s="238" t="s">
        <v>19</v>
      </c>
      <c r="N422" s="239" t="s">
        <v>42</v>
      </c>
      <c r="O422" s="65"/>
      <c r="P422" s="193">
        <f>O422*H422</f>
        <v>0</v>
      </c>
      <c r="Q422" s="193">
        <v>1</v>
      </c>
      <c r="R422" s="193">
        <f>Q422*H422</f>
        <v>0.046</v>
      </c>
      <c r="S422" s="193">
        <v>0</v>
      </c>
      <c r="T422" s="194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95" t="s">
        <v>336</v>
      </c>
      <c r="AT422" s="195" t="s">
        <v>202</v>
      </c>
      <c r="AU422" s="195" t="s">
        <v>81</v>
      </c>
      <c r="AY422" s="18" t="s">
        <v>122</v>
      </c>
      <c r="BE422" s="196">
        <f>IF(N422="základní",J422,0)</f>
        <v>0</v>
      </c>
      <c r="BF422" s="196">
        <f>IF(N422="snížená",J422,0)</f>
        <v>0</v>
      </c>
      <c r="BG422" s="196">
        <f>IF(N422="zákl. přenesená",J422,0)</f>
        <v>0</v>
      </c>
      <c r="BH422" s="196">
        <f>IF(N422="sníž. přenesená",J422,0)</f>
        <v>0</v>
      </c>
      <c r="BI422" s="196">
        <f>IF(N422="nulová",J422,0)</f>
        <v>0</v>
      </c>
      <c r="BJ422" s="18" t="s">
        <v>79</v>
      </c>
      <c r="BK422" s="196">
        <f>ROUND(I422*H422,2)</f>
        <v>0</v>
      </c>
      <c r="BL422" s="18" t="s">
        <v>237</v>
      </c>
      <c r="BM422" s="195" t="s">
        <v>495</v>
      </c>
    </row>
    <row r="423" spans="2:51" s="15" customFormat="1" ht="11.25">
      <c r="B423" s="220"/>
      <c r="C423" s="221"/>
      <c r="D423" s="199" t="s">
        <v>132</v>
      </c>
      <c r="E423" s="222" t="s">
        <v>19</v>
      </c>
      <c r="F423" s="223" t="s">
        <v>305</v>
      </c>
      <c r="G423" s="221"/>
      <c r="H423" s="222" t="s">
        <v>19</v>
      </c>
      <c r="I423" s="224"/>
      <c r="J423" s="221"/>
      <c r="K423" s="221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132</v>
      </c>
      <c r="AU423" s="229" t="s">
        <v>81</v>
      </c>
      <c r="AV423" s="15" t="s">
        <v>79</v>
      </c>
      <c r="AW423" s="15" t="s">
        <v>33</v>
      </c>
      <c r="AX423" s="15" t="s">
        <v>71</v>
      </c>
      <c r="AY423" s="229" t="s">
        <v>122</v>
      </c>
    </row>
    <row r="424" spans="2:51" s="13" customFormat="1" ht="11.25">
      <c r="B424" s="197"/>
      <c r="C424" s="198"/>
      <c r="D424" s="199" t="s">
        <v>132</v>
      </c>
      <c r="E424" s="200" t="s">
        <v>19</v>
      </c>
      <c r="F424" s="201" t="s">
        <v>496</v>
      </c>
      <c r="G424" s="198"/>
      <c r="H424" s="202">
        <v>0.046</v>
      </c>
      <c r="I424" s="203"/>
      <c r="J424" s="198"/>
      <c r="K424" s="198"/>
      <c r="L424" s="204"/>
      <c r="M424" s="205"/>
      <c r="N424" s="206"/>
      <c r="O424" s="206"/>
      <c r="P424" s="206"/>
      <c r="Q424" s="206"/>
      <c r="R424" s="206"/>
      <c r="S424" s="206"/>
      <c r="T424" s="207"/>
      <c r="AT424" s="208" t="s">
        <v>132</v>
      </c>
      <c r="AU424" s="208" t="s">
        <v>81</v>
      </c>
      <c r="AV424" s="13" t="s">
        <v>81</v>
      </c>
      <c r="AW424" s="13" t="s">
        <v>33</v>
      </c>
      <c r="AX424" s="13" t="s">
        <v>71</v>
      </c>
      <c r="AY424" s="208" t="s">
        <v>122</v>
      </c>
    </row>
    <row r="425" spans="2:51" s="14" customFormat="1" ht="11.25">
      <c r="B425" s="209"/>
      <c r="C425" s="210"/>
      <c r="D425" s="199" t="s">
        <v>132</v>
      </c>
      <c r="E425" s="211" t="s">
        <v>19</v>
      </c>
      <c r="F425" s="212" t="s">
        <v>133</v>
      </c>
      <c r="G425" s="210"/>
      <c r="H425" s="213">
        <v>0.046</v>
      </c>
      <c r="I425" s="214"/>
      <c r="J425" s="210"/>
      <c r="K425" s="210"/>
      <c r="L425" s="215"/>
      <c r="M425" s="216"/>
      <c r="N425" s="217"/>
      <c r="O425" s="217"/>
      <c r="P425" s="217"/>
      <c r="Q425" s="217"/>
      <c r="R425" s="217"/>
      <c r="S425" s="217"/>
      <c r="T425" s="218"/>
      <c r="AT425" s="219" t="s">
        <v>132</v>
      </c>
      <c r="AU425" s="219" t="s">
        <v>81</v>
      </c>
      <c r="AV425" s="14" t="s">
        <v>130</v>
      </c>
      <c r="AW425" s="14" t="s">
        <v>33</v>
      </c>
      <c r="AX425" s="14" t="s">
        <v>79</v>
      </c>
      <c r="AY425" s="219" t="s">
        <v>122</v>
      </c>
    </row>
    <row r="426" spans="1:65" s="2" customFormat="1" ht="16.5" customHeight="1">
      <c r="A426" s="35"/>
      <c r="B426" s="36"/>
      <c r="C426" s="230" t="s">
        <v>497</v>
      </c>
      <c r="D426" s="230" t="s">
        <v>202</v>
      </c>
      <c r="E426" s="231" t="s">
        <v>498</v>
      </c>
      <c r="F426" s="232" t="s">
        <v>499</v>
      </c>
      <c r="G426" s="233" t="s">
        <v>247</v>
      </c>
      <c r="H426" s="234">
        <v>0.05</v>
      </c>
      <c r="I426" s="235"/>
      <c r="J426" s="236">
        <f>ROUND(I426*H426,2)</f>
        <v>0</v>
      </c>
      <c r="K426" s="232" t="s">
        <v>129</v>
      </c>
      <c r="L426" s="237"/>
      <c r="M426" s="238" t="s">
        <v>19</v>
      </c>
      <c r="N426" s="239" t="s">
        <v>42</v>
      </c>
      <c r="O426" s="65"/>
      <c r="P426" s="193">
        <f>O426*H426</f>
        <v>0</v>
      </c>
      <c r="Q426" s="193">
        <v>1</v>
      </c>
      <c r="R426" s="193">
        <f>Q426*H426</f>
        <v>0.05</v>
      </c>
      <c r="S426" s="193">
        <v>0</v>
      </c>
      <c r="T426" s="194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95" t="s">
        <v>336</v>
      </c>
      <c r="AT426" s="195" t="s">
        <v>202</v>
      </c>
      <c r="AU426" s="195" t="s">
        <v>81</v>
      </c>
      <c r="AY426" s="18" t="s">
        <v>122</v>
      </c>
      <c r="BE426" s="196">
        <f>IF(N426="základní",J426,0)</f>
        <v>0</v>
      </c>
      <c r="BF426" s="196">
        <f>IF(N426="snížená",J426,0)</f>
        <v>0</v>
      </c>
      <c r="BG426" s="196">
        <f>IF(N426="zákl. přenesená",J426,0)</f>
        <v>0</v>
      </c>
      <c r="BH426" s="196">
        <f>IF(N426="sníž. přenesená",J426,0)</f>
        <v>0</v>
      </c>
      <c r="BI426" s="196">
        <f>IF(N426="nulová",J426,0)</f>
        <v>0</v>
      </c>
      <c r="BJ426" s="18" t="s">
        <v>79</v>
      </c>
      <c r="BK426" s="196">
        <f>ROUND(I426*H426,2)</f>
        <v>0</v>
      </c>
      <c r="BL426" s="18" t="s">
        <v>237</v>
      </c>
      <c r="BM426" s="195" t="s">
        <v>500</v>
      </c>
    </row>
    <row r="427" spans="2:51" s="15" customFormat="1" ht="11.25">
      <c r="B427" s="220"/>
      <c r="C427" s="221"/>
      <c r="D427" s="199" t="s">
        <v>132</v>
      </c>
      <c r="E427" s="222" t="s">
        <v>19</v>
      </c>
      <c r="F427" s="223" t="s">
        <v>305</v>
      </c>
      <c r="G427" s="221"/>
      <c r="H427" s="222" t="s">
        <v>19</v>
      </c>
      <c r="I427" s="224"/>
      <c r="J427" s="221"/>
      <c r="K427" s="221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132</v>
      </c>
      <c r="AU427" s="229" t="s">
        <v>81</v>
      </c>
      <c r="AV427" s="15" t="s">
        <v>79</v>
      </c>
      <c r="AW427" s="15" t="s">
        <v>33</v>
      </c>
      <c r="AX427" s="15" t="s">
        <v>71</v>
      </c>
      <c r="AY427" s="229" t="s">
        <v>122</v>
      </c>
    </row>
    <row r="428" spans="2:51" s="13" customFormat="1" ht="11.25">
      <c r="B428" s="197"/>
      <c r="C428" s="198"/>
      <c r="D428" s="199" t="s">
        <v>132</v>
      </c>
      <c r="E428" s="200" t="s">
        <v>19</v>
      </c>
      <c r="F428" s="201" t="s">
        <v>501</v>
      </c>
      <c r="G428" s="198"/>
      <c r="H428" s="202">
        <v>0.05</v>
      </c>
      <c r="I428" s="203"/>
      <c r="J428" s="198"/>
      <c r="K428" s="198"/>
      <c r="L428" s="204"/>
      <c r="M428" s="205"/>
      <c r="N428" s="206"/>
      <c r="O428" s="206"/>
      <c r="P428" s="206"/>
      <c r="Q428" s="206"/>
      <c r="R428" s="206"/>
      <c r="S428" s="206"/>
      <c r="T428" s="207"/>
      <c r="AT428" s="208" t="s">
        <v>132</v>
      </c>
      <c r="AU428" s="208" t="s">
        <v>81</v>
      </c>
      <c r="AV428" s="13" t="s">
        <v>81</v>
      </c>
      <c r="AW428" s="13" t="s">
        <v>33</v>
      </c>
      <c r="AX428" s="13" t="s">
        <v>71</v>
      </c>
      <c r="AY428" s="208" t="s">
        <v>122</v>
      </c>
    </row>
    <row r="429" spans="2:51" s="14" customFormat="1" ht="11.25">
      <c r="B429" s="209"/>
      <c r="C429" s="210"/>
      <c r="D429" s="199" t="s">
        <v>132</v>
      </c>
      <c r="E429" s="211" t="s">
        <v>19</v>
      </c>
      <c r="F429" s="212" t="s">
        <v>133</v>
      </c>
      <c r="G429" s="210"/>
      <c r="H429" s="213">
        <v>0.05</v>
      </c>
      <c r="I429" s="214"/>
      <c r="J429" s="210"/>
      <c r="K429" s="210"/>
      <c r="L429" s="215"/>
      <c r="M429" s="216"/>
      <c r="N429" s="217"/>
      <c r="O429" s="217"/>
      <c r="P429" s="217"/>
      <c r="Q429" s="217"/>
      <c r="R429" s="217"/>
      <c r="S429" s="217"/>
      <c r="T429" s="218"/>
      <c r="AT429" s="219" t="s">
        <v>132</v>
      </c>
      <c r="AU429" s="219" t="s">
        <v>81</v>
      </c>
      <c r="AV429" s="14" t="s">
        <v>130</v>
      </c>
      <c r="AW429" s="14" t="s">
        <v>33</v>
      </c>
      <c r="AX429" s="14" t="s">
        <v>79</v>
      </c>
      <c r="AY429" s="219" t="s">
        <v>122</v>
      </c>
    </row>
    <row r="430" spans="1:65" s="2" customFormat="1" ht="16.5" customHeight="1">
      <c r="A430" s="35"/>
      <c r="B430" s="36"/>
      <c r="C430" s="230" t="s">
        <v>502</v>
      </c>
      <c r="D430" s="230" t="s">
        <v>202</v>
      </c>
      <c r="E430" s="231" t="s">
        <v>503</v>
      </c>
      <c r="F430" s="232" t="s">
        <v>504</v>
      </c>
      <c r="G430" s="233" t="s">
        <v>247</v>
      </c>
      <c r="H430" s="234">
        <v>0.007</v>
      </c>
      <c r="I430" s="235"/>
      <c r="J430" s="236">
        <f>ROUND(I430*H430,2)</f>
        <v>0</v>
      </c>
      <c r="K430" s="232" t="s">
        <v>129</v>
      </c>
      <c r="L430" s="237"/>
      <c r="M430" s="238" t="s">
        <v>19</v>
      </c>
      <c r="N430" s="239" t="s">
        <v>42</v>
      </c>
      <c r="O430" s="65"/>
      <c r="P430" s="193">
        <f>O430*H430</f>
        <v>0</v>
      </c>
      <c r="Q430" s="193">
        <v>1</v>
      </c>
      <c r="R430" s="193">
        <f>Q430*H430</f>
        <v>0.007</v>
      </c>
      <c r="S430" s="193">
        <v>0</v>
      </c>
      <c r="T430" s="194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95" t="s">
        <v>336</v>
      </c>
      <c r="AT430" s="195" t="s">
        <v>202</v>
      </c>
      <c r="AU430" s="195" t="s">
        <v>81</v>
      </c>
      <c r="AY430" s="18" t="s">
        <v>122</v>
      </c>
      <c r="BE430" s="196">
        <f>IF(N430="základní",J430,0)</f>
        <v>0</v>
      </c>
      <c r="BF430" s="196">
        <f>IF(N430="snížená",J430,0)</f>
        <v>0</v>
      </c>
      <c r="BG430" s="196">
        <f>IF(N430="zákl. přenesená",J430,0)</f>
        <v>0</v>
      </c>
      <c r="BH430" s="196">
        <f>IF(N430="sníž. přenesená",J430,0)</f>
        <v>0</v>
      </c>
      <c r="BI430" s="196">
        <f>IF(N430="nulová",J430,0)</f>
        <v>0</v>
      </c>
      <c r="BJ430" s="18" t="s">
        <v>79</v>
      </c>
      <c r="BK430" s="196">
        <f>ROUND(I430*H430,2)</f>
        <v>0</v>
      </c>
      <c r="BL430" s="18" t="s">
        <v>237</v>
      </c>
      <c r="BM430" s="195" t="s">
        <v>505</v>
      </c>
    </row>
    <row r="431" spans="2:51" s="15" customFormat="1" ht="11.25">
      <c r="B431" s="220"/>
      <c r="C431" s="221"/>
      <c r="D431" s="199" t="s">
        <v>132</v>
      </c>
      <c r="E431" s="222" t="s">
        <v>19</v>
      </c>
      <c r="F431" s="223" t="s">
        <v>488</v>
      </c>
      <c r="G431" s="221"/>
      <c r="H431" s="222" t="s">
        <v>19</v>
      </c>
      <c r="I431" s="224"/>
      <c r="J431" s="221"/>
      <c r="K431" s="221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132</v>
      </c>
      <c r="AU431" s="229" t="s">
        <v>81</v>
      </c>
      <c r="AV431" s="15" t="s">
        <v>79</v>
      </c>
      <c r="AW431" s="15" t="s">
        <v>33</v>
      </c>
      <c r="AX431" s="15" t="s">
        <v>71</v>
      </c>
      <c r="AY431" s="229" t="s">
        <v>122</v>
      </c>
    </row>
    <row r="432" spans="2:51" s="13" customFormat="1" ht="11.25">
      <c r="B432" s="197"/>
      <c r="C432" s="198"/>
      <c r="D432" s="199" t="s">
        <v>132</v>
      </c>
      <c r="E432" s="200" t="s">
        <v>19</v>
      </c>
      <c r="F432" s="201" t="s">
        <v>506</v>
      </c>
      <c r="G432" s="198"/>
      <c r="H432" s="202">
        <v>0.005</v>
      </c>
      <c r="I432" s="203"/>
      <c r="J432" s="198"/>
      <c r="K432" s="198"/>
      <c r="L432" s="204"/>
      <c r="M432" s="205"/>
      <c r="N432" s="206"/>
      <c r="O432" s="206"/>
      <c r="P432" s="206"/>
      <c r="Q432" s="206"/>
      <c r="R432" s="206"/>
      <c r="S432" s="206"/>
      <c r="T432" s="207"/>
      <c r="AT432" s="208" t="s">
        <v>132</v>
      </c>
      <c r="AU432" s="208" t="s">
        <v>81</v>
      </c>
      <c r="AV432" s="13" t="s">
        <v>81</v>
      </c>
      <c r="AW432" s="13" t="s">
        <v>33</v>
      </c>
      <c r="AX432" s="13" t="s">
        <v>71</v>
      </c>
      <c r="AY432" s="208" t="s">
        <v>122</v>
      </c>
    </row>
    <row r="433" spans="2:51" s="15" customFormat="1" ht="11.25">
      <c r="B433" s="220"/>
      <c r="C433" s="221"/>
      <c r="D433" s="199" t="s">
        <v>132</v>
      </c>
      <c r="E433" s="222" t="s">
        <v>19</v>
      </c>
      <c r="F433" s="223" t="s">
        <v>490</v>
      </c>
      <c r="G433" s="221"/>
      <c r="H433" s="222" t="s">
        <v>19</v>
      </c>
      <c r="I433" s="224"/>
      <c r="J433" s="221"/>
      <c r="K433" s="221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132</v>
      </c>
      <c r="AU433" s="229" t="s">
        <v>81</v>
      </c>
      <c r="AV433" s="15" t="s">
        <v>79</v>
      </c>
      <c r="AW433" s="15" t="s">
        <v>33</v>
      </c>
      <c r="AX433" s="15" t="s">
        <v>71</v>
      </c>
      <c r="AY433" s="229" t="s">
        <v>122</v>
      </c>
    </row>
    <row r="434" spans="2:51" s="13" customFormat="1" ht="11.25">
      <c r="B434" s="197"/>
      <c r="C434" s="198"/>
      <c r="D434" s="199" t="s">
        <v>132</v>
      </c>
      <c r="E434" s="200" t="s">
        <v>19</v>
      </c>
      <c r="F434" s="201" t="s">
        <v>507</v>
      </c>
      <c r="G434" s="198"/>
      <c r="H434" s="202">
        <v>0.002</v>
      </c>
      <c r="I434" s="203"/>
      <c r="J434" s="198"/>
      <c r="K434" s="198"/>
      <c r="L434" s="204"/>
      <c r="M434" s="205"/>
      <c r="N434" s="206"/>
      <c r="O434" s="206"/>
      <c r="P434" s="206"/>
      <c r="Q434" s="206"/>
      <c r="R434" s="206"/>
      <c r="S434" s="206"/>
      <c r="T434" s="207"/>
      <c r="AT434" s="208" t="s">
        <v>132</v>
      </c>
      <c r="AU434" s="208" t="s">
        <v>81</v>
      </c>
      <c r="AV434" s="13" t="s">
        <v>81</v>
      </c>
      <c r="AW434" s="13" t="s">
        <v>33</v>
      </c>
      <c r="AX434" s="13" t="s">
        <v>71</v>
      </c>
      <c r="AY434" s="208" t="s">
        <v>122</v>
      </c>
    </row>
    <row r="435" spans="2:51" s="14" customFormat="1" ht="11.25">
      <c r="B435" s="209"/>
      <c r="C435" s="210"/>
      <c r="D435" s="199" t="s">
        <v>132</v>
      </c>
      <c r="E435" s="211" t="s">
        <v>19</v>
      </c>
      <c r="F435" s="212" t="s">
        <v>133</v>
      </c>
      <c r="G435" s="210"/>
      <c r="H435" s="213">
        <v>0.007</v>
      </c>
      <c r="I435" s="214"/>
      <c r="J435" s="210"/>
      <c r="K435" s="210"/>
      <c r="L435" s="215"/>
      <c r="M435" s="216"/>
      <c r="N435" s="217"/>
      <c r="O435" s="217"/>
      <c r="P435" s="217"/>
      <c r="Q435" s="217"/>
      <c r="R435" s="217"/>
      <c r="S435" s="217"/>
      <c r="T435" s="218"/>
      <c r="AT435" s="219" t="s">
        <v>132</v>
      </c>
      <c r="AU435" s="219" t="s">
        <v>81</v>
      </c>
      <c r="AV435" s="14" t="s">
        <v>130</v>
      </c>
      <c r="AW435" s="14" t="s">
        <v>33</v>
      </c>
      <c r="AX435" s="14" t="s">
        <v>79</v>
      </c>
      <c r="AY435" s="219" t="s">
        <v>122</v>
      </c>
    </row>
    <row r="436" spans="1:65" s="2" customFormat="1" ht="21.75" customHeight="1">
      <c r="A436" s="35"/>
      <c r="B436" s="36"/>
      <c r="C436" s="184" t="s">
        <v>508</v>
      </c>
      <c r="D436" s="184" t="s">
        <v>125</v>
      </c>
      <c r="E436" s="185" t="s">
        <v>509</v>
      </c>
      <c r="F436" s="186" t="s">
        <v>510</v>
      </c>
      <c r="G436" s="187" t="s">
        <v>297</v>
      </c>
      <c r="H436" s="240"/>
      <c r="I436" s="189"/>
      <c r="J436" s="190">
        <f>ROUND(I436*H436,2)</f>
        <v>0</v>
      </c>
      <c r="K436" s="186" t="s">
        <v>129</v>
      </c>
      <c r="L436" s="40"/>
      <c r="M436" s="191" t="s">
        <v>19</v>
      </c>
      <c r="N436" s="192" t="s">
        <v>42</v>
      </c>
      <c r="O436" s="65"/>
      <c r="P436" s="193">
        <f>O436*H436</f>
        <v>0</v>
      </c>
      <c r="Q436" s="193">
        <v>0</v>
      </c>
      <c r="R436" s="193">
        <f>Q436*H436</f>
        <v>0</v>
      </c>
      <c r="S436" s="193">
        <v>0</v>
      </c>
      <c r="T436" s="194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95" t="s">
        <v>237</v>
      </c>
      <c r="AT436" s="195" t="s">
        <v>125</v>
      </c>
      <c r="AU436" s="195" t="s">
        <v>81</v>
      </c>
      <c r="AY436" s="18" t="s">
        <v>122</v>
      </c>
      <c r="BE436" s="196">
        <f>IF(N436="základní",J436,0)</f>
        <v>0</v>
      </c>
      <c r="BF436" s="196">
        <f>IF(N436="snížená",J436,0)</f>
        <v>0</v>
      </c>
      <c r="BG436" s="196">
        <f>IF(N436="zákl. přenesená",J436,0)</f>
        <v>0</v>
      </c>
      <c r="BH436" s="196">
        <f>IF(N436="sníž. přenesená",J436,0)</f>
        <v>0</v>
      </c>
      <c r="BI436" s="196">
        <f>IF(N436="nulová",J436,0)</f>
        <v>0</v>
      </c>
      <c r="BJ436" s="18" t="s">
        <v>79</v>
      </c>
      <c r="BK436" s="196">
        <f>ROUND(I436*H436,2)</f>
        <v>0</v>
      </c>
      <c r="BL436" s="18" t="s">
        <v>237</v>
      </c>
      <c r="BM436" s="195" t="s">
        <v>511</v>
      </c>
    </row>
    <row r="437" spans="2:63" s="12" customFormat="1" ht="22.9" customHeight="1">
      <c r="B437" s="168"/>
      <c r="C437" s="169"/>
      <c r="D437" s="170" t="s">
        <v>70</v>
      </c>
      <c r="E437" s="182" t="s">
        <v>512</v>
      </c>
      <c r="F437" s="182" t="s">
        <v>513</v>
      </c>
      <c r="G437" s="169"/>
      <c r="H437" s="169"/>
      <c r="I437" s="172"/>
      <c r="J437" s="183">
        <f>BK437</f>
        <v>0</v>
      </c>
      <c r="K437" s="169"/>
      <c r="L437" s="174"/>
      <c r="M437" s="175"/>
      <c r="N437" s="176"/>
      <c r="O437" s="176"/>
      <c r="P437" s="177">
        <f>SUM(P438:P477)</f>
        <v>0</v>
      </c>
      <c r="Q437" s="176"/>
      <c r="R437" s="177">
        <f>SUM(R438:R477)</f>
        <v>0.09832909999999999</v>
      </c>
      <c r="S437" s="176"/>
      <c r="T437" s="178">
        <f>SUM(T438:T477)</f>
        <v>0.1169675</v>
      </c>
      <c r="AR437" s="179" t="s">
        <v>81</v>
      </c>
      <c r="AT437" s="180" t="s">
        <v>70</v>
      </c>
      <c r="AU437" s="180" t="s">
        <v>79</v>
      </c>
      <c r="AY437" s="179" t="s">
        <v>122</v>
      </c>
      <c r="BK437" s="181">
        <f>SUM(BK438:BK477)</f>
        <v>0</v>
      </c>
    </row>
    <row r="438" spans="1:65" s="2" customFormat="1" ht="16.5" customHeight="1">
      <c r="A438" s="35"/>
      <c r="B438" s="36"/>
      <c r="C438" s="184" t="s">
        <v>514</v>
      </c>
      <c r="D438" s="184" t="s">
        <v>125</v>
      </c>
      <c r="E438" s="185" t="s">
        <v>515</v>
      </c>
      <c r="F438" s="186" t="s">
        <v>516</v>
      </c>
      <c r="G438" s="187" t="s">
        <v>139</v>
      </c>
      <c r="H438" s="188">
        <v>46.787</v>
      </c>
      <c r="I438" s="189"/>
      <c r="J438" s="190">
        <f>ROUND(I438*H438,2)</f>
        <v>0</v>
      </c>
      <c r="K438" s="186" t="s">
        <v>129</v>
      </c>
      <c r="L438" s="40"/>
      <c r="M438" s="191" t="s">
        <v>19</v>
      </c>
      <c r="N438" s="192" t="s">
        <v>42</v>
      </c>
      <c r="O438" s="65"/>
      <c r="P438" s="193">
        <f>O438*H438</f>
        <v>0</v>
      </c>
      <c r="Q438" s="193">
        <v>0</v>
      </c>
      <c r="R438" s="193">
        <f>Q438*H438</f>
        <v>0</v>
      </c>
      <c r="S438" s="193">
        <v>0.0025</v>
      </c>
      <c r="T438" s="194">
        <f>S438*H438</f>
        <v>0.1169675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95" t="s">
        <v>237</v>
      </c>
      <c r="AT438" s="195" t="s">
        <v>125</v>
      </c>
      <c r="AU438" s="195" t="s">
        <v>81</v>
      </c>
      <c r="AY438" s="18" t="s">
        <v>122</v>
      </c>
      <c r="BE438" s="196">
        <f>IF(N438="základní",J438,0)</f>
        <v>0</v>
      </c>
      <c r="BF438" s="196">
        <f>IF(N438="snížená",J438,0)</f>
        <v>0</v>
      </c>
      <c r="BG438" s="196">
        <f>IF(N438="zákl. přenesená",J438,0)</f>
        <v>0</v>
      </c>
      <c r="BH438" s="196">
        <f>IF(N438="sníž. přenesená",J438,0)</f>
        <v>0</v>
      </c>
      <c r="BI438" s="196">
        <f>IF(N438="nulová",J438,0)</f>
        <v>0</v>
      </c>
      <c r="BJ438" s="18" t="s">
        <v>79</v>
      </c>
      <c r="BK438" s="196">
        <f>ROUND(I438*H438,2)</f>
        <v>0</v>
      </c>
      <c r="BL438" s="18" t="s">
        <v>237</v>
      </c>
      <c r="BM438" s="195" t="s">
        <v>517</v>
      </c>
    </row>
    <row r="439" spans="2:51" s="15" customFormat="1" ht="11.25">
      <c r="B439" s="220"/>
      <c r="C439" s="221"/>
      <c r="D439" s="199" t="s">
        <v>132</v>
      </c>
      <c r="E439" s="222" t="s">
        <v>19</v>
      </c>
      <c r="F439" s="223" t="s">
        <v>220</v>
      </c>
      <c r="G439" s="221"/>
      <c r="H439" s="222" t="s">
        <v>19</v>
      </c>
      <c r="I439" s="224"/>
      <c r="J439" s="221"/>
      <c r="K439" s="221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132</v>
      </c>
      <c r="AU439" s="229" t="s">
        <v>81</v>
      </c>
      <c r="AV439" s="15" t="s">
        <v>79</v>
      </c>
      <c r="AW439" s="15" t="s">
        <v>33</v>
      </c>
      <c r="AX439" s="15" t="s">
        <v>71</v>
      </c>
      <c r="AY439" s="229" t="s">
        <v>122</v>
      </c>
    </row>
    <row r="440" spans="2:51" s="13" customFormat="1" ht="11.25">
      <c r="B440" s="197"/>
      <c r="C440" s="198"/>
      <c r="D440" s="199" t="s">
        <v>132</v>
      </c>
      <c r="E440" s="200" t="s">
        <v>19</v>
      </c>
      <c r="F440" s="201" t="s">
        <v>518</v>
      </c>
      <c r="G440" s="198"/>
      <c r="H440" s="202">
        <v>9.859</v>
      </c>
      <c r="I440" s="203"/>
      <c r="J440" s="198"/>
      <c r="K440" s="198"/>
      <c r="L440" s="204"/>
      <c r="M440" s="205"/>
      <c r="N440" s="206"/>
      <c r="O440" s="206"/>
      <c r="P440" s="206"/>
      <c r="Q440" s="206"/>
      <c r="R440" s="206"/>
      <c r="S440" s="206"/>
      <c r="T440" s="207"/>
      <c r="AT440" s="208" t="s">
        <v>132</v>
      </c>
      <c r="AU440" s="208" t="s">
        <v>81</v>
      </c>
      <c r="AV440" s="13" t="s">
        <v>81</v>
      </c>
      <c r="AW440" s="13" t="s">
        <v>33</v>
      </c>
      <c r="AX440" s="13" t="s">
        <v>71</v>
      </c>
      <c r="AY440" s="208" t="s">
        <v>122</v>
      </c>
    </row>
    <row r="441" spans="2:51" s="13" customFormat="1" ht="11.25">
      <c r="B441" s="197"/>
      <c r="C441" s="198"/>
      <c r="D441" s="199" t="s">
        <v>132</v>
      </c>
      <c r="E441" s="200" t="s">
        <v>19</v>
      </c>
      <c r="F441" s="201" t="s">
        <v>519</v>
      </c>
      <c r="G441" s="198"/>
      <c r="H441" s="202">
        <v>1.435</v>
      </c>
      <c r="I441" s="203"/>
      <c r="J441" s="198"/>
      <c r="K441" s="198"/>
      <c r="L441" s="204"/>
      <c r="M441" s="205"/>
      <c r="N441" s="206"/>
      <c r="O441" s="206"/>
      <c r="P441" s="206"/>
      <c r="Q441" s="206"/>
      <c r="R441" s="206"/>
      <c r="S441" s="206"/>
      <c r="T441" s="207"/>
      <c r="AT441" s="208" t="s">
        <v>132</v>
      </c>
      <c r="AU441" s="208" t="s">
        <v>81</v>
      </c>
      <c r="AV441" s="13" t="s">
        <v>81</v>
      </c>
      <c r="AW441" s="13" t="s">
        <v>33</v>
      </c>
      <c r="AX441" s="13" t="s">
        <v>71</v>
      </c>
      <c r="AY441" s="208" t="s">
        <v>122</v>
      </c>
    </row>
    <row r="442" spans="2:51" s="13" customFormat="1" ht="11.25">
      <c r="B442" s="197"/>
      <c r="C442" s="198"/>
      <c r="D442" s="199" t="s">
        <v>132</v>
      </c>
      <c r="E442" s="200" t="s">
        <v>19</v>
      </c>
      <c r="F442" s="201" t="s">
        <v>520</v>
      </c>
      <c r="G442" s="198"/>
      <c r="H442" s="202">
        <v>2.153</v>
      </c>
      <c r="I442" s="203"/>
      <c r="J442" s="198"/>
      <c r="K442" s="198"/>
      <c r="L442" s="204"/>
      <c r="M442" s="205"/>
      <c r="N442" s="206"/>
      <c r="O442" s="206"/>
      <c r="P442" s="206"/>
      <c r="Q442" s="206"/>
      <c r="R442" s="206"/>
      <c r="S442" s="206"/>
      <c r="T442" s="207"/>
      <c r="AT442" s="208" t="s">
        <v>132</v>
      </c>
      <c r="AU442" s="208" t="s">
        <v>81</v>
      </c>
      <c r="AV442" s="13" t="s">
        <v>81</v>
      </c>
      <c r="AW442" s="13" t="s">
        <v>33</v>
      </c>
      <c r="AX442" s="13" t="s">
        <v>71</v>
      </c>
      <c r="AY442" s="208" t="s">
        <v>122</v>
      </c>
    </row>
    <row r="443" spans="2:51" s="15" customFormat="1" ht="11.25">
      <c r="B443" s="220"/>
      <c r="C443" s="221"/>
      <c r="D443" s="199" t="s">
        <v>132</v>
      </c>
      <c r="E443" s="222" t="s">
        <v>19</v>
      </c>
      <c r="F443" s="223" t="s">
        <v>521</v>
      </c>
      <c r="G443" s="221"/>
      <c r="H443" s="222" t="s">
        <v>19</v>
      </c>
      <c r="I443" s="224"/>
      <c r="J443" s="221"/>
      <c r="K443" s="221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132</v>
      </c>
      <c r="AU443" s="229" t="s">
        <v>81</v>
      </c>
      <c r="AV443" s="15" t="s">
        <v>79</v>
      </c>
      <c r="AW443" s="15" t="s">
        <v>33</v>
      </c>
      <c r="AX443" s="15" t="s">
        <v>71</v>
      </c>
      <c r="AY443" s="229" t="s">
        <v>122</v>
      </c>
    </row>
    <row r="444" spans="2:51" s="13" customFormat="1" ht="11.25">
      <c r="B444" s="197"/>
      <c r="C444" s="198"/>
      <c r="D444" s="199" t="s">
        <v>132</v>
      </c>
      <c r="E444" s="200" t="s">
        <v>19</v>
      </c>
      <c r="F444" s="201" t="s">
        <v>522</v>
      </c>
      <c r="G444" s="198"/>
      <c r="H444" s="202">
        <v>25.095</v>
      </c>
      <c r="I444" s="203"/>
      <c r="J444" s="198"/>
      <c r="K444" s="198"/>
      <c r="L444" s="204"/>
      <c r="M444" s="205"/>
      <c r="N444" s="206"/>
      <c r="O444" s="206"/>
      <c r="P444" s="206"/>
      <c r="Q444" s="206"/>
      <c r="R444" s="206"/>
      <c r="S444" s="206"/>
      <c r="T444" s="207"/>
      <c r="AT444" s="208" t="s">
        <v>132</v>
      </c>
      <c r="AU444" s="208" t="s">
        <v>81</v>
      </c>
      <c r="AV444" s="13" t="s">
        <v>81</v>
      </c>
      <c r="AW444" s="13" t="s">
        <v>33</v>
      </c>
      <c r="AX444" s="13" t="s">
        <v>71</v>
      </c>
      <c r="AY444" s="208" t="s">
        <v>122</v>
      </c>
    </row>
    <row r="445" spans="2:51" s="15" customFormat="1" ht="11.25">
      <c r="B445" s="220"/>
      <c r="C445" s="221"/>
      <c r="D445" s="199" t="s">
        <v>132</v>
      </c>
      <c r="E445" s="222" t="s">
        <v>19</v>
      </c>
      <c r="F445" s="223" t="s">
        <v>523</v>
      </c>
      <c r="G445" s="221"/>
      <c r="H445" s="222" t="s">
        <v>19</v>
      </c>
      <c r="I445" s="224"/>
      <c r="J445" s="221"/>
      <c r="K445" s="221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132</v>
      </c>
      <c r="AU445" s="229" t="s">
        <v>81</v>
      </c>
      <c r="AV445" s="15" t="s">
        <v>79</v>
      </c>
      <c r="AW445" s="15" t="s">
        <v>33</v>
      </c>
      <c r="AX445" s="15" t="s">
        <v>71</v>
      </c>
      <c r="AY445" s="229" t="s">
        <v>122</v>
      </c>
    </row>
    <row r="446" spans="2:51" s="13" customFormat="1" ht="11.25">
      <c r="B446" s="197"/>
      <c r="C446" s="198"/>
      <c r="D446" s="199" t="s">
        <v>132</v>
      </c>
      <c r="E446" s="200" t="s">
        <v>19</v>
      </c>
      <c r="F446" s="201" t="s">
        <v>524</v>
      </c>
      <c r="G446" s="198"/>
      <c r="H446" s="202">
        <v>2.4</v>
      </c>
      <c r="I446" s="203"/>
      <c r="J446" s="198"/>
      <c r="K446" s="198"/>
      <c r="L446" s="204"/>
      <c r="M446" s="205"/>
      <c r="N446" s="206"/>
      <c r="O446" s="206"/>
      <c r="P446" s="206"/>
      <c r="Q446" s="206"/>
      <c r="R446" s="206"/>
      <c r="S446" s="206"/>
      <c r="T446" s="207"/>
      <c r="AT446" s="208" t="s">
        <v>132</v>
      </c>
      <c r="AU446" s="208" t="s">
        <v>81</v>
      </c>
      <c r="AV446" s="13" t="s">
        <v>81</v>
      </c>
      <c r="AW446" s="13" t="s">
        <v>33</v>
      </c>
      <c r="AX446" s="13" t="s">
        <v>71</v>
      </c>
      <c r="AY446" s="208" t="s">
        <v>122</v>
      </c>
    </row>
    <row r="447" spans="2:51" s="13" customFormat="1" ht="11.25">
      <c r="B447" s="197"/>
      <c r="C447" s="198"/>
      <c r="D447" s="199" t="s">
        <v>132</v>
      </c>
      <c r="E447" s="200" t="s">
        <v>19</v>
      </c>
      <c r="F447" s="201" t="s">
        <v>519</v>
      </c>
      <c r="G447" s="198"/>
      <c r="H447" s="202">
        <v>1.435</v>
      </c>
      <c r="I447" s="203"/>
      <c r="J447" s="198"/>
      <c r="K447" s="198"/>
      <c r="L447" s="204"/>
      <c r="M447" s="205"/>
      <c r="N447" s="206"/>
      <c r="O447" s="206"/>
      <c r="P447" s="206"/>
      <c r="Q447" s="206"/>
      <c r="R447" s="206"/>
      <c r="S447" s="206"/>
      <c r="T447" s="207"/>
      <c r="AT447" s="208" t="s">
        <v>132</v>
      </c>
      <c r="AU447" s="208" t="s">
        <v>81</v>
      </c>
      <c r="AV447" s="13" t="s">
        <v>81</v>
      </c>
      <c r="AW447" s="13" t="s">
        <v>33</v>
      </c>
      <c r="AX447" s="13" t="s">
        <v>71</v>
      </c>
      <c r="AY447" s="208" t="s">
        <v>122</v>
      </c>
    </row>
    <row r="448" spans="2:51" s="13" customFormat="1" ht="11.25">
      <c r="B448" s="197"/>
      <c r="C448" s="198"/>
      <c r="D448" s="199" t="s">
        <v>132</v>
      </c>
      <c r="E448" s="200" t="s">
        <v>19</v>
      </c>
      <c r="F448" s="201" t="s">
        <v>525</v>
      </c>
      <c r="G448" s="198"/>
      <c r="H448" s="202">
        <v>4.41</v>
      </c>
      <c r="I448" s="203"/>
      <c r="J448" s="198"/>
      <c r="K448" s="198"/>
      <c r="L448" s="204"/>
      <c r="M448" s="205"/>
      <c r="N448" s="206"/>
      <c r="O448" s="206"/>
      <c r="P448" s="206"/>
      <c r="Q448" s="206"/>
      <c r="R448" s="206"/>
      <c r="S448" s="206"/>
      <c r="T448" s="207"/>
      <c r="AT448" s="208" t="s">
        <v>132</v>
      </c>
      <c r="AU448" s="208" t="s">
        <v>81</v>
      </c>
      <c r="AV448" s="13" t="s">
        <v>81</v>
      </c>
      <c r="AW448" s="13" t="s">
        <v>33</v>
      </c>
      <c r="AX448" s="13" t="s">
        <v>71</v>
      </c>
      <c r="AY448" s="208" t="s">
        <v>122</v>
      </c>
    </row>
    <row r="449" spans="2:51" s="14" customFormat="1" ht="11.25">
      <c r="B449" s="209"/>
      <c r="C449" s="210"/>
      <c r="D449" s="199" t="s">
        <v>132</v>
      </c>
      <c r="E449" s="211" t="s">
        <v>19</v>
      </c>
      <c r="F449" s="212" t="s">
        <v>133</v>
      </c>
      <c r="G449" s="210"/>
      <c r="H449" s="213">
        <v>46.787000000000006</v>
      </c>
      <c r="I449" s="214"/>
      <c r="J449" s="210"/>
      <c r="K449" s="210"/>
      <c r="L449" s="215"/>
      <c r="M449" s="216"/>
      <c r="N449" s="217"/>
      <c r="O449" s="217"/>
      <c r="P449" s="217"/>
      <c r="Q449" s="217"/>
      <c r="R449" s="217"/>
      <c r="S449" s="217"/>
      <c r="T449" s="218"/>
      <c r="AT449" s="219" t="s">
        <v>132</v>
      </c>
      <c r="AU449" s="219" t="s">
        <v>81</v>
      </c>
      <c r="AV449" s="14" t="s">
        <v>130</v>
      </c>
      <c r="AW449" s="14" t="s">
        <v>33</v>
      </c>
      <c r="AX449" s="14" t="s">
        <v>79</v>
      </c>
      <c r="AY449" s="219" t="s">
        <v>122</v>
      </c>
    </row>
    <row r="450" spans="1:65" s="2" customFormat="1" ht="16.5" customHeight="1">
      <c r="A450" s="35"/>
      <c r="B450" s="36"/>
      <c r="C450" s="184" t="s">
        <v>526</v>
      </c>
      <c r="D450" s="184" t="s">
        <v>125</v>
      </c>
      <c r="E450" s="185" t="s">
        <v>527</v>
      </c>
      <c r="F450" s="186" t="s">
        <v>528</v>
      </c>
      <c r="G450" s="187" t="s">
        <v>139</v>
      </c>
      <c r="H450" s="188">
        <v>41.489</v>
      </c>
      <c r="I450" s="189"/>
      <c r="J450" s="190">
        <f>ROUND(I450*H450,2)</f>
        <v>0</v>
      </c>
      <c r="K450" s="186" t="s">
        <v>129</v>
      </c>
      <c r="L450" s="40"/>
      <c r="M450" s="191" t="s">
        <v>19</v>
      </c>
      <c r="N450" s="192" t="s">
        <v>42</v>
      </c>
      <c r="O450" s="65"/>
      <c r="P450" s="193">
        <f>O450*H450</f>
        <v>0</v>
      </c>
      <c r="Q450" s="193">
        <v>0.0005</v>
      </c>
      <c r="R450" s="193">
        <f>Q450*H450</f>
        <v>0.0207445</v>
      </c>
      <c r="S450" s="193">
        <v>0</v>
      </c>
      <c r="T450" s="19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5" t="s">
        <v>237</v>
      </c>
      <c r="AT450" s="195" t="s">
        <v>125</v>
      </c>
      <c r="AU450" s="195" t="s">
        <v>81</v>
      </c>
      <c r="AY450" s="18" t="s">
        <v>122</v>
      </c>
      <c r="BE450" s="196">
        <f>IF(N450="základní",J450,0)</f>
        <v>0</v>
      </c>
      <c r="BF450" s="196">
        <f>IF(N450="snížená",J450,0)</f>
        <v>0</v>
      </c>
      <c r="BG450" s="196">
        <f>IF(N450="zákl. přenesená",J450,0)</f>
        <v>0</v>
      </c>
      <c r="BH450" s="196">
        <f>IF(N450="sníž. přenesená",J450,0)</f>
        <v>0</v>
      </c>
      <c r="BI450" s="196">
        <f>IF(N450="nulová",J450,0)</f>
        <v>0</v>
      </c>
      <c r="BJ450" s="18" t="s">
        <v>79</v>
      </c>
      <c r="BK450" s="196">
        <f>ROUND(I450*H450,2)</f>
        <v>0</v>
      </c>
      <c r="BL450" s="18" t="s">
        <v>237</v>
      </c>
      <c r="BM450" s="195" t="s">
        <v>529</v>
      </c>
    </row>
    <row r="451" spans="2:51" s="15" customFormat="1" ht="11.25">
      <c r="B451" s="220"/>
      <c r="C451" s="221"/>
      <c r="D451" s="199" t="s">
        <v>132</v>
      </c>
      <c r="E451" s="222" t="s">
        <v>19</v>
      </c>
      <c r="F451" s="223" t="s">
        <v>530</v>
      </c>
      <c r="G451" s="221"/>
      <c r="H451" s="222" t="s">
        <v>19</v>
      </c>
      <c r="I451" s="224"/>
      <c r="J451" s="221"/>
      <c r="K451" s="221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132</v>
      </c>
      <c r="AU451" s="229" t="s">
        <v>81</v>
      </c>
      <c r="AV451" s="15" t="s">
        <v>79</v>
      </c>
      <c r="AW451" s="15" t="s">
        <v>33</v>
      </c>
      <c r="AX451" s="15" t="s">
        <v>71</v>
      </c>
      <c r="AY451" s="229" t="s">
        <v>122</v>
      </c>
    </row>
    <row r="452" spans="2:51" s="13" customFormat="1" ht="11.25">
      <c r="B452" s="197"/>
      <c r="C452" s="198"/>
      <c r="D452" s="199" t="s">
        <v>132</v>
      </c>
      <c r="E452" s="200" t="s">
        <v>19</v>
      </c>
      <c r="F452" s="201" t="s">
        <v>531</v>
      </c>
      <c r="G452" s="198"/>
      <c r="H452" s="202">
        <v>2.48</v>
      </c>
      <c r="I452" s="203"/>
      <c r="J452" s="198"/>
      <c r="K452" s="198"/>
      <c r="L452" s="204"/>
      <c r="M452" s="205"/>
      <c r="N452" s="206"/>
      <c r="O452" s="206"/>
      <c r="P452" s="206"/>
      <c r="Q452" s="206"/>
      <c r="R452" s="206"/>
      <c r="S452" s="206"/>
      <c r="T452" s="207"/>
      <c r="AT452" s="208" t="s">
        <v>132</v>
      </c>
      <c r="AU452" s="208" t="s">
        <v>81</v>
      </c>
      <c r="AV452" s="13" t="s">
        <v>81</v>
      </c>
      <c r="AW452" s="13" t="s">
        <v>33</v>
      </c>
      <c r="AX452" s="13" t="s">
        <v>71</v>
      </c>
      <c r="AY452" s="208" t="s">
        <v>122</v>
      </c>
    </row>
    <row r="453" spans="2:51" s="13" customFormat="1" ht="11.25">
      <c r="B453" s="197"/>
      <c r="C453" s="198"/>
      <c r="D453" s="199" t="s">
        <v>132</v>
      </c>
      <c r="E453" s="200" t="s">
        <v>19</v>
      </c>
      <c r="F453" s="201" t="s">
        <v>365</v>
      </c>
      <c r="G453" s="198"/>
      <c r="H453" s="202">
        <v>2.48</v>
      </c>
      <c r="I453" s="203"/>
      <c r="J453" s="198"/>
      <c r="K453" s="198"/>
      <c r="L453" s="204"/>
      <c r="M453" s="205"/>
      <c r="N453" s="206"/>
      <c r="O453" s="206"/>
      <c r="P453" s="206"/>
      <c r="Q453" s="206"/>
      <c r="R453" s="206"/>
      <c r="S453" s="206"/>
      <c r="T453" s="207"/>
      <c r="AT453" s="208" t="s">
        <v>132</v>
      </c>
      <c r="AU453" s="208" t="s">
        <v>81</v>
      </c>
      <c r="AV453" s="13" t="s">
        <v>81</v>
      </c>
      <c r="AW453" s="13" t="s">
        <v>33</v>
      </c>
      <c r="AX453" s="13" t="s">
        <v>71</v>
      </c>
      <c r="AY453" s="208" t="s">
        <v>122</v>
      </c>
    </row>
    <row r="454" spans="2:51" s="13" customFormat="1" ht="11.25">
      <c r="B454" s="197"/>
      <c r="C454" s="198"/>
      <c r="D454" s="199" t="s">
        <v>132</v>
      </c>
      <c r="E454" s="200" t="s">
        <v>19</v>
      </c>
      <c r="F454" s="201" t="s">
        <v>366</v>
      </c>
      <c r="G454" s="198"/>
      <c r="H454" s="202">
        <v>2.56</v>
      </c>
      <c r="I454" s="203"/>
      <c r="J454" s="198"/>
      <c r="K454" s="198"/>
      <c r="L454" s="204"/>
      <c r="M454" s="205"/>
      <c r="N454" s="206"/>
      <c r="O454" s="206"/>
      <c r="P454" s="206"/>
      <c r="Q454" s="206"/>
      <c r="R454" s="206"/>
      <c r="S454" s="206"/>
      <c r="T454" s="207"/>
      <c r="AT454" s="208" t="s">
        <v>132</v>
      </c>
      <c r="AU454" s="208" t="s">
        <v>81</v>
      </c>
      <c r="AV454" s="13" t="s">
        <v>81</v>
      </c>
      <c r="AW454" s="13" t="s">
        <v>33</v>
      </c>
      <c r="AX454" s="13" t="s">
        <v>71</v>
      </c>
      <c r="AY454" s="208" t="s">
        <v>122</v>
      </c>
    </row>
    <row r="455" spans="2:51" s="13" customFormat="1" ht="11.25">
      <c r="B455" s="197"/>
      <c r="C455" s="198"/>
      <c r="D455" s="199" t="s">
        <v>132</v>
      </c>
      <c r="E455" s="200" t="s">
        <v>19</v>
      </c>
      <c r="F455" s="201" t="s">
        <v>532</v>
      </c>
      <c r="G455" s="198"/>
      <c r="H455" s="202">
        <v>1.2</v>
      </c>
      <c r="I455" s="203"/>
      <c r="J455" s="198"/>
      <c r="K455" s="198"/>
      <c r="L455" s="204"/>
      <c r="M455" s="205"/>
      <c r="N455" s="206"/>
      <c r="O455" s="206"/>
      <c r="P455" s="206"/>
      <c r="Q455" s="206"/>
      <c r="R455" s="206"/>
      <c r="S455" s="206"/>
      <c r="T455" s="207"/>
      <c r="AT455" s="208" t="s">
        <v>132</v>
      </c>
      <c r="AU455" s="208" t="s">
        <v>81</v>
      </c>
      <c r="AV455" s="13" t="s">
        <v>81</v>
      </c>
      <c r="AW455" s="13" t="s">
        <v>33</v>
      </c>
      <c r="AX455" s="13" t="s">
        <v>71</v>
      </c>
      <c r="AY455" s="208" t="s">
        <v>122</v>
      </c>
    </row>
    <row r="456" spans="2:51" s="15" customFormat="1" ht="11.25">
      <c r="B456" s="220"/>
      <c r="C456" s="221"/>
      <c r="D456" s="199" t="s">
        <v>132</v>
      </c>
      <c r="E456" s="222" t="s">
        <v>19</v>
      </c>
      <c r="F456" s="223" t="s">
        <v>220</v>
      </c>
      <c r="G456" s="221"/>
      <c r="H456" s="222" t="s">
        <v>19</v>
      </c>
      <c r="I456" s="224"/>
      <c r="J456" s="221"/>
      <c r="K456" s="221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132</v>
      </c>
      <c r="AU456" s="229" t="s">
        <v>81</v>
      </c>
      <c r="AV456" s="15" t="s">
        <v>79</v>
      </c>
      <c r="AW456" s="15" t="s">
        <v>33</v>
      </c>
      <c r="AX456" s="15" t="s">
        <v>71</v>
      </c>
      <c r="AY456" s="229" t="s">
        <v>122</v>
      </c>
    </row>
    <row r="457" spans="2:51" s="13" customFormat="1" ht="11.25">
      <c r="B457" s="197"/>
      <c r="C457" s="198"/>
      <c r="D457" s="199" t="s">
        <v>132</v>
      </c>
      <c r="E457" s="200" t="s">
        <v>19</v>
      </c>
      <c r="F457" s="201" t="s">
        <v>221</v>
      </c>
      <c r="G457" s="198"/>
      <c r="H457" s="202">
        <v>14.34</v>
      </c>
      <c r="I457" s="203"/>
      <c r="J457" s="198"/>
      <c r="K457" s="198"/>
      <c r="L457" s="204"/>
      <c r="M457" s="205"/>
      <c r="N457" s="206"/>
      <c r="O457" s="206"/>
      <c r="P457" s="206"/>
      <c r="Q457" s="206"/>
      <c r="R457" s="206"/>
      <c r="S457" s="206"/>
      <c r="T457" s="207"/>
      <c r="AT457" s="208" t="s">
        <v>132</v>
      </c>
      <c r="AU457" s="208" t="s">
        <v>81</v>
      </c>
      <c r="AV457" s="13" t="s">
        <v>81</v>
      </c>
      <c r="AW457" s="13" t="s">
        <v>33</v>
      </c>
      <c r="AX457" s="13" t="s">
        <v>71</v>
      </c>
      <c r="AY457" s="208" t="s">
        <v>122</v>
      </c>
    </row>
    <row r="458" spans="2:51" s="13" customFormat="1" ht="11.25">
      <c r="B458" s="197"/>
      <c r="C458" s="198"/>
      <c r="D458" s="199" t="s">
        <v>132</v>
      </c>
      <c r="E458" s="200" t="s">
        <v>19</v>
      </c>
      <c r="F458" s="201" t="s">
        <v>533</v>
      </c>
      <c r="G458" s="198"/>
      <c r="H458" s="202">
        <v>0.3</v>
      </c>
      <c r="I458" s="203"/>
      <c r="J458" s="198"/>
      <c r="K458" s="198"/>
      <c r="L458" s="204"/>
      <c r="M458" s="205"/>
      <c r="N458" s="206"/>
      <c r="O458" s="206"/>
      <c r="P458" s="206"/>
      <c r="Q458" s="206"/>
      <c r="R458" s="206"/>
      <c r="S458" s="206"/>
      <c r="T458" s="207"/>
      <c r="AT458" s="208" t="s">
        <v>132</v>
      </c>
      <c r="AU458" s="208" t="s">
        <v>81</v>
      </c>
      <c r="AV458" s="13" t="s">
        <v>81</v>
      </c>
      <c r="AW458" s="13" t="s">
        <v>33</v>
      </c>
      <c r="AX458" s="13" t="s">
        <v>71</v>
      </c>
      <c r="AY458" s="208" t="s">
        <v>122</v>
      </c>
    </row>
    <row r="459" spans="2:51" s="15" customFormat="1" ht="11.25">
      <c r="B459" s="220"/>
      <c r="C459" s="221"/>
      <c r="D459" s="199" t="s">
        <v>132</v>
      </c>
      <c r="E459" s="222" t="s">
        <v>19</v>
      </c>
      <c r="F459" s="223" t="s">
        <v>222</v>
      </c>
      <c r="G459" s="221"/>
      <c r="H459" s="222" t="s">
        <v>19</v>
      </c>
      <c r="I459" s="224"/>
      <c r="J459" s="221"/>
      <c r="K459" s="221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132</v>
      </c>
      <c r="AU459" s="229" t="s">
        <v>81</v>
      </c>
      <c r="AV459" s="15" t="s">
        <v>79</v>
      </c>
      <c r="AW459" s="15" t="s">
        <v>33</v>
      </c>
      <c r="AX459" s="15" t="s">
        <v>71</v>
      </c>
      <c r="AY459" s="229" t="s">
        <v>122</v>
      </c>
    </row>
    <row r="460" spans="2:51" s="13" customFormat="1" ht="11.25">
      <c r="B460" s="197"/>
      <c r="C460" s="198"/>
      <c r="D460" s="199" t="s">
        <v>132</v>
      </c>
      <c r="E460" s="200" t="s">
        <v>19</v>
      </c>
      <c r="F460" s="201" t="s">
        <v>223</v>
      </c>
      <c r="G460" s="198"/>
      <c r="H460" s="202">
        <v>16.879</v>
      </c>
      <c r="I460" s="203"/>
      <c r="J460" s="198"/>
      <c r="K460" s="198"/>
      <c r="L460" s="204"/>
      <c r="M460" s="205"/>
      <c r="N460" s="206"/>
      <c r="O460" s="206"/>
      <c r="P460" s="206"/>
      <c r="Q460" s="206"/>
      <c r="R460" s="206"/>
      <c r="S460" s="206"/>
      <c r="T460" s="207"/>
      <c r="AT460" s="208" t="s">
        <v>132</v>
      </c>
      <c r="AU460" s="208" t="s">
        <v>81</v>
      </c>
      <c r="AV460" s="13" t="s">
        <v>81</v>
      </c>
      <c r="AW460" s="13" t="s">
        <v>33</v>
      </c>
      <c r="AX460" s="13" t="s">
        <v>71</v>
      </c>
      <c r="AY460" s="208" t="s">
        <v>122</v>
      </c>
    </row>
    <row r="461" spans="2:51" s="13" customFormat="1" ht="11.25">
      <c r="B461" s="197"/>
      <c r="C461" s="198"/>
      <c r="D461" s="199" t="s">
        <v>132</v>
      </c>
      <c r="E461" s="200" t="s">
        <v>19</v>
      </c>
      <c r="F461" s="201" t="s">
        <v>534</v>
      </c>
      <c r="G461" s="198"/>
      <c r="H461" s="202">
        <v>1.25</v>
      </c>
      <c r="I461" s="203"/>
      <c r="J461" s="198"/>
      <c r="K461" s="198"/>
      <c r="L461" s="204"/>
      <c r="M461" s="205"/>
      <c r="N461" s="206"/>
      <c r="O461" s="206"/>
      <c r="P461" s="206"/>
      <c r="Q461" s="206"/>
      <c r="R461" s="206"/>
      <c r="S461" s="206"/>
      <c r="T461" s="207"/>
      <c r="AT461" s="208" t="s">
        <v>132</v>
      </c>
      <c r="AU461" s="208" t="s">
        <v>81</v>
      </c>
      <c r="AV461" s="13" t="s">
        <v>81</v>
      </c>
      <c r="AW461" s="13" t="s">
        <v>33</v>
      </c>
      <c r="AX461" s="13" t="s">
        <v>71</v>
      </c>
      <c r="AY461" s="208" t="s">
        <v>122</v>
      </c>
    </row>
    <row r="462" spans="2:51" s="14" customFormat="1" ht="11.25">
      <c r="B462" s="209"/>
      <c r="C462" s="210"/>
      <c r="D462" s="199" t="s">
        <v>132</v>
      </c>
      <c r="E462" s="211" t="s">
        <v>19</v>
      </c>
      <c r="F462" s="212" t="s">
        <v>133</v>
      </c>
      <c r="G462" s="210"/>
      <c r="H462" s="213">
        <v>41.489000000000004</v>
      </c>
      <c r="I462" s="214"/>
      <c r="J462" s="210"/>
      <c r="K462" s="210"/>
      <c r="L462" s="215"/>
      <c r="M462" s="216"/>
      <c r="N462" s="217"/>
      <c r="O462" s="217"/>
      <c r="P462" s="217"/>
      <c r="Q462" s="217"/>
      <c r="R462" s="217"/>
      <c r="S462" s="217"/>
      <c r="T462" s="218"/>
      <c r="AT462" s="219" t="s">
        <v>132</v>
      </c>
      <c r="AU462" s="219" t="s">
        <v>81</v>
      </c>
      <c r="AV462" s="14" t="s">
        <v>130</v>
      </c>
      <c r="AW462" s="14" t="s">
        <v>33</v>
      </c>
      <c r="AX462" s="14" t="s">
        <v>79</v>
      </c>
      <c r="AY462" s="219" t="s">
        <v>122</v>
      </c>
    </row>
    <row r="463" spans="1:65" s="2" customFormat="1" ht="21.75" customHeight="1">
      <c r="A463" s="35"/>
      <c r="B463" s="36"/>
      <c r="C463" s="230" t="s">
        <v>535</v>
      </c>
      <c r="D463" s="230" t="s">
        <v>202</v>
      </c>
      <c r="E463" s="231" t="s">
        <v>536</v>
      </c>
      <c r="F463" s="232" t="s">
        <v>537</v>
      </c>
      <c r="G463" s="233" t="s">
        <v>139</v>
      </c>
      <c r="H463" s="234">
        <v>45.638</v>
      </c>
      <c r="I463" s="235"/>
      <c r="J463" s="236">
        <f>ROUND(I463*H463,2)</f>
        <v>0</v>
      </c>
      <c r="K463" s="232" t="s">
        <v>129</v>
      </c>
      <c r="L463" s="237"/>
      <c r="M463" s="238" t="s">
        <v>19</v>
      </c>
      <c r="N463" s="239" t="s">
        <v>42</v>
      </c>
      <c r="O463" s="65"/>
      <c r="P463" s="193">
        <f>O463*H463</f>
        <v>0</v>
      </c>
      <c r="Q463" s="193">
        <v>0.0017</v>
      </c>
      <c r="R463" s="193">
        <f>Q463*H463</f>
        <v>0.07758459999999999</v>
      </c>
      <c r="S463" s="193">
        <v>0</v>
      </c>
      <c r="T463" s="194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195" t="s">
        <v>336</v>
      </c>
      <c r="AT463" s="195" t="s">
        <v>202</v>
      </c>
      <c r="AU463" s="195" t="s">
        <v>81</v>
      </c>
      <c r="AY463" s="18" t="s">
        <v>122</v>
      </c>
      <c r="BE463" s="196">
        <f>IF(N463="základní",J463,0)</f>
        <v>0</v>
      </c>
      <c r="BF463" s="196">
        <f>IF(N463="snížená",J463,0)</f>
        <v>0</v>
      </c>
      <c r="BG463" s="196">
        <f>IF(N463="zákl. přenesená",J463,0)</f>
        <v>0</v>
      </c>
      <c r="BH463" s="196">
        <f>IF(N463="sníž. přenesená",J463,0)</f>
        <v>0</v>
      </c>
      <c r="BI463" s="196">
        <f>IF(N463="nulová",J463,0)</f>
        <v>0</v>
      </c>
      <c r="BJ463" s="18" t="s">
        <v>79</v>
      </c>
      <c r="BK463" s="196">
        <f>ROUND(I463*H463,2)</f>
        <v>0</v>
      </c>
      <c r="BL463" s="18" t="s">
        <v>237</v>
      </c>
      <c r="BM463" s="195" t="s">
        <v>538</v>
      </c>
    </row>
    <row r="464" spans="2:51" s="15" customFormat="1" ht="11.25">
      <c r="B464" s="220"/>
      <c r="C464" s="221"/>
      <c r="D464" s="199" t="s">
        <v>132</v>
      </c>
      <c r="E464" s="222" t="s">
        <v>19</v>
      </c>
      <c r="F464" s="223" t="s">
        <v>530</v>
      </c>
      <c r="G464" s="221"/>
      <c r="H464" s="222" t="s">
        <v>19</v>
      </c>
      <c r="I464" s="224"/>
      <c r="J464" s="221"/>
      <c r="K464" s="221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132</v>
      </c>
      <c r="AU464" s="229" t="s">
        <v>81</v>
      </c>
      <c r="AV464" s="15" t="s">
        <v>79</v>
      </c>
      <c r="AW464" s="15" t="s">
        <v>33</v>
      </c>
      <c r="AX464" s="15" t="s">
        <v>71</v>
      </c>
      <c r="AY464" s="229" t="s">
        <v>122</v>
      </c>
    </row>
    <row r="465" spans="2:51" s="13" customFormat="1" ht="11.25">
      <c r="B465" s="197"/>
      <c r="C465" s="198"/>
      <c r="D465" s="199" t="s">
        <v>132</v>
      </c>
      <c r="E465" s="200" t="s">
        <v>19</v>
      </c>
      <c r="F465" s="201" t="s">
        <v>531</v>
      </c>
      <c r="G465" s="198"/>
      <c r="H465" s="202">
        <v>2.48</v>
      </c>
      <c r="I465" s="203"/>
      <c r="J465" s="198"/>
      <c r="K465" s="198"/>
      <c r="L465" s="204"/>
      <c r="M465" s="205"/>
      <c r="N465" s="206"/>
      <c r="O465" s="206"/>
      <c r="P465" s="206"/>
      <c r="Q465" s="206"/>
      <c r="R465" s="206"/>
      <c r="S465" s="206"/>
      <c r="T465" s="207"/>
      <c r="AT465" s="208" t="s">
        <v>132</v>
      </c>
      <c r="AU465" s="208" t="s">
        <v>81</v>
      </c>
      <c r="AV465" s="13" t="s">
        <v>81</v>
      </c>
      <c r="AW465" s="13" t="s">
        <v>33</v>
      </c>
      <c r="AX465" s="13" t="s">
        <v>71</v>
      </c>
      <c r="AY465" s="208" t="s">
        <v>122</v>
      </c>
    </row>
    <row r="466" spans="2:51" s="13" customFormat="1" ht="11.25">
      <c r="B466" s="197"/>
      <c r="C466" s="198"/>
      <c r="D466" s="199" t="s">
        <v>132</v>
      </c>
      <c r="E466" s="200" t="s">
        <v>19</v>
      </c>
      <c r="F466" s="201" t="s">
        <v>365</v>
      </c>
      <c r="G466" s="198"/>
      <c r="H466" s="202">
        <v>2.48</v>
      </c>
      <c r="I466" s="203"/>
      <c r="J466" s="198"/>
      <c r="K466" s="198"/>
      <c r="L466" s="204"/>
      <c r="M466" s="205"/>
      <c r="N466" s="206"/>
      <c r="O466" s="206"/>
      <c r="P466" s="206"/>
      <c r="Q466" s="206"/>
      <c r="R466" s="206"/>
      <c r="S466" s="206"/>
      <c r="T466" s="207"/>
      <c r="AT466" s="208" t="s">
        <v>132</v>
      </c>
      <c r="AU466" s="208" t="s">
        <v>81</v>
      </c>
      <c r="AV466" s="13" t="s">
        <v>81</v>
      </c>
      <c r="AW466" s="13" t="s">
        <v>33</v>
      </c>
      <c r="AX466" s="13" t="s">
        <v>71</v>
      </c>
      <c r="AY466" s="208" t="s">
        <v>122</v>
      </c>
    </row>
    <row r="467" spans="2:51" s="13" customFormat="1" ht="11.25">
      <c r="B467" s="197"/>
      <c r="C467" s="198"/>
      <c r="D467" s="199" t="s">
        <v>132</v>
      </c>
      <c r="E467" s="200" t="s">
        <v>19</v>
      </c>
      <c r="F467" s="201" t="s">
        <v>366</v>
      </c>
      <c r="G467" s="198"/>
      <c r="H467" s="202">
        <v>2.56</v>
      </c>
      <c r="I467" s="203"/>
      <c r="J467" s="198"/>
      <c r="K467" s="198"/>
      <c r="L467" s="204"/>
      <c r="M467" s="205"/>
      <c r="N467" s="206"/>
      <c r="O467" s="206"/>
      <c r="P467" s="206"/>
      <c r="Q467" s="206"/>
      <c r="R467" s="206"/>
      <c r="S467" s="206"/>
      <c r="T467" s="207"/>
      <c r="AT467" s="208" t="s">
        <v>132</v>
      </c>
      <c r="AU467" s="208" t="s">
        <v>81</v>
      </c>
      <c r="AV467" s="13" t="s">
        <v>81</v>
      </c>
      <c r="AW467" s="13" t="s">
        <v>33</v>
      </c>
      <c r="AX467" s="13" t="s">
        <v>71</v>
      </c>
      <c r="AY467" s="208" t="s">
        <v>122</v>
      </c>
    </row>
    <row r="468" spans="2:51" s="13" customFormat="1" ht="11.25">
      <c r="B468" s="197"/>
      <c r="C468" s="198"/>
      <c r="D468" s="199" t="s">
        <v>132</v>
      </c>
      <c r="E468" s="200" t="s">
        <v>19</v>
      </c>
      <c r="F468" s="201" t="s">
        <v>532</v>
      </c>
      <c r="G468" s="198"/>
      <c r="H468" s="202">
        <v>1.2</v>
      </c>
      <c r="I468" s="203"/>
      <c r="J468" s="198"/>
      <c r="K468" s="198"/>
      <c r="L468" s="204"/>
      <c r="M468" s="205"/>
      <c r="N468" s="206"/>
      <c r="O468" s="206"/>
      <c r="P468" s="206"/>
      <c r="Q468" s="206"/>
      <c r="R468" s="206"/>
      <c r="S468" s="206"/>
      <c r="T468" s="207"/>
      <c r="AT468" s="208" t="s">
        <v>132</v>
      </c>
      <c r="AU468" s="208" t="s">
        <v>81</v>
      </c>
      <c r="AV468" s="13" t="s">
        <v>81</v>
      </c>
      <c r="AW468" s="13" t="s">
        <v>33</v>
      </c>
      <c r="AX468" s="13" t="s">
        <v>71</v>
      </c>
      <c r="AY468" s="208" t="s">
        <v>122</v>
      </c>
    </row>
    <row r="469" spans="2:51" s="15" customFormat="1" ht="11.25">
      <c r="B469" s="220"/>
      <c r="C469" s="221"/>
      <c r="D469" s="199" t="s">
        <v>132</v>
      </c>
      <c r="E469" s="222" t="s">
        <v>19</v>
      </c>
      <c r="F469" s="223" t="s">
        <v>220</v>
      </c>
      <c r="G469" s="221"/>
      <c r="H469" s="222" t="s">
        <v>19</v>
      </c>
      <c r="I469" s="224"/>
      <c r="J469" s="221"/>
      <c r="K469" s="221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132</v>
      </c>
      <c r="AU469" s="229" t="s">
        <v>81</v>
      </c>
      <c r="AV469" s="15" t="s">
        <v>79</v>
      </c>
      <c r="AW469" s="15" t="s">
        <v>33</v>
      </c>
      <c r="AX469" s="15" t="s">
        <v>71</v>
      </c>
      <c r="AY469" s="229" t="s">
        <v>122</v>
      </c>
    </row>
    <row r="470" spans="2:51" s="13" customFormat="1" ht="11.25">
      <c r="B470" s="197"/>
      <c r="C470" s="198"/>
      <c r="D470" s="199" t="s">
        <v>132</v>
      </c>
      <c r="E470" s="200" t="s">
        <v>19</v>
      </c>
      <c r="F470" s="201" t="s">
        <v>221</v>
      </c>
      <c r="G470" s="198"/>
      <c r="H470" s="202">
        <v>14.34</v>
      </c>
      <c r="I470" s="203"/>
      <c r="J470" s="198"/>
      <c r="K470" s="198"/>
      <c r="L470" s="204"/>
      <c r="M470" s="205"/>
      <c r="N470" s="206"/>
      <c r="O470" s="206"/>
      <c r="P470" s="206"/>
      <c r="Q470" s="206"/>
      <c r="R470" s="206"/>
      <c r="S470" s="206"/>
      <c r="T470" s="207"/>
      <c r="AT470" s="208" t="s">
        <v>132</v>
      </c>
      <c r="AU470" s="208" t="s">
        <v>81</v>
      </c>
      <c r="AV470" s="13" t="s">
        <v>81</v>
      </c>
      <c r="AW470" s="13" t="s">
        <v>33</v>
      </c>
      <c r="AX470" s="13" t="s">
        <v>71</v>
      </c>
      <c r="AY470" s="208" t="s">
        <v>122</v>
      </c>
    </row>
    <row r="471" spans="2:51" s="13" customFormat="1" ht="11.25">
      <c r="B471" s="197"/>
      <c r="C471" s="198"/>
      <c r="D471" s="199" t="s">
        <v>132</v>
      </c>
      <c r="E471" s="200" t="s">
        <v>19</v>
      </c>
      <c r="F471" s="201" t="s">
        <v>533</v>
      </c>
      <c r="G471" s="198"/>
      <c r="H471" s="202">
        <v>0.3</v>
      </c>
      <c r="I471" s="203"/>
      <c r="J471" s="198"/>
      <c r="K471" s="198"/>
      <c r="L471" s="204"/>
      <c r="M471" s="205"/>
      <c r="N471" s="206"/>
      <c r="O471" s="206"/>
      <c r="P471" s="206"/>
      <c r="Q471" s="206"/>
      <c r="R471" s="206"/>
      <c r="S471" s="206"/>
      <c r="T471" s="207"/>
      <c r="AT471" s="208" t="s">
        <v>132</v>
      </c>
      <c r="AU471" s="208" t="s">
        <v>81</v>
      </c>
      <c r="AV471" s="13" t="s">
        <v>81</v>
      </c>
      <c r="AW471" s="13" t="s">
        <v>33</v>
      </c>
      <c r="AX471" s="13" t="s">
        <v>71</v>
      </c>
      <c r="AY471" s="208" t="s">
        <v>122</v>
      </c>
    </row>
    <row r="472" spans="2:51" s="15" customFormat="1" ht="11.25">
      <c r="B472" s="220"/>
      <c r="C472" s="221"/>
      <c r="D472" s="199" t="s">
        <v>132</v>
      </c>
      <c r="E472" s="222" t="s">
        <v>19</v>
      </c>
      <c r="F472" s="223" t="s">
        <v>222</v>
      </c>
      <c r="G472" s="221"/>
      <c r="H472" s="222" t="s">
        <v>19</v>
      </c>
      <c r="I472" s="224"/>
      <c r="J472" s="221"/>
      <c r="K472" s="221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132</v>
      </c>
      <c r="AU472" s="229" t="s">
        <v>81</v>
      </c>
      <c r="AV472" s="15" t="s">
        <v>79</v>
      </c>
      <c r="AW472" s="15" t="s">
        <v>33</v>
      </c>
      <c r="AX472" s="15" t="s">
        <v>71</v>
      </c>
      <c r="AY472" s="229" t="s">
        <v>122</v>
      </c>
    </row>
    <row r="473" spans="2:51" s="13" customFormat="1" ht="11.25">
      <c r="B473" s="197"/>
      <c r="C473" s="198"/>
      <c r="D473" s="199" t="s">
        <v>132</v>
      </c>
      <c r="E473" s="200" t="s">
        <v>19</v>
      </c>
      <c r="F473" s="201" t="s">
        <v>223</v>
      </c>
      <c r="G473" s="198"/>
      <c r="H473" s="202">
        <v>16.879</v>
      </c>
      <c r="I473" s="203"/>
      <c r="J473" s="198"/>
      <c r="K473" s="198"/>
      <c r="L473" s="204"/>
      <c r="M473" s="205"/>
      <c r="N473" s="206"/>
      <c r="O473" s="206"/>
      <c r="P473" s="206"/>
      <c r="Q473" s="206"/>
      <c r="R473" s="206"/>
      <c r="S473" s="206"/>
      <c r="T473" s="207"/>
      <c r="AT473" s="208" t="s">
        <v>132</v>
      </c>
      <c r="AU473" s="208" t="s">
        <v>81</v>
      </c>
      <c r="AV473" s="13" t="s">
        <v>81</v>
      </c>
      <c r="AW473" s="13" t="s">
        <v>33</v>
      </c>
      <c r="AX473" s="13" t="s">
        <v>71</v>
      </c>
      <c r="AY473" s="208" t="s">
        <v>122</v>
      </c>
    </row>
    <row r="474" spans="2:51" s="13" customFormat="1" ht="11.25">
      <c r="B474" s="197"/>
      <c r="C474" s="198"/>
      <c r="D474" s="199" t="s">
        <v>132</v>
      </c>
      <c r="E474" s="200" t="s">
        <v>19</v>
      </c>
      <c r="F474" s="201" t="s">
        <v>534</v>
      </c>
      <c r="G474" s="198"/>
      <c r="H474" s="202">
        <v>1.25</v>
      </c>
      <c r="I474" s="203"/>
      <c r="J474" s="198"/>
      <c r="K474" s="198"/>
      <c r="L474" s="204"/>
      <c r="M474" s="205"/>
      <c r="N474" s="206"/>
      <c r="O474" s="206"/>
      <c r="P474" s="206"/>
      <c r="Q474" s="206"/>
      <c r="R474" s="206"/>
      <c r="S474" s="206"/>
      <c r="T474" s="207"/>
      <c r="AT474" s="208" t="s">
        <v>132</v>
      </c>
      <c r="AU474" s="208" t="s">
        <v>81</v>
      </c>
      <c r="AV474" s="13" t="s">
        <v>81</v>
      </c>
      <c r="AW474" s="13" t="s">
        <v>33</v>
      </c>
      <c r="AX474" s="13" t="s">
        <v>71</v>
      </c>
      <c r="AY474" s="208" t="s">
        <v>122</v>
      </c>
    </row>
    <row r="475" spans="2:51" s="14" customFormat="1" ht="11.25">
      <c r="B475" s="209"/>
      <c r="C475" s="210"/>
      <c r="D475" s="199" t="s">
        <v>132</v>
      </c>
      <c r="E475" s="211" t="s">
        <v>19</v>
      </c>
      <c r="F475" s="212" t="s">
        <v>133</v>
      </c>
      <c r="G475" s="210"/>
      <c r="H475" s="213">
        <v>41.489000000000004</v>
      </c>
      <c r="I475" s="214"/>
      <c r="J475" s="210"/>
      <c r="K475" s="210"/>
      <c r="L475" s="215"/>
      <c r="M475" s="216"/>
      <c r="N475" s="217"/>
      <c r="O475" s="217"/>
      <c r="P475" s="217"/>
      <c r="Q475" s="217"/>
      <c r="R475" s="217"/>
      <c r="S475" s="217"/>
      <c r="T475" s="218"/>
      <c r="AT475" s="219" t="s">
        <v>132</v>
      </c>
      <c r="AU475" s="219" t="s">
        <v>81</v>
      </c>
      <c r="AV475" s="14" t="s">
        <v>130</v>
      </c>
      <c r="AW475" s="14" t="s">
        <v>33</v>
      </c>
      <c r="AX475" s="14" t="s">
        <v>79</v>
      </c>
      <c r="AY475" s="219" t="s">
        <v>122</v>
      </c>
    </row>
    <row r="476" spans="2:51" s="13" customFormat="1" ht="11.25">
      <c r="B476" s="197"/>
      <c r="C476" s="198"/>
      <c r="D476" s="199" t="s">
        <v>132</v>
      </c>
      <c r="E476" s="198"/>
      <c r="F476" s="201" t="s">
        <v>539</v>
      </c>
      <c r="G476" s="198"/>
      <c r="H476" s="202">
        <v>45.638</v>
      </c>
      <c r="I476" s="203"/>
      <c r="J476" s="198"/>
      <c r="K476" s="198"/>
      <c r="L476" s="204"/>
      <c r="M476" s="205"/>
      <c r="N476" s="206"/>
      <c r="O476" s="206"/>
      <c r="P476" s="206"/>
      <c r="Q476" s="206"/>
      <c r="R476" s="206"/>
      <c r="S476" s="206"/>
      <c r="T476" s="207"/>
      <c r="AT476" s="208" t="s">
        <v>132</v>
      </c>
      <c r="AU476" s="208" t="s">
        <v>81</v>
      </c>
      <c r="AV476" s="13" t="s">
        <v>81</v>
      </c>
      <c r="AW476" s="13" t="s">
        <v>4</v>
      </c>
      <c r="AX476" s="13" t="s">
        <v>79</v>
      </c>
      <c r="AY476" s="208" t="s">
        <v>122</v>
      </c>
    </row>
    <row r="477" spans="1:65" s="2" customFormat="1" ht="21.75" customHeight="1">
      <c r="A477" s="35"/>
      <c r="B477" s="36"/>
      <c r="C477" s="184" t="s">
        <v>540</v>
      </c>
      <c r="D477" s="184" t="s">
        <v>125</v>
      </c>
      <c r="E477" s="185" t="s">
        <v>541</v>
      </c>
      <c r="F477" s="186" t="s">
        <v>542</v>
      </c>
      <c r="G477" s="187" t="s">
        <v>297</v>
      </c>
      <c r="H477" s="240"/>
      <c r="I477" s="189"/>
      <c r="J477" s="190">
        <f>ROUND(I477*H477,2)</f>
        <v>0</v>
      </c>
      <c r="K477" s="186" t="s">
        <v>129</v>
      </c>
      <c r="L477" s="40"/>
      <c r="M477" s="191" t="s">
        <v>19</v>
      </c>
      <c r="N477" s="192" t="s">
        <v>42</v>
      </c>
      <c r="O477" s="65"/>
      <c r="P477" s="193">
        <f>O477*H477</f>
        <v>0</v>
      </c>
      <c r="Q477" s="193">
        <v>0</v>
      </c>
      <c r="R477" s="193">
        <f>Q477*H477</f>
        <v>0</v>
      </c>
      <c r="S477" s="193">
        <v>0</v>
      </c>
      <c r="T477" s="194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95" t="s">
        <v>237</v>
      </c>
      <c r="AT477" s="195" t="s">
        <v>125</v>
      </c>
      <c r="AU477" s="195" t="s">
        <v>81</v>
      </c>
      <c r="AY477" s="18" t="s">
        <v>122</v>
      </c>
      <c r="BE477" s="196">
        <f>IF(N477="základní",J477,0)</f>
        <v>0</v>
      </c>
      <c r="BF477" s="196">
        <f>IF(N477="snížená",J477,0)</f>
        <v>0</v>
      </c>
      <c r="BG477" s="196">
        <f>IF(N477="zákl. přenesená",J477,0)</f>
        <v>0</v>
      </c>
      <c r="BH477" s="196">
        <f>IF(N477="sníž. přenesená",J477,0)</f>
        <v>0</v>
      </c>
      <c r="BI477" s="196">
        <f>IF(N477="nulová",J477,0)</f>
        <v>0</v>
      </c>
      <c r="BJ477" s="18" t="s">
        <v>79</v>
      </c>
      <c r="BK477" s="196">
        <f>ROUND(I477*H477,2)</f>
        <v>0</v>
      </c>
      <c r="BL477" s="18" t="s">
        <v>237</v>
      </c>
      <c r="BM477" s="195" t="s">
        <v>543</v>
      </c>
    </row>
    <row r="478" spans="2:63" s="12" customFormat="1" ht="22.9" customHeight="1">
      <c r="B478" s="168"/>
      <c r="C478" s="169"/>
      <c r="D478" s="170" t="s">
        <v>70</v>
      </c>
      <c r="E478" s="182" t="s">
        <v>544</v>
      </c>
      <c r="F478" s="182" t="s">
        <v>545</v>
      </c>
      <c r="G478" s="169"/>
      <c r="H478" s="169"/>
      <c r="I478" s="172"/>
      <c r="J478" s="183">
        <f>BK478</f>
        <v>0</v>
      </c>
      <c r="K478" s="169"/>
      <c r="L478" s="174"/>
      <c r="M478" s="175"/>
      <c r="N478" s="176"/>
      <c r="O478" s="176"/>
      <c r="P478" s="177">
        <f>SUM(P479:P508)</f>
        <v>0</v>
      </c>
      <c r="Q478" s="176"/>
      <c r="R478" s="177">
        <f>SUM(R479:R508)</f>
        <v>0.049604119999999995</v>
      </c>
      <c r="S478" s="176"/>
      <c r="T478" s="178">
        <f>SUM(T479:T508)</f>
        <v>0.005829239999999999</v>
      </c>
      <c r="AR478" s="179" t="s">
        <v>81</v>
      </c>
      <c r="AT478" s="180" t="s">
        <v>70</v>
      </c>
      <c r="AU478" s="180" t="s">
        <v>79</v>
      </c>
      <c r="AY478" s="179" t="s">
        <v>122</v>
      </c>
      <c r="BK478" s="181">
        <f>SUM(BK479:BK508)</f>
        <v>0</v>
      </c>
    </row>
    <row r="479" spans="1:65" s="2" customFormat="1" ht="16.5" customHeight="1">
      <c r="A479" s="35"/>
      <c r="B479" s="36"/>
      <c r="C479" s="184" t="s">
        <v>546</v>
      </c>
      <c r="D479" s="184" t="s">
        <v>125</v>
      </c>
      <c r="E479" s="185" t="s">
        <v>547</v>
      </c>
      <c r="F479" s="186" t="s">
        <v>548</v>
      </c>
      <c r="G479" s="187" t="s">
        <v>139</v>
      </c>
      <c r="H479" s="188">
        <v>18.804</v>
      </c>
      <c r="I479" s="189"/>
      <c r="J479" s="190">
        <f>ROUND(I479*H479,2)</f>
        <v>0</v>
      </c>
      <c r="K479" s="186" t="s">
        <v>129</v>
      </c>
      <c r="L479" s="40"/>
      <c r="M479" s="191" t="s">
        <v>19</v>
      </c>
      <c r="N479" s="192" t="s">
        <v>42</v>
      </c>
      <c r="O479" s="65"/>
      <c r="P479" s="193">
        <f>O479*H479</f>
        <v>0</v>
      </c>
      <c r="Q479" s="193">
        <v>0.001</v>
      </c>
      <c r="R479" s="193">
        <f>Q479*H479</f>
        <v>0.018803999999999998</v>
      </c>
      <c r="S479" s="193">
        <v>0.00031</v>
      </c>
      <c r="T479" s="194">
        <f>S479*H479</f>
        <v>0.005829239999999999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95" t="s">
        <v>237</v>
      </c>
      <c r="AT479" s="195" t="s">
        <v>125</v>
      </c>
      <c r="AU479" s="195" t="s">
        <v>81</v>
      </c>
      <c r="AY479" s="18" t="s">
        <v>122</v>
      </c>
      <c r="BE479" s="196">
        <f>IF(N479="základní",J479,0)</f>
        <v>0</v>
      </c>
      <c r="BF479" s="196">
        <f>IF(N479="snížená",J479,0)</f>
        <v>0</v>
      </c>
      <c r="BG479" s="196">
        <f>IF(N479="zákl. přenesená",J479,0)</f>
        <v>0</v>
      </c>
      <c r="BH479" s="196">
        <f>IF(N479="sníž. přenesená",J479,0)</f>
        <v>0</v>
      </c>
      <c r="BI479" s="196">
        <f>IF(N479="nulová",J479,0)</f>
        <v>0</v>
      </c>
      <c r="BJ479" s="18" t="s">
        <v>79</v>
      </c>
      <c r="BK479" s="196">
        <f>ROUND(I479*H479,2)</f>
        <v>0</v>
      </c>
      <c r="BL479" s="18" t="s">
        <v>237</v>
      </c>
      <c r="BM479" s="195" t="s">
        <v>549</v>
      </c>
    </row>
    <row r="480" spans="2:51" s="13" customFormat="1" ht="11.25">
      <c r="B480" s="197"/>
      <c r="C480" s="198"/>
      <c r="D480" s="199" t="s">
        <v>132</v>
      </c>
      <c r="E480" s="200" t="s">
        <v>19</v>
      </c>
      <c r="F480" s="201" t="s">
        <v>550</v>
      </c>
      <c r="G480" s="198"/>
      <c r="H480" s="202">
        <v>7.32</v>
      </c>
      <c r="I480" s="203"/>
      <c r="J480" s="198"/>
      <c r="K480" s="198"/>
      <c r="L480" s="204"/>
      <c r="M480" s="205"/>
      <c r="N480" s="206"/>
      <c r="O480" s="206"/>
      <c r="P480" s="206"/>
      <c r="Q480" s="206"/>
      <c r="R480" s="206"/>
      <c r="S480" s="206"/>
      <c r="T480" s="207"/>
      <c r="AT480" s="208" t="s">
        <v>132</v>
      </c>
      <c r="AU480" s="208" t="s">
        <v>81</v>
      </c>
      <c r="AV480" s="13" t="s">
        <v>81</v>
      </c>
      <c r="AW480" s="13" t="s">
        <v>33</v>
      </c>
      <c r="AX480" s="13" t="s">
        <v>71</v>
      </c>
      <c r="AY480" s="208" t="s">
        <v>122</v>
      </c>
    </row>
    <row r="481" spans="2:51" s="13" customFormat="1" ht="11.25">
      <c r="B481" s="197"/>
      <c r="C481" s="198"/>
      <c r="D481" s="199" t="s">
        <v>132</v>
      </c>
      <c r="E481" s="200" t="s">
        <v>19</v>
      </c>
      <c r="F481" s="201" t="s">
        <v>551</v>
      </c>
      <c r="G481" s="198"/>
      <c r="H481" s="202">
        <v>7.93</v>
      </c>
      <c r="I481" s="203"/>
      <c r="J481" s="198"/>
      <c r="K481" s="198"/>
      <c r="L481" s="204"/>
      <c r="M481" s="205"/>
      <c r="N481" s="206"/>
      <c r="O481" s="206"/>
      <c r="P481" s="206"/>
      <c r="Q481" s="206"/>
      <c r="R481" s="206"/>
      <c r="S481" s="206"/>
      <c r="T481" s="207"/>
      <c r="AT481" s="208" t="s">
        <v>132</v>
      </c>
      <c r="AU481" s="208" t="s">
        <v>81</v>
      </c>
      <c r="AV481" s="13" t="s">
        <v>81</v>
      </c>
      <c r="AW481" s="13" t="s">
        <v>33</v>
      </c>
      <c r="AX481" s="13" t="s">
        <v>71</v>
      </c>
      <c r="AY481" s="208" t="s">
        <v>122</v>
      </c>
    </row>
    <row r="482" spans="2:51" s="13" customFormat="1" ht="11.25">
      <c r="B482" s="197"/>
      <c r="C482" s="198"/>
      <c r="D482" s="199" t="s">
        <v>132</v>
      </c>
      <c r="E482" s="200" t="s">
        <v>19</v>
      </c>
      <c r="F482" s="201" t="s">
        <v>552</v>
      </c>
      <c r="G482" s="198"/>
      <c r="H482" s="202">
        <v>1.208</v>
      </c>
      <c r="I482" s="203"/>
      <c r="J482" s="198"/>
      <c r="K482" s="198"/>
      <c r="L482" s="204"/>
      <c r="M482" s="205"/>
      <c r="N482" s="206"/>
      <c r="O482" s="206"/>
      <c r="P482" s="206"/>
      <c r="Q482" s="206"/>
      <c r="R482" s="206"/>
      <c r="S482" s="206"/>
      <c r="T482" s="207"/>
      <c r="AT482" s="208" t="s">
        <v>132</v>
      </c>
      <c r="AU482" s="208" t="s">
        <v>81</v>
      </c>
      <c r="AV482" s="13" t="s">
        <v>81</v>
      </c>
      <c r="AW482" s="13" t="s">
        <v>33</v>
      </c>
      <c r="AX482" s="13" t="s">
        <v>71</v>
      </c>
      <c r="AY482" s="208" t="s">
        <v>122</v>
      </c>
    </row>
    <row r="483" spans="2:51" s="13" customFormat="1" ht="11.25">
      <c r="B483" s="197"/>
      <c r="C483" s="198"/>
      <c r="D483" s="199" t="s">
        <v>132</v>
      </c>
      <c r="E483" s="200" t="s">
        <v>19</v>
      </c>
      <c r="F483" s="201" t="s">
        <v>553</v>
      </c>
      <c r="G483" s="198"/>
      <c r="H483" s="202">
        <v>0.92</v>
      </c>
      <c r="I483" s="203"/>
      <c r="J483" s="198"/>
      <c r="K483" s="198"/>
      <c r="L483" s="204"/>
      <c r="M483" s="205"/>
      <c r="N483" s="206"/>
      <c r="O483" s="206"/>
      <c r="P483" s="206"/>
      <c r="Q483" s="206"/>
      <c r="R483" s="206"/>
      <c r="S483" s="206"/>
      <c r="T483" s="207"/>
      <c r="AT483" s="208" t="s">
        <v>132</v>
      </c>
      <c r="AU483" s="208" t="s">
        <v>81</v>
      </c>
      <c r="AV483" s="13" t="s">
        <v>81</v>
      </c>
      <c r="AW483" s="13" t="s">
        <v>33</v>
      </c>
      <c r="AX483" s="13" t="s">
        <v>71</v>
      </c>
      <c r="AY483" s="208" t="s">
        <v>122</v>
      </c>
    </row>
    <row r="484" spans="2:51" s="13" customFormat="1" ht="11.25">
      <c r="B484" s="197"/>
      <c r="C484" s="198"/>
      <c r="D484" s="199" t="s">
        <v>132</v>
      </c>
      <c r="E484" s="200" t="s">
        <v>19</v>
      </c>
      <c r="F484" s="201" t="s">
        <v>554</v>
      </c>
      <c r="G484" s="198"/>
      <c r="H484" s="202">
        <v>1.426</v>
      </c>
      <c r="I484" s="203"/>
      <c r="J484" s="198"/>
      <c r="K484" s="198"/>
      <c r="L484" s="204"/>
      <c r="M484" s="205"/>
      <c r="N484" s="206"/>
      <c r="O484" s="206"/>
      <c r="P484" s="206"/>
      <c r="Q484" s="206"/>
      <c r="R484" s="206"/>
      <c r="S484" s="206"/>
      <c r="T484" s="207"/>
      <c r="AT484" s="208" t="s">
        <v>132</v>
      </c>
      <c r="AU484" s="208" t="s">
        <v>81</v>
      </c>
      <c r="AV484" s="13" t="s">
        <v>81</v>
      </c>
      <c r="AW484" s="13" t="s">
        <v>33</v>
      </c>
      <c r="AX484" s="13" t="s">
        <v>71</v>
      </c>
      <c r="AY484" s="208" t="s">
        <v>122</v>
      </c>
    </row>
    <row r="485" spans="2:51" s="14" customFormat="1" ht="11.25">
      <c r="B485" s="209"/>
      <c r="C485" s="210"/>
      <c r="D485" s="199" t="s">
        <v>132</v>
      </c>
      <c r="E485" s="211" t="s">
        <v>19</v>
      </c>
      <c r="F485" s="212" t="s">
        <v>133</v>
      </c>
      <c r="G485" s="210"/>
      <c r="H485" s="213">
        <v>18.804</v>
      </c>
      <c r="I485" s="214"/>
      <c r="J485" s="210"/>
      <c r="K485" s="210"/>
      <c r="L485" s="215"/>
      <c r="M485" s="216"/>
      <c r="N485" s="217"/>
      <c r="O485" s="217"/>
      <c r="P485" s="217"/>
      <c r="Q485" s="217"/>
      <c r="R485" s="217"/>
      <c r="S485" s="217"/>
      <c r="T485" s="218"/>
      <c r="AT485" s="219" t="s">
        <v>132</v>
      </c>
      <c r="AU485" s="219" t="s">
        <v>81</v>
      </c>
      <c r="AV485" s="14" t="s">
        <v>130</v>
      </c>
      <c r="AW485" s="14" t="s">
        <v>33</v>
      </c>
      <c r="AX485" s="14" t="s">
        <v>79</v>
      </c>
      <c r="AY485" s="219" t="s">
        <v>122</v>
      </c>
    </row>
    <row r="486" spans="1:65" s="2" customFormat="1" ht="21.75" customHeight="1">
      <c r="A486" s="35"/>
      <c r="B486" s="36"/>
      <c r="C486" s="184" t="s">
        <v>555</v>
      </c>
      <c r="D486" s="184" t="s">
        <v>125</v>
      </c>
      <c r="E486" s="185" t="s">
        <v>556</v>
      </c>
      <c r="F486" s="186" t="s">
        <v>557</v>
      </c>
      <c r="G486" s="187" t="s">
        <v>139</v>
      </c>
      <c r="H486" s="188">
        <v>118.462</v>
      </c>
      <c r="I486" s="189"/>
      <c r="J486" s="190">
        <f>ROUND(I486*H486,2)</f>
        <v>0</v>
      </c>
      <c r="K486" s="186" t="s">
        <v>129</v>
      </c>
      <c r="L486" s="40"/>
      <c r="M486" s="191" t="s">
        <v>19</v>
      </c>
      <c r="N486" s="192" t="s">
        <v>42</v>
      </c>
      <c r="O486" s="65"/>
      <c r="P486" s="193">
        <f>O486*H486</f>
        <v>0</v>
      </c>
      <c r="Q486" s="193">
        <v>0.00026</v>
      </c>
      <c r="R486" s="193">
        <f>Q486*H486</f>
        <v>0.030800119999999997</v>
      </c>
      <c r="S486" s="193">
        <v>0</v>
      </c>
      <c r="T486" s="194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5" t="s">
        <v>237</v>
      </c>
      <c r="AT486" s="195" t="s">
        <v>125</v>
      </c>
      <c r="AU486" s="195" t="s">
        <v>81</v>
      </c>
      <c r="AY486" s="18" t="s">
        <v>122</v>
      </c>
      <c r="BE486" s="196">
        <f>IF(N486="základní",J486,0)</f>
        <v>0</v>
      </c>
      <c r="BF486" s="196">
        <f>IF(N486="snížená",J486,0)</f>
        <v>0</v>
      </c>
      <c r="BG486" s="196">
        <f>IF(N486="zákl. přenesená",J486,0)</f>
        <v>0</v>
      </c>
      <c r="BH486" s="196">
        <f>IF(N486="sníž. přenesená",J486,0)</f>
        <v>0</v>
      </c>
      <c r="BI486" s="196">
        <f>IF(N486="nulová",J486,0)</f>
        <v>0</v>
      </c>
      <c r="BJ486" s="18" t="s">
        <v>79</v>
      </c>
      <c r="BK486" s="196">
        <f>ROUND(I486*H486,2)</f>
        <v>0</v>
      </c>
      <c r="BL486" s="18" t="s">
        <v>237</v>
      </c>
      <c r="BM486" s="195" t="s">
        <v>558</v>
      </c>
    </row>
    <row r="487" spans="2:51" s="15" customFormat="1" ht="11.25">
      <c r="B487" s="220"/>
      <c r="C487" s="221"/>
      <c r="D487" s="199" t="s">
        <v>132</v>
      </c>
      <c r="E487" s="222" t="s">
        <v>19</v>
      </c>
      <c r="F487" s="223" t="s">
        <v>220</v>
      </c>
      <c r="G487" s="221"/>
      <c r="H487" s="222" t="s">
        <v>19</v>
      </c>
      <c r="I487" s="224"/>
      <c r="J487" s="221"/>
      <c r="K487" s="221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132</v>
      </c>
      <c r="AU487" s="229" t="s">
        <v>81</v>
      </c>
      <c r="AV487" s="15" t="s">
        <v>79</v>
      </c>
      <c r="AW487" s="15" t="s">
        <v>33</v>
      </c>
      <c r="AX487" s="15" t="s">
        <v>71</v>
      </c>
      <c r="AY487" s="229" t="s">
        <v>122</v>
      </c>
    </row>
    <row r="488" spans="2:51" s="13" customFormat="1" ht="11.25">
      <c r="B488" s="197"/>
      <c r="C488" s="198"/>
      <c r="D488" s="199" t="s">
        <v>132</v>
      </c>
      <c r="E488" s="200" t="s">
        <v>19</v>
      </c>
      <c r="F488" s="201" t="s">
        <v>559</v>
      </c>
      <c r="G488" s="198"/>
      <c r="H488" s="202">
        <v>55.358</v>
      </c>
      <c r="I488" s="203"/>
      <c r="J488" s="198"/>
      <c r="K488" s="198"/>
      <c r="L488" s="204"/>
      <c r="M488" s="205"/>
      <c r="N488" s="206"/>
      <c r="O488" s="206"/>
      <c r="P488" s="206"/>
      <c r="Q488" s="206"/>
      <c r="R488" s="206"/>
      <c r="S488" s="206"/>
      <c r="T488" s="207"/>
      <c r="AT488" s="208" t="s">
        <v>132</v>
      </c>
      <c r="AU488" s="208" t="s">
        <v>81</v>
      </c>
      <c r="AV488" s="13" t="s">
        <v>81</v>
      </c>
      <c r="AW488" s="13" t="s">
        <v>33</v>
      </c>
      <c r="AX488" s="13" t="s">
        <v>71</v>
      </c>
      <c r="AY488" s="208" t="s">
        <v>122</v>
      </c>
    </row>
    <row r="489" spans="2:51" s="13" customFormat="1" ht="11.25">
      <c r="B489" s="197"/>
      <c r="C489" s="198"/>
      <c r="D489" s="199" t="s">
        <v>132</v>
      </c>
      <c r="E489" s="200" t="s">
        <v>19</v>
      </c>
      <c r="F489" s="201" t="s">
        <v>560</v>
      </c>
      <c r="G489" s="198"/>
      <c r="H489" s="202">
        <v>-6.58</v>
      </c>
      <c r="I489" s="203"/>
      <c r="J489" s="198"/>
      <c r="K489" s="198"/>
      <c r="L489" s="204"/>
      <c r="M489" s="205"/>
      <c r="N489" s="206"/>
      <c r="O489" s="206"/>
      <c r="P489" s="206"/>
      <c r="Q489" s="206"/>
      <c r="R489" s="206"/>
      <c r="S489" s="206"/>
      <c r="T489" s="207"/>
      <c r="AT489" s="208" t="s">
        <v>132</v>
      </c>
      <c r="AU489" s="208" t="s">
        <v>81</v>
      </c>
      <c r="AV489" s="13" t="s">
        <v>81</v>
      </c>
      <c r="AW489" s="13" t="s">
        <v>33</v>
      </c>
      <c r="AX489" s="13" t="s">
        <v>71</v>
      </c>
      <c r="AY489" s="208" t="s">
        <v>122</v>
      </c>
    </row>
    <row r="490" spans="2:51" s="13" customFormat="1" ht="11.25">
      <c r="B490" s="197"/>
      <c r="C490" s="198"/>
      <c r="D490" s="199" t="s">
        <v>132</v>
      </c>
      <c r="E490" s="200" t="s">
        <v>19</v>
      </c>
      <c r="F490" s="201" t="s">
        <v>561</v>
      </c>
      <c r="G490" s="198"/>
      <c r="H490" s="202">
        <v>5.98</v>
      </c>
      <c r="I490" s="203"/>
      <c r="J490" s="198"/>
      <c r="K490" s="198"/>
      <c r="L490" s="204"/>
      <c r="M490" s="205"/>
      <c r="N490" s="206"/>
      <c r="O490" s="206"/>
      <c r="P490" s="206"/>
      <c r="Q490" s="206"/>
      <c r="R490" s="206"/>
      <c r="S490" s="206"/>
      <c r="T490" s="207"/>
      <c r="AT490" s="208" t="s">
        <v>132</v>
      </c>
      <c r="AU490" s="208" t="s">
        <v>81</v>
      </c>
      <c r="AV490" s="13" t="s">
        <v>81</v>
      </c>
      <c r="AW490" s="13" t="s">
        <v>33</v>
      </c>
      <c r="AX490" s="13" t="s">
        <v>71</v>
      </c>
      <c r="AY490" s="208" t="s">
        <v>122</v>
      </c>
    </row>
    <row r="491" spans="2:51" s="15" customFormat="1" ht="11.25">
      <c r="B491" s="220"/>
      <c r="C491" s="221"/>
      <c r="D491" s="199" t="s">
        <v>132</v>
      </c>
      <c r="E491" s="222" t="s">
        <v>19</v>
      </c>
      <c r="F491" s="223" t="s">
        <v>562</v>
      </c>
      <c r="G491" s="221"/>
      <c r="H491" s="222" t="s">
        <v>19</v>
      </c>
      <c r="I491" s="224"/>
      <c r="J491" s="221"/>
      <c r="K491" s="221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132</v>
      </c>
      <c r="AU491" s="229" t="s">
        <v>81</v>
      </c>
      <c r="AV491" s="15" t="s">
        <v>79</v>
      </c>
      <c r="AW491" s="15" t="s">
        <v>33</v>
      </c>
      <c r="AX491" s="15" t="s">
        <v>71</v>
      </c>
      <c r="AY491" s="229" t="s">
        <v>122</v>
      </c>
    </row>
    <row r="492" spans="2:51" s="13" customFormat="1" ht="11.25">
      <c r="B492" s="197"/>
      <c r="C492" s="198"/>
      <c r="D492" s="199" t="s">
        <v>132</v>
      </c>
      <c r="E492" s="200" t="s">
        <v>19</v>
      </c>
      <c r="F492" s="201" t="s">
        <v>314</v>
      </c>
      <c r="G492" s="198"/>
      <c r="H492" s="202">
        <v>18.224</v>
      </c>
      <c r="I492" s="203"/>
      <c r="J492" s="198"/>
      <c r="K492" s="198"/>
      <c r="L492" s="204"/>
      <c r="M492" s="205"/>
      <c r="N492" s="206"/>
      <c r="O492" s="206"/>
      <c r="P492" s="206"/>
      <c r="Q492" s="206"/>
      <c r="R492" s="206"/>
      <c r="S492" s="206"/>
      <c r="T492" s="207"/>
      <c r="AT492" s="208" t="s">
        <v>132</v>
      </c>
      <c r="AU492" s="208" t="s">
        <v>81</v>
      </c>
      <c r="AV492" s="13" t="s">
        <v>81</v>
      </c>
      <c r="AW492" s="13" t="s">
        <v>33</v>
      </c>
      <c r="AX492" s="13" t="s">
        <v>71</v>
      </c>
      <c r="AY492" s="208" t="s">
        <v>122</v>
      </c>
    </row>
    <row r="493" spans="2:51" s="13" customFormat="1" ht="11.25">
      <c r="B493" s="197"/>
      <c r="C493" s="198"/>
      <c r="D493" s="199" t="s">
        <v>132</v>
      </c>
      <c r="E493" s="200" t="s">
        <v>19</v>
      </c>
      <c r="F493" s="201" t="s">
        <v>315</v>
      </c>
      <c r="G493" s="198"/>
      <c r="H493" s="202">
        <v>-1.576</v>
      </c>
      <c r="I493" s="203"/>
      <c r="J493" s="198"/>
      <c r="K493" s="198"/>
      <c r="L493" s="204"/>
      <c r="M493" s="205"/>
      <c r="N493" s="206"/>
      <c r="O493" s="206"/>
      <c r="P493" s="206"/>
      <c r="Q493" s="206"/>
      <c r="R493" s="206"/>
      <c r="S493" s="206"/>
      <c r="T493" s="207"/>
      <c r="AT493" s="208" t="s">
        <v>132</v>
      </c>
      <c r="AU493" s="208" t="s">
        <v>81</v>
      </c>
      <c r="AV493" s="13" t="s">
        <v>81</v>
      </c>
      <c r="AW493" s="13" t="s">
        <v>33</v>
      </c>
      <c r="AX493" s="13" t="s">
        <v>71</v>
      </c>
      <c r="AY493" s="208" t="s">
        <v>122</v>
      </c>
    </row>
    <row r="494" spans="2:51" s="15" customFormat="1" ht="11.25">
      <c r="B494" s="220"/>
      <c r="C494" s="221"/>
      <c r="D494" s="199" t="s">
        <v>132</v>
      </c>
      <c r="E494" s="222" t="s">
        <v>19</v>
      </c>
      <c r="F494" s="223" t="s">
        <v>530</v>
      </c>
      <c r="G494" s="221"/>
      <c r="H494" s="222" t="s">
        <v>19</v>
      </c>
      <c r="I494" s="224"/>
      <c r="J494" s="221"/>
      <c r="K494" s="221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132</v>
      </c>
      <c r="AU494" s="229" t="s">
        <v>81</v>
      </c>
      <c r="AV494" s="15" t="s">
        <v>79</v>
      </c>
      <c r="AW494" s="15" t="s">
        <v>33</v>
      </c>
      <c r="AX494" s="15" t="s">
        <v>71</v>
      </c>
      <c r="AY494" s="229" t="s">
        <v>122</v>
      </c>
    </row>
    <row r="495" spans="2:51" s="13" customFormat="1" ht="11.25">
      <c r="B495" s="197"/>
      <c r="C495" s="198"/>
      <c r="D495" s="199" t="s">
        <v>132</v>
      </c>
      <c r="E495" s="200" t="s">
        <v>19</v>
      </c>
      <c r="F495" s="201" t="s">
        <v>563</v>
      </c>
      <c r="G495" s="198"/>
      <c r="H495" s="202">
        <v>40.825</v>
      </c>
      <c r="I495" s="203"/>
      <c r="J495" s="198"/>
      <c r="K495" s="198"/>
      <c r="L495" s="204"/>
      <c r="M495" s="205"/>
      <c r="N495" s="206"/>
      <c r="O495" s="206"/>
      <c r="P495" s="206"/>
      <c r="Q495" s="206"/>
      <c r="R495" s="206"/>
      <c r="S495" s="206"/>
      <c r="T495" s="207"/>
      <c r="AT495" s="208" t="s">
        <v>132</v>
      </c>
      <c r="AU495" s="208" t="s">
        <v>81</v>
      </c>
      <c r="AV495" s="13" t="s">
        <v>81</v>
      </c>
      <c r="AW495" s="13" t="s">
        <v>33</v>
      </c>
      <c r="AX495" s="13" t="s">
        <v>71</v>
      </c>
      <c r="AY495" s="208" t="s">
        <v>122</v>
      </c>
    </row>
    <row r="496" spans="2:51" s="13" customFormat="1" ht="11.25">
      <c r="B496" s="197"/>
      <c r="C496" s="198"/>
      <c r="D496" s="199" t="s">
        <v>132</v>
      </c>
      <c r="E496" s="200" t="s">
        <v>19</v>
      </c>
      <c r="F496" s="201" t="s">
        <v>143</v>
      </c>
      <c r="G496" s="198"/>
      <c r="H496" s="202">
        <v>-5.004</v>
      </c>
      <c r="I496" s="203"/>
      <c r="J496" s="198"/>
      <c r="K496" s="198"/>
      <c r="L496" s="204"/>
      <c r="M496" s="205"/>
      <c r="N496" s="206"/>
      <c r="O496" s="206"/>
      <c r="P496" s="206"/>
      <c r="Q496" s="206"/>
      <c r="R496" s="206"/>
      <c r="S496" s="206"/>
      <c r="T496" s="207"/>
      <c r="AT496" s="208" t="s">
        <v>132</v>
      </c>
      <c r="AU496" s="208" t="s">
        <v>81</v>
      </c>
      <c r="AV496" s="13" t="s">
        <v>81</v>
      </c>
      <c r="AW496" s="13" t="s">
        <v>33</v>
      </c>
      <c r="AX496" s="13" t="s">
        <v>71</v>
      </c>
      <c r="AY496" s="208" t="s">
        <v>122</v>
      </c>
    </row>
    <row r="497" spans="2:51" s="15" customFormat="1" ht="11.25">
      <c r="B497" s="220"/>
      <c r="C497" s="221"/>
      <c r="D497" s="199" t="s">
        <v>132</v>
      </c>
      <c r="E497" s="222" t="s">
        <v>19</v>
      </c>
      <c r="F497" s="223" t="s">
        <v>305</v>
      </c>
      <c r="G497" s="221"/>
      <c r="H497" s="222" t="s">
        <v>19</v>
      </c>
      <c r="I497" s="224"/>
      <c r="J497" s="221"/>
      <c r="K497" s="221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132</v>
      </c>
      <c r="AU497" s="229" t="s">
        <v>81</v>
      </c>
      <c r="AV497" s="15" t="s">
        <v>79</v>
      </c>
      <c r="AW497" s="15" t="s">
        <v>33</v>
      </c>
      <c r="AX497" s="15" t="s">
        <v>71</v>
      </c>
      <c r="AY497" s="229" t="s">
        <v>122</v>
      </c>
    </row>
    <row r="498" spans="2:51" s="13" customFormat="1" ht="11.25">
      <c r="B498" s="197"/>
      <c r="C498" s="198"/>
      <c r="D498" s="199" t="s">
        <v>132</v>
      </c>
      <c r="E498" s="200" t="s">
        <v>19</v>
      </c>
      <c r="F498" s="201" t="s">
        <v>564</v>
      </c>
      <c r="G498" s="198"/>
      <c r="H498" s="202">
        <v>0.591</v>
      </c>
      <c r="I498" s="203"/>
      <c r="J498" s="198"/>
      <c r="K498" s="198"/>
      <c r="L498" s="204"/>
      <c r="M498" s="205"/>
      <c r="N498" s="206"/>
      <c r="O498" s="206"/>
      <c r="P498" s="206"/>
      <c r="Q498" s="206"/>
      <c r="R498" s="206"/>
      <c r="S498" s="206"/>
      <c r="T498" s="207"/>
      <c r="AT498" s="208" t="s">
        <v>132</v>
      </c>
      <c r="AU498" s="208" t="s">
        <v>81</v>
      </c>
      <c r="AV498" s="13" t="s">
        <v>81</v>
      </c>
      <c r="AW498" s="13" t="s">
        <v>33</v>
      </c>
      <c r="AX498" s="13" t="s">
        <v>71</v>
      </c>
      <c r="AY498" s="208" t="s">
        <v>122</v>
      </c>
    </row>
    <row r="499" spans="2:51" s="13" customFormat="1" ht="11.25">
      <c r="B499" s="197"/>
      <c r="C499" s="198"/>
      <c r="D499" s="199" t="s">
        <v>132</v>
      </c>
      <c r="E499" s="200" t="s">
        <v>19</v>
      </c>
      <c r="F499" s="201" t="s">
        <v>565</v>
      </c>
      <c r="G499" s="198"/>
      <c r="H499" s="202">
        <v>3.396</v>
      </c>
      <c r="I499" s="203"/>
      <c r="J499" s="198"/>
      <c r="K499" s="198"/>
      <c r="L499" s="204"/>
      <c r="M499" s="205"/>
      <c r="N499" s="206"/>
      <c r="O499" s="206"/>
      <c r="P499" s="206"/>
      <c r="Q499" s="206"/>
      <c r="R499" s="206"/>
      <c r="S499" s="206"/>
      <c r="T499" s="207"/>
      <c r="AT499" s="208" t="s">
        <v>132</v>
      </c>
      <c r="AU499" s="208" t="s">
        <v>81</v>
      </c>
      <c r="AV499" s="13" t="s">
        <v>81</v>
      </c>
      <c r="AW499" s="13" t="s">
        <v>33</v>
      </c>
      <c r="AX499" s="13" t="s">
        <v>71</v>
      </c>
      <c r="AY499" s="208" t="s">
        <v>122</v>
      </c>
    </row>
    <row r="500" spans="2:51" s="13" customFormat="1" ht="11.25">
      <c r="B500" s="197"/>
      <c r="C500" s="198"/>
      <c r="D500" s="199" t="s">
        <v>132</v>
      </c>
      <c r="E500" s="200" t="s">
        <v>19</v>
      </c>
      <c r="F500" s="201" t="s">
        <v>331</v>
      </c>
      <c r="G500" s="198"/>
      <c r="H500" s="202">
        <v>0.385</v>
      </c>
      <c r="I500" s="203"/>
      <c r="J500" s="198"/>
      <c r="K500" s="198"/>
      <c r="L500" s="204"/>
      <c r="M500" s="205"/>
      <c r="N500" s="206"/>
      <c r="O500" s="206"/>
      <c r="P500" s="206"/>
      <c r="Q500" s="206"/>
      <c r="R500" s="206"/>
      <c r="S500" s="206"/>
      <c r="T500" s="207"/>
      <c r="AT500" s="208" t="s">
        <v>132</v>
      </c>
      <c r="AU500" s="208" t="s">
        <v>81</v>
      </c>
      <c r="AV500" s="13" t="s">
        <v>81</v>
      </c>
      <c r="AW500" s="13" t="s">
        <v>33</v>
      </c>
      <c r="AX500" s="13" t="s">
        <v>71</v>
      </c>
      <c r="AY500" s="208" t="s">
        <v>122</v>
      </c>
    </row>
    <row r="501" spans="2:51" s="15" customFormat="1" ht="11.25">
      <c r="B501" s="220"/>
      <c r="C501" s="221"/>
      <c r="D501" s="199" t="s">
        <v>132</v>
      </c>
      <c r="E501" s="222" t="s">
        <v>19</v>
      </c>
      <c r="F501" s="223" t="s">
        <v>321</v>
      </c>
      <c r="G501" s="221"/>
      <c r="H501" s="222" t="s">
        <v>19</v>
      </c>
      <c r="I501" s="224"/>
      <c r="J501" s="221"/>
      <c r="K501" s="221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132</v>
      </c>
      <c r="AU501" s="229" t="s">
        <v>81</v>
      </c>
      <c r="AV501" s="15" t="s">
        <v>79</v>
      </c>
      <c r="AW501" s="15" t="s">
        <v>33</v>
      </c>
      <c r="AX501" s="15" t="s">
        <v>71</v>
      </c>
      <c r="AY501" s="229" t="s">
        <v>122</v>
      </c>
    </row>
    <row r="502" spans="2:51" s="13" customFormat="1" ht="11.25">
      <c r="B502" s="197"/>
      <c r="C502" s="198"/>
      <c r="D502" s="199" t="s">
        <v>132</v>
      </c>
      <c r="E502" s="200" t="s">
        <v>19</v>
      </c>
      <c r="F502" s="201" t="s">
        <v>322</v>
      </c>
      <c r="G502" s="198"/>
      <c r="H502" s="202">
        <v>2.088</v>
      </c>
      <c r="I502" s="203"/>
      <c r="J502" s="198"/>
      <c r="K502" s="198"/>
      <c r="L502" s="204"/>
      <c r="M502" s="205"/>
      <c r="N502" s="206"/>
      <c r="O502" s="206"/>
      <c r="P502" s="206"/>
      <c r="Q502" s="206"/>
      <c r="R502" s="206"/>
      <c r="S502" s="206"/>
      <c r="T502" s="207"/>
      <c r="AT502" s="208" t="s">
        <v>132</v>
      </c>
      <c r="AU502" s="208" t="s">
        <v>81</v>
      </c>
      <c r="AV502" s="13" t="s">
        <v>81</v>
      </c>
      <c r="AW502" s="13" t="s">
        <v>33</v>
      </c>
      <c r="AX502" s="13" t="s">
        <v>71</v>
      </c>
      <c r="AY502" s="208" t="s">
        <v>122</v>
      </c>
    </row>
    <row r="503" spans="2:51" s="15" customFormat="1" ht="11.25">
      <c r="B503" s="220"/>
      <c r="C503" s="221"/>
      <c r="D503" s="199" t="s">
        <v>132</v>
      </c>
      <c r="E503" s="222" t="s">
        <v>19</v>
      </c>
      <c r="F503" s="223" t="s">
        <v>323</v>
      </c>
      <c r="G503" s="221"/>
      <c r="H503" s="222" t="s">
        <v>19</v>
      </c>
      <c r="I503" s="224"/>
      <c r="J503" s="221"/>
      <c r="K503" s="221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132</v>
      </c>
      <c r="AU503" s="229" t="s">
        <v>81</v>
      </c>
      <c r="AV503" s="15" t="s">
        <v>79</v>
      </c>
      <c r="AW503" s="15" t="s">
        <v>33</v>
      </c>
      <c r="AX503" s="15" t="s">
        <v>71</v>
      </c>
      <c r="AY503" s="229" t="s">
        <v>122</v>
      </c>
    </row>
    <row r="504" spans="2:51" s="13" customFormat="1" ht="11.25">
      <c r="B504" s="197"/>
      <c r="C504" s="198"/>
      <c r="D504" s="199" t="s">
        <v>132</v>
      </c>
      <c r="E504" s="200" t="s">
        <v>19</v>
      </c>
      <c r="F504" s="201" t="s">
        <v>324</v>
      </c>
      <c r="G504" s="198"/>
      <c r="H504" s="202">
        <v>3.34</v>
      </c>
      <c r="I504" s="203"/>
      <c r="J504" s="198"/>
      <c r="K504" s="198"/>
      <c r="L504" s="204"/>
      <c r="M504" s="205"/>
      <c r="N504" s="206"/>
      <c r="O504" s="206"/>
      <c r="P504" s="206"/>
      <c r="Q504" s="206"/>
      <c r="R504" s="206"/>
      <c r="S504" s="206"/>
      <c r="T504" s="207"/>
      <c r="AT504" s="208" t="s">
        <v>132</v>
      </c>
      <c r="AU504" s="208" t="s">
        <v>81</v>
      </c>
      <c r="AV504" s="13" t="s">
        <v>81</v>
      </c>
      <c r="AW504" s="13" t="s">
        <v>33</v>
      </c>
      <c r="AX504" s="13" t="s">
        <v>71</v>
      </c>
      <c r="AY504" s="208" t="s">
        <v>122</v>
      </c>
    </row>
    <row r="505" spans="2:51" s="15" customFormat="1" ht="11.25">
      <c r="B505" s="220"/>
      <c r="C505" s="221"/>
      <c r="D505" s="199" t="s">
        <v>132</v>
      </c>
      <c r="E505" s="222" t="s">
        <v>19</v>
      </c>
      <c r="F505" s="223" t="s">
        <v>307</v>
      </c>
      <c r="G505" s="221"/>
      <c r="H505" s="222" t="s">
        <v>19</v>
      </c>
      <c r="I505" s="224"/>
      <c r="J505" s="221"/>
      <c r="K505" s="221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132</v>
      </c>
      <c r="AU505" s="229" t="s">
        <v>81</v>
      </c>
      <c r="AV505" s="15" t="s">
        <v>79</v>
      </c>
      <c r="AW505" s="15" t="s">
        <v>33</v>
      </c>
      <c r="AX505" s="15" t="s">
        <v>71</v>
      </c>
      <c r="AY505" s="229" t="s">
        <v>122</v>
      </c>
    </row>
    <row r="506" spans="2:51" s="13" customFormat="1" ht="11.25">
      <c r="B506" s="197"/>
      <c r="C506" s="198"/>
      <c r="D506" s="199" t="s">
        <v>132</v>
      </c>
      <c r="E506" s="200" t="s">
        <v>19</v>
      </c>
      <c r="F506" s="201" t="s">
        <v>566</v>
      </c>
      <c r="G506" s="198"/>
      <c r="H506" s="202">
        <v>0.455</v>
      </c>
      <c r="I506" s="203"/>
      <c r="J506" s="198"/>
      <c r="K506" s="198"/>
      <c r="L506" s="204"/>
      <c r="M506" s="205"/>
      <c r="N506" s="206"/>
      <c r="O506" s="206"/>
      <c r="P506" s="206"/>
      <c r="Q506" s="206"/>
      <c r="R506" s="206"/>
      <c r="S506" s="206"/>
      <c r="T506" s="207"/>
      <c r="AT506" s="208" t="s">
        <v>132</v>
      </c>
      <c r="AU506" s="208" t="s">
        <v>81</v>
      </c>
      <c r="AV506" s="13" t="s">
        <v>81</v>
      </c>
      <c r="AW506" s="13" t="s">
        <v>33</v>
      </c>
      <c r="AX506" s="13" t="s">
        <v>71</v>
      </c>
      <c r="AY506" s="208" t="s">
        <v>122</v>
      </c>
    </row>
    <row r="507" spans="2:51" s="13" customFormat="1" ht="11.25">
      <c r="B507" s="197"/>
      <c r="C507" s="198"/>
      <c r="D507" s="199" t="s">
        <v>132</v>
      </c>
      <c r="E507" s="200" t="s">
        <v>19</v>
      </c>
      <c r="F507" s="201" t="s">
        <v>567</v>
      </c>
      <c r="G507" s="198"/>
      <c r="H507" s="202">
        <v>0.98</v>
      </c>
      <c r="I507" s="203"/>
      <c r="J507" s="198"/>
      <c r="K507" s="198"/>
      <c r="L507" s="204"/>
      <c r="M507" s="205"/>
      <c r="N507" s="206"/>
      <c r="O507" s="206"/>
      <c r="P507" s="206"/>
      <c r="Q507" s="206"/>
      <c r="R507" s="206"/>
      <c r="S507" s="206"/>
      <c r="T507" s="207"/>
      <c r="AT507" s="208" t="s">
        <v>132</v>
      </c>
      <c r="AU507" s="208" t="s">
        <v>81</v>
      </c>
      <c r="AV507" s="13" t="s">
        <v>81</v>
      </c>
      <c r="AW507" s="13" t="s">
        <v>33</v>
      </c>
      <c r="AX507" s="13" t="s">
        <v>71</v>
      </c>
      <c r="AY507" s="208" t="s">
        <v>122</v>
      </c>
    </row>
    <row r="508" spans="2:51" s="14" customFormat="1" ht="11.25">
      <c r="B508" s="209"/>
      <c r="C508" s="210"/>
      <c r="D508" s="199" t="s">
        <v>132</v>
      </c>
      <c r="E508" s="211" t="s">
        <v>19</v>
      </c>
      <c r="F508" s="212" t="s">
        <v>133</v>
      </c>
      <c r="G508" s="210"/>
      <c r="H508" s="213">
        <v>118.462</v>
      </c>
      <c r="I508" s="214"/>
      <c r="J508" s="210"/>
      <c r="K508" s="210"/>
      <c r="L508" s="215"/>
      <c r="M508" s="216"/>
      <c r="N508" s="217"/>
      <c r="O508" s="217"/>
      <c r="P508" s="217"/>
      <c r="Q508" s="217"/>
      <c r="R508" s="217"/>
      <c r="S508" s="217"/>
      <c r="T508" s="218"/>
      <c r="AT508" s="219" t="s">
        <v>132</v>
      </c>
      <c r="AU508" s="219" t="s">
        <v>81</v>
      </c>
      <c r="AV508" s="14" t="s">
        <v>130</v>
      </c>
      <c r="AW508" s="14" t="s">
        <v>33</v>
      </c>
      <c r="AX508" s="14" t="s">
        <v>79</v>
      </c>
      <c r="AY508" s="219" t="s">
        <v>122</v>
      </c>
    </row>
    <row r="509" spans="2:63" s="12" customFormat="1" ht="25.9" customHeight="1">
      <c r="B509" s="168"/>
      <c r="C509" s="169"/>
      <c r="D509" s="170" t="s">
        <v>70</v>
      </c>
      <c r="E509" s="171" t="s">
        <v>202</v>
      </c>
      <c r="F509" s="171" t="s">
        <v>568</v>
      </c>
      <c r="G509" s="169"/>
      <c r="H509" s="169"/>
      <c r="I509" s="172"/>
      <c r="J509" s="173">
        <f>BK509</f>
        <v>0</v>
      </c>
      <c r="K509" s="169"/>
      <c r="L509" s="174"/>
      <c r="M509" s="175"/>
      <c r="N509" s="176"/>
      <c r="O509" s="176"/>
      <c r="P509" s="177">
        <f>P510</f>
        <v>0</v>
      </c>
      <c r="Q509" s="176"/>
      <c r="R509" s="177">
        <f>R510</f>
        <v>0</v>
      </c>
      <c r="S509" s="176"/>
      <c r="T509" s="178">
        <f>T510</f>
        <v>0</v>
      </c>
      <c r="AR509" s="179" t="s">
        <v>123</v>
      </c>
      <c r="AT509" s="180" t="s">
        <v>70</v>
      </c>
      <c r="AU509" s="180" t="s">
        <v>71</v>
      </c>
      <c r="AY509" s="179" t="s">
        <v>122</v>
      </c>
      <c r="BK509" s="181">
        <f>BK510</f>
        <v>0</v>
      </c>
    </row>
    <row r="510" spans="2:63" s="12" customFormat="1" ht="22.9" customHeight="1">
      <c r="B510" s="168"/>
      <c r="C510" s="169"/>
      <c r="D510" s="170" t="s">
        <v>70</v>
      </c>
      <c r="E510" s="182" t="s">
        <v>569</v>
      </c>
      <c r="F510" s="182" t="s">
        <v>570</v>
      </c>
      <c r="G510" s="169"/>
      <c r="H510" s="169"/>
      <c r="I510" s="172"/>
      <c r="J510" s="183">
        <f>BK510</f>
        <v>0</v>
      </c>
      <c r="K510" s="169"/>
      <c r="L510" s="174"/>
      <c r="M510" s="175"/>
      <c r="N510" s="176"/>
      <c r="O510" s="176"/>
      <c r="P510" s="177">
        <f>P511</f>
        <v>0</v>
      </c>
      <c r="Q510" s="176"/>
      <c r="R510" s="177">
        <f>R511</f>
        <v>0</v>
      </c>
      <c r="S510" s="176"/>
      <c r="T510" s="178">
        <f>T511</f>
        <v>0</v>
      </c>
      <c r="AR510" s="179" t="s">
        <v>123</v>
      </c>
      <c r="AT510" s="180" t="s">
        <v>70</v>
      </c>
      <c r="AU510" s="180" t="s">
        <v>79</v>
      </c>
      <c r="AY510" s="179" t="s">
        <v>122</v>
      </c>
      <c r="BK510" s="181">
        <f>BK511</f>
        <v>0</v>
      </c>
    </row>
    <row r="511" spans="1:65" s="2" customFormat="1" ht="16.5" customHeight="1">
      <c r="A511" s="35"/>
      <c r="B511" s="36"/>
      <c r="C511" s="184" t="s">
        <v>571</v>
      </c>
      <c r="D511" s="184" t="s">
        <v>125</v>
      </c>
      <c r="E511" s="185" t="s">
        <v>572</v>
      </c>
      <c r="F511" s="186" t="s">
        <v>573</v>
      </c>
      <c r="G511" s="187" t="s">
        <v>274</v>
      </c>
      <c r="H511" s="188">
        <v>1</v>
      </c>
      <c r="I511" s="189"/>
      <c r="J511" s="190">
        <f>ROUND(I511*H511,2)</f>
        <v>0</v>
      </c>
      <c r="K511" s="186" t="s">
        <v>19</v>
      </c>
      <c r="L511" s="40"/>
      <c r="M511" s="191" t="s">
        <v>19</v>
      </c>
      <c r="N511" s="192" t="s">
        <v>42</v>
      </c>
      <c r="O511" s="65"/>
      <c r="P511" s="193">
        <f>O511*H511</f>
        <v>0</v>
      </c>
      <c r="Q511" s="193">
        <v>0</v>
      </c>
      <c r="R511" s="193">
        <f>Q511*H511</f>
        <v>0</v>
      </c>
      <c r="S511" s="193">
        <v>0</v>
      </c>
      <c r="T511" s="194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5" t="s">
        <v>497</v>
      </c>
      <c r="AT511" s="195" t="s">
        <v>125</v>
      </c>
      <c r="AU511" s="195" t="s">
        <v>81</v>
      </c>
      <c r="AY511" s="18" t="s">
        <v>122</v>
      </c>
      <c r="BE511" s="196">
        <f>IF(N511="základní",J511,0)</f>
        <v>0</v>
      </c>
      <c r="BF511" s="196">
        <f>IF(N511="snížená",J511,0)</f>
        <v>0</v>
      </c>
      <c r="BG511" s="196">
        <f>IF(N511="zákl. přenesená",J511,0)</f>
        <v>0</v>
      </c>
      <c r="BH511" s="196">
        <f>IF(N511="sníž. přenesená",J511,0)</f>
        <v>0</v>
      </c>
      <c r="BI511" s="196">
        <f>IF(N511="nulová",J511,0)</f>
        <v>0</v>
      </c>
      <c r="BJ511" s="18" t="s">
        <v>79</v>
      </c>
      <c r="BK511" s="196">
        <f>ROUND(I511*H511,2)</f>
        <v>0</v>
      </c>
      <c r="BL511" s="18" t="s">
        <v>497</v>
      </c>
      <c r="BM511" s="195" t="s">
        <v>574</v>
      </c>
    </row>
    <row r="512" spans="2:63" s="12" customFormat="1" ht="25.9" customHeight="1">
      <c r="B512" s="168"/>
      <c r="C512" s="169"/>
      <c r="D512" s="170" t="s">
        <v>70</v>
      </c>
      <c r="E512" s="171" t="s">
        <v>575</v>
      </c>
      <c r="F512" s="171" t="s">
        <v>576</v>
      </c>
      <c r="G512" s="169"/>
      <c r="H512" s="169"/>
      <c r="I512" s="172"/>
      <c r="J512" s="173">
        <f>BK512</f>
        <v>0</v>
      </c>
      <c r="K512" s="169"/>
      <c r="L512" s="174"/>
      <c r="M512" s="175"/>
      <c r="N512" s="176"/>
      <c r="O512" s="176"/>
      <c r="P512" s="177">
        <f>SUM(P513:P514)</f>
        <v>0</v>
      </c>
      <c r="Q512" s="176"/>
      <c r="R512" s="177">
        <f>SUM(R513:R514)</f>
        <v>0</v>
      </c>
      <c r="S512" s="176"/>
      <c r="T512" s="178">
        <f>SUM(T513:T514)</f>
        <v>0</v>
      </c>
      <c r="AR512" s="179" t="s">
        <v>130</v>
      </c>
      <c r="AT512" s="180" t="s">
        <v>70</v>
      </c>
      <c r="AU512" s="180" t="s">
        <v>71</v>
      </c>
      <c r="AY512" s="179" t="s">
        <v>122</v>
      </c>
      <c r="BK512" s="181">
        <f>SUM(BK513:BK514)</f>
        <v>0</v>
      </c>
    </row>
    <row r="513" spans="1:65" s="2" customFormat="1" ht="16.5" customHeight="1">
      <c r="A513" s="35"/>
      <c r="B513" s="36"/>
      <c r="C513" s="184" t="s">
        <v>577</v>
      </c>
      <c r="D513" s="184" t="s">
        <v>125</v>
      </c>
      <c r="E513" s="185" t="s">
        <v>578</v>
      </c>
      <c r="F513" s="186" t="s">
        <v>579</v>
      </c>
      <c r="G513" s="187" t="s">
        <v>580</v>
      </c>
      <c r="H513" s="188">
        <v>1</v>
      </c>
      <c r="I513" s="189"/>
      <c r="J513" s="190">
        <f>ROUND(I513*H513,2)</f>
        <v>0</v>
      </c>
      <c r="K513" s="186" t="s">
        <v>205</v>
      </c>
      <c r="L513" s="40"/>
      <c r="M513" s="191" t="s">
        <v>19</v>
      </c>
      <c r="N513" s="192" t="s">
        <v>42</v>
      </c>
      <c r="O513" s="65"/>
      <c r="P513" s="193">
        <f>O513*H513</f>
        <v>0</v>
      </c>
      <c r="Q513" s="193">
        <v>0</v>
      </c>
      <c r="R513" s="193">
        <f>Q513*H513</f>
        <v>0</v>
      </c>
      <c r="S513" s="193">
        <v>0</v>
      </c>
      <c r="T513" s="194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95" t="s">
        <v>581</v>
      </c>
      <c r="AT513" s="195" t="s">
        <v>125</v>
      </c>
      <c r="AU513" s="195" t="s">
        <v>79</v>
      </c>
      <c r="AY513" s="18" t="s">
        <v>122</v>
      </c>
      <c r="BE513" s="196">
        <f>IF(N513="základní",J513,0)</f>
        <v>0</v>
      </c>
      <c r="BF513" s="196">
        <f>IF(N513="snížená",J513,0)</f>
        <v>0</v>
      </c>
      <c r="BG513" s="196">
        <f>IF(N513="zákl. přenesená",J513,0)</f>
        <v>0</v>
      </c>
      <c r="BH513" s="196">
        <f>IF(N513="sníž. přenesená",J513,0)</f>
        <v>0</v>
      </c>
      <c r="BI513" s="196">
        <f>IF(N513="nulová",J513,0)</f>
        <v>0</v>
      </c>
      <c r="BJ513" s="18" t="s">
        <v>79</v>
      </c>
      <c r="BK513" s="196">
        <f>ROUND(I513*H513,2)</f>
        <v>0</v>
      </c>
      <c r="BL513" s="18" t="s">
        <v>581</v>
      </c>
      <c r="BM513" s="195" t="s">
        <v>582</v>
      </c>
    </row>
    <row r="514" spans="1:65" s="2" customFormat="1" ht="16.5" customHeight="1">
      <c r="A514" s="35"/>
      <c r="B514" s="36"/>
      <c r="C514" s="184" t="s">
        <v>583</v>
      </c>
      <c r="D514" s="184" t="s">
        <v>125</v>
      </c>
      <c r="E514" s="185" t="s">
        <v>584</v>
      </c>
      <c r="F514" s="186" t="s">
        <v>585</v>
      </c>
      <c r="G514" s="187" t="s">
        <v>274</v>
      </c>
      <c r="H514" s="188">
        <v>1</v>
      </c>
      <c r="I514" s="189"/>
      <c r="J514" s="190">
        <f>ROUND(I514*H514,2)</f>
        <v>0</v>
      </c>
      <c r="K514" s="186" t="s">
        <v>205</v>
      </c>
      <c r="L514" s="40"/>
      <c r="M514" s="191" t="s">
        <v>19</v>
      </c>
      <c r="N514" s="192" t="s">
        <v>42</v>
      </c>
      <c r="O514" s="65"/>
      <c r="P514" s="193">
        <f>O514*H514</f>
        <v>0</v>
      </c>
      <c r="Q514" s="193">
        <v>0</v>
      </c>
      <c r="R514" s="193">
        <f>Q514*H514</f>
        <v>0</v>
      </c>
      <c r="S514" s="193">
        <v>0</v>
      </c>
      <c r="T514" s="194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95" t="s">
        <v>581</v>
      </c>
      <c r="AT514" s="195" t="s">
        <v>125</v>
      </c>
      <c r="AU514" s="195" t="s">
        <v>79</v>
      </c>
      <c r="AY514" s="18" t="s">
        <v>122</v>
      </c>
      <c r="BE514" s="196">
        <f>IF(N514="základní",J514,0)</f>
        <v>0</v>
      </c>
      <c r="BF514" s="196">
        <f>IF(N514="snížená",J514,0)</f>
        <v>0</v>
      </c>
      <c r="BG514" s="196">
        <f>IF(N514="zákl. přenesená",J514,0)</f>
        <v>0</v>
      </c>
      <c r="BH514" s="196">
        <f>IF(N514="sníž. přenesená",J514,0)</f>
        <v>0</v>
      </c>
      <c r="BI514" s="196">
        <f>IF(N514="nulová",J514,0)</f>
        <v>0</v>
      </c>
      <c r="BJ514" s="18" t="s">
        <v>79</v>
      </c>
      <c r="BK514" s="196">
        <f>ROUND(I514*H514,2)</f>
        <v>0</v>
      </c>
      <c r="BL514" s="18" t="s">
        <v>581</v>
      </c>
      <c r="BM514" s="195" t="s">
        <v>586</v>
      </c>
    </row>
    <row r="515" spans="2:63" s="12" customFormat="1" ht="25.9" customHeight="1">
      <c r="B515" s="168"/>
      <c r="C515" s="169"/>
      <c r="D515" s="170" t="s">
        <v>70</v>
      </c>
      <c r="E515" s="171" t="s">
        <v>587</v>
      </c>
      <c r="F515" s="171" t="s">
        <v>588</v>
      </c>
      <c r="G515" s="169"/>
      <c r="H515" s="169"/>
      <c r="I515" s="172"/>
      <c r="J515" s="173">
        <f>BK515</f>
        <v>0</v>
      </c>
      <c r="K515" s="169"/>
      <c r="L515" s="174"/>
      <c r="M515" s="175"/>
      <c r="N515" s="176"/>
      <c r="O515" s="176"/>
      <c r="P515" s="177">
        <f>SUM(P516:P517)</f>
        <v>0</v>
      </c>
      <c r="Q515" s="176"/>
      <c r="R515" s="177">
        <f>SUM(R516:R517)</f>
        <v>0</v>
      </c>
      <c r="S515" s="176"/>
      <c r="T515" s="178">
        <f>SUM(T516:T517)</f>
        <v>0</v>
      </c>
      <c r="AR515" s="179" t="s">
        <v>158</v>
      </c>
      <c r="AT515" s="180" t="s">
        <v>70</v>
      </c>
      <c r="AU515" s="180" t="s">
        <v>71</v>
      </c>
      <c r="AY515" s="179" t="s">
        <v>122</v>
      </c>
      <c r="BK515" s="181">
        <f>SUM(BK516:BK517)</f>
        <v>0</v>
      </c>
    </row>
    <row r="516" spans="1:65" s="2" customFormat="1" ht="16.5" customHeight="1">
      <c r="A516" s="35"/>
      <c r="B516" s="36"/>
      <c r="C516" s="184" t="s">
        <v>589</v>
      </c>
      <c r="D516" s="184" t="s">
        <v>125</v>
      </c>
      <c r="E516" s="185" t="s">
        <v>590</v>
      </c>
      <c r="F516" s="186" t="s">
        <v>591</v>
      </c>
      <c r="G516" s="187" t="s">
        <v>297</v>
      </c>
      <c r="H516" s="240"/>
      <c r="I516" s="189"/>
      <c r="J516" s="190">
        <f>ROUND(I516*H516,2)</f>
        <v>0</v>
      </c>
      <c r="K516" s="186" t="s">
        <v>19</v>
      </c>
      <c r="L516" s="40"/>
      <c r="M516" s="191" t="s">
        <v>19</v>
      </c>
      <c r="N516" s="192" t="s">
        <v>42</v>
      </c>
      <c r="O516" s="65"/>
      <c r="P516" s="193">
        <f>O516*H516</f>
        <v>0</v>
      </c>
      <c r="Q516" s="193">
        <v>0</v>
      </c>
      <c r="R516" s="193">
        <f>Q516*H516</f>
        <v>0</v>
      </c>
      <c r="S516" s="193">
        <v>0</v>
      </c>
      <c r="T516" s="194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5" t="s">
        <v>130</v>
      </c>
      <c r="AT516" s="195" t="s">
        <v>125</v>
      </c>
      <c r="AU516" s="195" t="s">
        <v>79</v>
      </c>
      <c r="AY516" s="18" t="s">
        <v>122</v>
      </c>
      <c r="BE516" s="196">
        <f>IF(N516="základní",J516,0)</f>
        <v>0</v>
      </c>
      <c r="BF516" s="196">
        <f>IF(N516="snížená",J516,0)</f>
        <v>0</v>
      </c>
      <c r="BG516" s="196">
        <f>IF(N516="zákl. přenesená",J516,0)</f>
        <v>0</v>
      </c>
      <c r="BH516" s="196">
        <f>IF(N516="sníž. přenesená",J516,0)</f>
        <v>0</v>
      </c>
      <c r="BI516" s="196">
        <f>IF(N516="nulová",J516,0)</f>
        <v>0</v>
      </c>
      <c r="BJ516" s="18" t="s">
        <v>79</v>
      </c>
      <c r="BK516" s="196">
        <f>ROUND(I516*H516,2)</f>
        <v>0</v>
      </c>
      <c r="BL516" s="18" t="s">
        <v>130</v>
      </c>
      <c r="BM516" s="195" t="s">
        <v>592</v>
      </c>
    </row>
    <row r="517" spans="1:65" s="2" customFormat="1" ht="16.5" customHeight="1">
      <c r="A517" s="35"/>
      <c r="B517" s="36"/>
      <c r="C517" s="184" t="s">
        <v>593</v>
      </c>
      <c r="D517" s="184" t="s">
        <v>125</v>
      </c>
      <c r="E517" s="185" t="s">
        <v>594</v>
      </c>
      <c r="F517" s="186" t="s">
        <v>595</v>
      </c>
      <c r="G517" s="187" t="s">
        <v>297</v>
      </c>
      <c r="H517" s="240"/>
      <c r="I517" s="189"/>
      <c r="J517" s="190">
        <f>ROUND(I517*H517,2)</f>
        <v>0</v>
      </c>
      <c r="K517" s="186" t="s">
        <v>19</v>
      </c>
      <c r="L517" s="40"/>
      <c r="M517" s="241" t="s">
        <v>19</v>
      </c>
      <c r="N517" s="242" t="s">
        <v>42</v>
      </c>
      <c r="O517" s="243"/>
      <c r="P517" s="244">
        <f>O517*H517</f>
        <v>0</v>
      </c>
      <c r="Q517" s="244">
        <v>0</v>
      </c>
      <c r="R517" s="244">
        <f>Q517*H517</f>
        <v>0</v>
      </c>
      <c r="S517" s="244">
        <v>0</v>
      </c>
      <c r="T517" s="245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95" t="s">
        <v>130</v>
      </c>
      <c r="AT517" s="195" t="s">
        <v>125</v>
      </c>
      <c r="AU517" s="195" t="s">
        <v>79</v>
      </c>
      <c r="AY517" s="18" t="s">
        <v>122</v>
      </c>
      <c r="BE517" s="196">
        <f>IF(N517="základní",J517,0)</f>
        <v>0</v>
      </c>
      <c r="BF517" s="196">
        <f>IF(N517="snížená",J517,0)</f>
        <v>0</v>
      </c>
      <c r="BG517" s="196">
        <f>IF(N517="zákl. přenesená",J517,0)</f>
        <v>0</v>
      </c>
      <c r="BH517" s="196">
        <f>IF(N517="sníž. přenesená",J517,0)</f>
        <v>0</v>
      </c>
      <c r="BI517" s="196">
        <f>IF(N517="nulová",J517,0)</f>
        <v>0</v>
      </c>
      <c r="BJ517" s="18" t="s">
        <v>79</v>
      </c>
      <c r="BK517" s="196">
        <f>ROUND(I517*H517,2)</f>
        <v>0</v>
      </c>
      <c r="BL517" s="18" t="s">
        <v>130</v>
      </c>
      <c r="BM517" s="195" t="s">
        <v>596</v>
      </c>
    </row>
    <row r="518" spans="1:31" s="2" customFormat="1" ht="6.95" customHeight="1">
      <c r="A518" s="35"/>
      <c r="B518" s="48"/>
      <c r="C518" s="49"/>
      <c r="D518" s="49"/>
      <c r="E518" s="49"/>
      <c r="F518" s="49"/>
      <c r="G518" s="49"/>
      <c r="H518" s="49"/>
      <c r="I518" s="133"/>
      <c r="J518" s="49"/>
      <c r="K518" s="49"/>
      <c r="L518" s="40"/>
      <c r="M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</row>
  </sheetData>
  <sheetProtection algorithmName="SHA-512" hashValue="lTIAJy1ENO4xC2nEVMnBX4KGuBrtv6ShimcmygCWdy+4uQSC6/Mn5p6PyicIv8YXKbF1u6m9y/sxkNnfCU3p6w==" saltValue="U7UrMWBa4vXDSrlfZ+QzhfgNQC8O8QxZGztJJh3osXQGNOMblJT3VtbcBz9hKsQmNYIHmQfrj1RXRnMh/YFTpw==" spinCount="100000" sheet="1" objects="1" scenarios="1" formatColumns="0" formatRows="0" autoFilter="0"/>
  <autoFilter ref="C96:K517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6" customFormat="1" ht="45" customHeight="1">
      <c r="B3" s="250"/>
      <c r="C3" s="375" t="s">
        <v>597</v>
      </c>
      <c r="D3" s="375"/>
      <c r="E3" s="375"/>
      <c r="F3" s="375"/>
      <c r="G3" s="375"/>
      <c r="H3" s="375"/>
      <c r="I3" s="375"/>
      <c r="J3" s="375"/>
      <c r="K3" s="251"/>
    </row>
    <row r="4" spans="2:11" s="1" customFormat="1" ht="25.5" customHeight="1">
      <c r="B4" s="252"/>
      <c r="C4" s="380" t="s">
        <v>598</v>
      </c>
      <c r="D4" s="380"/>
      <c r="E4" s="380"/>
      <c r="F4" s="380"/>
      <c r="G4" s="380"/>
      <c r="H4" s="380"/>
      <c r="I4" s="380"/>
      <c r="J4" s="380"/>
      <c r="K4" s="253"/>
    </row>
    <row r="5" spans="2:11" s="1" customFormat="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2"/>
      <c r="C6" s="379" t="s">
        <v>599</v>
      </c>
      <c r="D6" s="379"/>
      <c r="E6" s="379"/>
      <c r="F6" s="379"/>
      <c r="G6" s="379"/>
      <c r="H6" s="379"/>
      <c r="I6" s="379"/>
      <c r="J6" s="379"/>
      <c r="K6" s="253"/>
    </row>
    <row r="7" spans="2:11" s="1" customFormat="1" ht="15" customHeight="1">
      <c r="B7" s="256"/>
      <c r="C7" s="379" t="s">
        <v>600</v>
      </c>
      <c r="D7" s="379"/>
      <c r="E7" s="379"/>
      <c r="F7" s="379"/>
      <c r="G7" s="379"/>
      <c r="H7" s="379"/>
      <c r="I7" s="379"/>
      <c r="J7" s="379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379" t="s">
        <v>601</v>
      </c>
      <c r="D9" s="379"/>
      <c r="E9" s="379"/>
      <c r="F9" s="379"/>
      <c r="G9" s="379"/>
      <c r="H9" s="379"/>
      <c r="I9" s="379"/>
      <c r="J9" s="379"/>
      <c r="K9" s="253"/>
    </row>
    <row r="10" spans="2:11" s="1" customFormat="1" ht="15" customHeight="1">
      <c r="B10" s="256"/>
      <c r="C10" s="255"/>
      <c r="D10" s="379" t="s">
        <v>602</v>
      </c>
      <c r="E10" s="379"/>
      <c r="F10" s="379"/>
      <c r="G10" s="379"/>
      <c r="H10" s="379"/>
      <c r="I10" s="379"/>
      <c r="J10" s="379"/>
      <c r="K10" s="253"/>
    </row>
    <row r="11" spans="2:11" s="1" customFormat="1" ht="15" customHeight="1">
      <c r="B11" s="256"/>
      <c r="C11" s="257"/>
      <c r="D11" s="379" t="s">
        <v>603</v>
      </c>
      <c r="E11" s="379"/>
      <c r="F11" s="379"/>
      <c r="G11" s="379"/>
      <c r="H11" s="379"/>
      <c r="I11" s="379"/>
      <c r="J11" s="379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604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379" t="s">
        <v>605</v>
      </c>
      <c r="E15" s="379"/>
      <c r="F15" s="379"/>
      <c r="G15" s="379"/>
      <c r="H15" s="379"/>
      <c r="I15" s="379"/>
      <c r="J15" s="379"/>
      <c r="K15" s="253"/>
    </row>
    <row r="16" spans="2:11" s="1" customFormat="1" ht="15" customHeight="1">
      <c r="B16" s="256"/>
      <c r="C16" s="257"/>
      <c r="D16" s="379" t="s">
        <v>606</v>
      </c>
      <c r="E16" s="379"/>
      <c r="F16" s="379"/>
      <c r="G16" s="379"/>
      <c r="H16" s="379"/>
      <c r="I16" s="379"/>
      <c r="J16" s="379"/>
      <c r="K16" s="253"/>
    </row>
    <row r="17" spans="2:11" s="1" customFormat="1" ht="15" customHeight="1">
      <c r="B17" s="256"/>
      <c r="C17" s="257"/>
      <c r="D17" s="379" t="s">
        <v>607</v>
      </c>
      <c r="E17" s="379"/>
      <c r="F17" s="379"/>
      <c r="G17" s="379"/>
      <c r="H17" s="379"/>
      <c r="I17" s="379"/>
      <c r="J17" s="379"/>
      <c r="K17" s="253"/>
    </row>
    <row r="18" spans="2:11" s="1" customFormat="1" ht="15" customHeight="1">
      <c r="B18" s="256"/>
      <c r="C18" s="257"/>
      <c r="D18" s="257"/>
      <c r="E18" s="259" t="s">
        <v>78</v>
      </c>
      <c r="F18" s="379" t="s">
        <v>608</v>
      </c>
      <c r="G18" s="379"/>
      <c r="H18" s="379"/>
      <c r="I18" s="379"/>
      <c r="J18" s="379"/>
      <c r="K18" s="253"/>
    </row>
    <row r="19" spans="2:11" s="1" customFormat="1" ht="15" customHeight="1">
      <c r="B19" s="256"/>
      <c r="C19" s="257"/>
      <c r="D19" s="257"/>
      <c r="E19" s="259" t="s">
        <v>609</v>
      </c>
      <c r="F19" s="379" t="s">
        <v>610</v>
      </c>
      <c r="G19" s="379"/>
      <c r="H19" s="379"/>
      <c r="I19" s="379"/>
      <c r="J19" s="379"/>
      <c r="K19" s="253"/>
    </row>
    <row r="20" spans="2:11" s="1" customFormat="1" ht="15" customHeight="1">
      <c r="B20" s="256"/>
      <c r="C20" s="257"/>
      <c r="D20" s="257"/>
      <c r="E20" s="259" t="s">
        <v>611</v>
      </c>
      <c r="F20" s="379" t="s">
        <v>612</v>
      </c>
      <c r="G20" s="379"/>
      <c r="H20" s="379"/>
      <c r="I20" s="379"/>
      <c r="J20" s="379"/>
      <c r="K20" s="253"/>
    </row>
    <row r="21" spans="2:11" s="1" customFormat="1" ht="15" customHeight="1">
      <c r="B21" s="256"/>
      <c r="C21" s="257"/>
      <c r="D21" s="257"/>
      <c r="E21" s="259" t="s">
        <v>613</v>
      </c>
      <c r="F21" s="379" t="s">
        <v>614</v>
      </c>
      <c r="G21" s="379"/>
      <c r="H21" s="379"/>
      <c r="I21" s="379"/>
      <c r="J21" s="379"/>
      <c r="K21" s="253"/>
    </row>
    <row r="22" spans="2:11" s="1" customFormat="1" ht="15" customHeight="1">
      <c r="B22" s="256"/>
      <c r="C22" s="257"/>
      <c r="D22" s="257"/>
      <c r="E22" s="259" t="s">
        <v>575</v>
      </c>
      <c r="F22" s="379" t="s">
        <v>576</v>
      </c>
      <c r="G22" s="379"/>
      <c r="H22" s="379"/>
      <c r="I22" s="379"/>
      <c r="J22" s="379"/>
      <c r="K22" s="253"/>
    </row>
    <row r="23" spans="2:11" s="1" customFormat="1" ht="15" customHeight="1">
      <c r="B23" s="256"/>
      <c r="C23" s="257"/>
      <c r="D23" s="257"/>
      <c r="E23" s="259" t="s">
        <v>615</v>
      </c>
      <c r="F23" s="379" t="s">
        <v>616</v>
      </c>
      <c r="G23" s="379"/>
      <c r="H23" s="379"/>
      <c r="I23" s="379"/>
      <c r="J23" s="379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379" t="s">
        <v>617</v>
      </c>
      <c r="D25" s="379"/>
      <c r="E25" s="379"/>
      <c r="F25" s="379"/>
      <c r="G25" s="379"/>
      <c r="H25" s="379"/>
      <c r="I25" s="379"/>
      <c r="J25" s="379"/>
      <c r="K25" s="253"/>
    </row>
    <row r="26" spans="2:11" s="1" customFormat="1" ht="15" customHeight="1">
      <c r="B26" s="256"/>
      <c r="C26" s="379" t="s">
        <v>618</v>
      </c>
      <c r="D26" s="379"/>
      <c r="E26" s="379"/>
      <c r="F26" s="379"/>
      <c r="G26" s="379"/>
      <c r="H26" s="379"/>
      <c r="I26" s="379"/>
      <c r="J26" s="379"/>
      <c r="K26" s="253"/>
    </row>
    <row r="27" spans="2:11" s="1" customFormat="1" ht="15" customHeight="1">
      <c r="B27" s="256"/>
      <c r="C27" s="255"/>
      <c r="D27" s="379" t="s">
        <v>619</v>
      </c>
      <c r="E27" s="379"/>
      <c r="F27" s="379"/>
      <c r="G27" s="379"/>
      <c r="H27" s="379"/>
      <c r="I27" s="379"/>
      <c r="J27" s="379"/>
      <c r="K27" s="253"/>
    </row>
    <row r="28" spans="2:11" s="1" customFormat="1" ht="15" customHeight="1">
      <c r="B28" s="256"/>
      <c r="C28" s="257"/>
      <c r="D28" s="379" t="s">
        <v>620</v>
      </c>
      <c r="E28" s="379"/>
      <c r="F28" s="379"/>
      <c r="G28" s="379"/>
      <c r="H28" s="379"/>
      <c r="I28" s="379"/>
      <c r="J28" s="379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379" t="s">
        <v>621</v>
      </c>
      <c r="E30" s="379"/>
      <c r="F30" s="379"/>
      <c r="G30" s="379"/>
      <c r="H30" s="379"/>
      <c r="I30" s="379"/>
      <c r="J30" s="379"/>
      <c r="K30" s="253"/>
    </row>
    <row r="31" spans="2:11" s="1" customFormat="1" ht="15" customHeight="1">
      <c r="B31" s="256"/>
      <c r="C31" s="257"/>
      <c r="D31" s="379" t="s">
        <v>622</v>
      </c>
      <c r="E31" s="379"/>
      <c r="F31" s="379"/>
      <c r="G31" s="379"/>
      <c r="H31" s="379"/>
      <c r="I31" s="379"/>
      <c r="J31" s="379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379" t="s">
        <v>623</v>
      </c>
      <c r="E33" s="379"/>
      <c r="F33" s="379"/>
      <c r="G33" s="379"/>
      <c r="H33" s="379"/>
      <c r="I33" s="379"/>
      <c r="J33" s="379"/>
      <c r="K33" s="253"/>
    </row>
    <row r="34" spans="2:11" s="1" customFormat="1" ht="15" customHeight="1">
      <c r="B34" s="256"/>
      <c r="C34" s="257"/>
      <c r="D34" s="379" t="s">
        <v>624</v>
      </c>
      <c r="E34" s="379"/>
      <c r="F34" s="379"/>
      <c r="G34" s="379"/>
      <c r="H34" s="379"/>
      <c r="I34" s="379"/>
      <c r="J34" s="379"/>
      <c r="K34" s="253"/>
    </row>
    <row r="35" spans="2:11" s="1" customFormat="1" ht="15" customHeight="1">
      <c r="B35" s="256"/>
      <c r="C35" s="257"/>
      <c r="D35" s="379" t="s">
        <v>625</v>
      </c>
      <c r="E35" s="379"/>
      <c r="F35" s="379"/>
      <c r="G35" s="379"/>
      <c r="H35" s="379"/>
      <c r="I35" s="379"/>
      <c r="J35" s="379"/>
      <c r="K35" s="253"/>
    </row>
    <row r="36" spans="2:11" s="1" customFormat="1" ht="15" customHeight="1">
      <c r="B36" s="256"/>
      <c r="C36" s="257"/>
      <c r="D36" s="255"/>
      <c r="E36" s="258" t="s">
        <v>108</v>
      </c>
      <c r="F36" s="255"/>
      <c r="G36" s="379" t="s">
        <v>626</v>
      </c>
      <c r="H36" s="379"/>
      <c r="I36" s="379"/>
      <c r="J36" s="379"/>
      <c r="K36" s="253"/>
    </row>
    <row r="37" spans="2:11" s="1" customFormat="1" ht="30.75" customHeight="1">
      <c r="B37" s="256"/>
      <c r="C37" s="257"/>
      <c r="D37" s="255"/>
      <c r="E37" s="258" t="s">
        <v>627</v>
      </c>
      <c r="F37" s="255"/>
      <c r="G37" s="379" t="s">
        <v>628</v>
      </c>
      <c r="H37" s="379"/>
      <c r="I37" s="379"/>
      <c r="J37" s="379"/>
      <c r="K37" s="253"/>
    </row>
    <row r="38" spans="2:11" s="1" customFormat="1" ht="15" customHeight="1">
      <c r="B38" s="256"/>
      <c r="C38" s="257"/>
      <c r="D38" s="255"/>
      <c r="E38" s="258" t="s">
        <v>52</v>
      </c>
      <c r="F38" s="255"/>
      <c r="G38" s="379" t="s">
        <v>629</v>
      </c>
      <c r="H38" s="379"/>
      <c r="I38" s="379"/>
      <c r="J38" s="379"/>
      <c r="K38" s="253"/>
    </row>
    <row r="39" spans="2:11" s="1" customFormat="1" ht="15" customHeight="1">
      <c r="B39" s="256"/>
      <c r="C39" s="257"/>
      <c r="D39" s="255"/>
      <c r="E39" s="258" t="s">
        <v>53</v>
      </c>
      <c r="F39" s="255"/>
      <c r="G39" s="379" t="s">
        <v>630</v>
      </c>
      <c r="H39" s="379"/>
      <c r="I39" s="379"/>
      <c r="J39" s="379"/>
      <c r="K39" s="253"/>
    </row>
    <row r="40" spans="2:11" s="1" customFormat="1" ht="15" customHeight="1">
      <c r="B40" s="256"/>
      <c r="C40" s="257"/>
      <c r="D40" s="255"/>
      <c r="E40" s="258" t="s">
        <v>109</v>
      </c>
      <c r="F40" s="255"/>
      <c r="G40" s="379" t="s">
        <v>631</v>
      </c>
      <c r="H40" s="379"/>
      <c r="I40" s="379"/>
      <c r="J40" s="379"/>
      <c r="K40" s="253"/>
    </row>
    <row r="41" spans="2:11" s="1" customFormat="1" ht="15" customHeight="1">
      <c r="B41" s="256"/>
      <c r="C41" s="257"/>
      <c r="D41" s="255"/>
      <c r="E41" s="258" t="s">
        <v>110</v>
      </c>
      <c r="F41" s="255"/>
      <c r="G41" s="379" t="s">
        <v>632</v>
      </c>
      <c r="H41" s="379"/>
      <c r="I41" s="379"/>
      <c r="J41" s="379"/>
      <c r="K41" s="253"/>
    </row>
    <row r="42" spans="2:11" s="1" customFormat="1" ht="15" customHeight="1">
      <c r="B42" s="256"/>
      <c r="C42" s="257"/>
      <c r="D42" s="255"/>
      <c r="E42" s="258" t="s">
        <v>633</v>
      </c>
      <c r="F42" s="255"/>
      <c r="G42" s="379" t="s">
        <v>634</v>
      </c>
      <c r="H42" s="379"/>
      <c r="I42" s="379"/>
      <c r="J42" s="379"/>
      <c r="K42" s="253"/>
    </row>
    <row r="43" spans="2:11" s="1" customFormat="1" ht="15" customHeight="1">
      <c r="B43" s="256"/>
      <c r="C43" s="257"/>
      <c r="D43" s="255"/>
      <c r="E43" s="258"/>
      <c r="F43" s="255"/>
      <c r="G43" s="379" t="s">
        <v>635</v>
      </c>
      <c r="H43" s="379"/>
      <c r="I43" s="379"/>
      <c r="J43" s="379"/>
      <c r="K43" s="253"/>
    </row>
    <row r="44" spans="2:11" s="1" customFormat="1" ht="15" customHeight="1">
      <c r="B44" s="256"/>
      <c r="C44" s="257"/>
      <c r="D44" s="255"/>
      <c r="E44" s="258" t="s">
        <v>636</v>
      </c>
      <c r="F44" s="255"/>
      <c r="G44" s="379" t="s">
        <v>637</v>
      </c>
      <c r="H44" s="379"/>
      <c r="I44" s="379"/>
      <c r="J44" s="379"/>
      <c r="K44" s="253"/>
    </row>
    <row r="45" spans="2:11" s="1" customFormat="1" ht="15" customHeight="1">
      <c r="B45" s="256"/>
      <c r="C45" s="257"/>
      <c r="D45" s="255"/>
      <c r="E45" s="258" t="s">
        <v>112</v>
      </c>
      <c r="F45" s="255"/>
      <c r="G45" s="379" t="s">
        <v>638</v>
      </c>
      <c r="H45" s="379"/>
      <c r="I45" s="379"/>
      <c r="J45" s="379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379" t="s">
        <v>639</v>
      </c>
      <c r="E47" s="379"/>
      <c r="F47" s="379"/>
      <c r="G47" s="379"/>
      <c r="H47" s="379"/>
      <c r="I47" s="379"/>
      <c r="J47" s="379"/>
      <c r="K47" s="253"/>
    </row>
    <row r="48" spans="2:11" s="1" customFormat="1" ht="15" customHeight="1">
      <c r="B48" s="256"/>
      <c r="C48" s="257"/>
      <c r="D48" s="257"/>
      <c r="E48" s="379" t="s">
        <v>640</v>
      </c>
      <c r="F48" s="379"/>
      <c r="G48" s="379"/>
      <c r="H48" s="379"/>
      <c r="I48" s="379"/>
      <c r="J48" s="379"/>
      <c r="K48" s="253"/>
    </row>
    <row r="49" spans="2:11" s="1" customFormat="1" ht="15" customHeight="1">
      <c r="B49" s="256"/>
      <c r="C49" s="257"/>
      <c r="D49" s="257"/>
      <c r="E49" s="379" t="s">
        <v>641</v>
      </c>
      <c r="F49" s="379"/>
      <c r="G49" s="379"/>
      <c r="H49" s="379"/>
      <c r="I49" s="379"/>
      <c r="J49" s="379"/>
      <c r="K49" s="253"/>
    </row>
    <row r="50" spans="2:11" s="1" customFormat="1" ht="15" customHeight="1">
      <c r="B50" s="256"/>
      <c r="C50" s="257"/>
      <c r="D50" s="257"/>
      <c r="E50" s="379" t="s">
        <v>642</v>
      </c>
      <c r="F50" s="379"/>
      <c r="G50" s="379"/>
      <c r="H50" s="379"/>
      <c r="I50" s="379"/>
      <c r="J50" s="379"/>
      <c r="K50" s="253"/>
    </row>
    <row r="51" spans="2:11" s="1" customFormat="1" ht="15" customHeight="1">
      <c r="B51" s="256"/>
      <c r="C51" s="257"/>
      <c r="D51" s="379" t="s">
        <v>643</v>
      </c>
      <c r="E51" s="379"/>
      <c r="F51" s="379"/>
      <c r="G51" s="379"/>
      <c r="H51" s="379"/>
      <c r="I51" s="379"/>
      <c r="J51" s="379"/>
      <c r="K51" s="253"/>
    </row>
    <row r="52" spans="2:11" s="1" customFormat="1" ht="25.5" customHeight="1">
      <c r="B52" s="252"/>
      <c r="C52" s="380" t="s">
        <v>644</v>
      </c>
      <c r="D52" s="380"/>
      <c r="E52" s="380"/>
      <c r="F52" s="380"/>
      <c r="G52" s="380"/>
      <c r="H52" s="380"/>
      <c r="I52" s="380"/>
      <c r="J52" s="380"/>
      <c r="K52" s="253"/>
    </row>
    <row r="53" spans="2:11" s="1" customFormat="1" ht="5.25" customHeight="1">
      <c r="B53" s="252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2"/>
      <c r="C54" s="379" t="s">
        <v>645</v>
      </c>
      <c r="D54" s="379"/>
      <c r="E54" s="379"/>
      <c r="F54" s="379"/>
      <c r="G54" s="379"/>
      <c r="H54" s="379"/>
      <c r="I54" s="379"/>
      <c r="J54" s="379"/>
      <c r="K54" s="253"/>
    </row>
    <row r="55" spans="2:11" s="1" customFormat="1" ht="15" customHeight="1">
      <c r="B55" s="252"/>
      <c r="C55" s="379" t="s">
        <v>646</v>
      </c>
      <c r="D55" s="379"/>
      <c r="E55" s="379"/>
      <c r="F55" s="379"/>
      <c r="G55" s="379"/>
      <c r="H55" s="379"/>
      <c r="I55" s="379"/>
      <c r="J55" s="379"/>
      <c r="K55" s="253"/>
    </row>
    <row r="56" spans="2:11" s="1" customFormat="1" ht="12.75" customHeight="1">
      <c r="B56" s="252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2"/>
      <c r="C57" s="379" t="s">
        <v>647</v>
      </c>
      <c r="D57" s="379"/>
      <c r="E57" s="379"/>
      <c r="F57" s="379"/>
      <c r="G57" s="379"/>
      <c r="H57" s="379"/>
      <c r="I57" s="379"/>
      <c r="J57" s="379"/>
      <c r="K57" s="253"/>
    </row>
    <row r="58" spans="2:11" s="1" customFormat="1" ht="15" customHeight="1">
      <c r="B58" s="252"/>
      <c r="C58" s="257"/>
      <c r="D58" s="379" t="s">
        <v>648</v>
      </c>
      <c r="E58" s="379"/>
      <c r="F58" s="379"/>
      <c r="G58" s="379"/>
      <c r="H58" s="379"/>
      <c r="I58" s="379"/>
      <c r="J58" s="379"/>
      <c r="K58" s="253"/>
    </row>
    <row r="59" spans="2:11" s="1" customFormat="1" ht="15" customHeight="1">
      <c r="B59" s="252"/>
      <c r="C59" s="257"/>
      <c r="D59" s="379" t="s">
        <v>649</v>
      </c>
      <c r="E59" s="379"/>
      <c r="F59" s="379"/>
      <c r="G59" s="379"/>
      <c r="H59" s="379"/>
      <c r="I59" s="379"/>
      <c r="J59" s="379"/>
      <c r="K59" s="253"/>
    </row>
    <row r="60" spans="2:11" s="1" customFormat="1" ht="15" customHeight="1">
      <c r="B60" s="252"/>
      <c r="C60" s="257"/>
      <c r="D60" s="379" t="s">
        <v>650</v>
      </c>
      <c r="E60" s="379"/>
      <c r="F60" s="379"/>
      <c r="G60" s="379"/>
      <c r="H60" s="379"/>
      <c r="I60" s="379"/>
      <c r="J60" s="379"/>
      <c r="K60" s="253"/>
    </row>
    <row r="61" spans="2:11" s="1" customFormat="1" ht="15" customHeight="1">
      <c r="B61" s="252"/>
      <c r="C61" s="257"/>
      <c r="D61" s="379" t="s">
        <v>651</v>
      </c>
      <c r="E61" s="379"/>
      <c r="F61" s="379"/>
      <c r="G61" s="379"/>
      <c r="H61" s="379"/>
      <c r="I61" s="379"/>
      <c r="J61" s="379"/>
      <c r="K61" s="253"/>
    </row>
    <row r="62" spans="2:11" s="1" customFormat="1" ht="15" customHeight="1">
      <c r="B62" s="252"/>
      <c r="C62" s="257"/>
      <c r="D62" s="381" t="s">
        <v>652</v>
      </c>
      <c r="E62" s="381"/>
      <c r="F62" s="381"/>
      <c r="G62" s="381"/>
      <c r="H62" s="381"/>
      <c r="I62" s="381"/>
      <c r="J62" s="381"/>
      <c r="K62" s="253"/>
    </row>
    <row r="63" spans="2:11" s="1" customFormat="1" ht="15" customHeight="1">
      <c r="B63" s="252"/>
      <c r="C63" s="257"/>
      <c r="D63" s="379" t="s">
        <v>653</v>
      </c>
      <c r="E63" s="379"/>
      <c r="F63" s="379"/>
      <c r="G63" s="379"/>
      <c r="H63" s="379"/>
      <c r="I63" s="379"/>
      <c r="J63" s="379"/>
      <c r="K63" s="253"/>
    </row>
    <row r="64" spans="2:11" s="1" customFormat="1" ht="12.75" customHeight="1">
      <c r="B64" s="252"/>
      <c r="C64" s="257"/>
      <c r="D64" s="257"/>
      <c r="E64" s="260"/>
      <c r="F64" s="257"/>
      <c r="G64" s="257"/>
      <c r="H64" s="257"/>
      <c r="I64" s="257"/>
      <c r="J64" s="257"/>
      <c r="K64" s="253"/>
    </row>
    <row r="65" spans="2:11" s="1" customFormat="1" ht="15" customHeight="1">
      <c r="B65" s="252"/>
      <c r="C65" s="257"/>
      <c r="D65" s="379" t="s">
        <v>654</v>
      </c>
      <c r="E65" s="379"/>
      <c r="F65" s="379"/>
      <c r="G65" s="379"/>
      <c r="H65" s="379"/>
      <c r="I65" s="379"/>
      <c r="J65" s="379"/>
      <c r="K65" s="253"/>
    </row>
    <row r="66" spans="2:11" s="1" customFormat="1" ht="15" customHeight="1">
      <c r="B66" s="252"/>
      <c r="C66" s="257"/>
      <c r="D66" s="381" t="s">
        <v>655</v>
      </c>
      <c r="E66" s="381"/>
      <c r="F66" s="381"/>
      <c r="G66" s="381"/>
      <c r="H66" s="381"/>
      <c r="I66" s="381"/>
      <c r="J66" s="381"/>
      <c r="K66" s="253"/>
    </row>
    <row r="67" spans="2:11" s="1" customFormat="1" ht="15" customHeight="1">
      <c r="B67" s="252"/>
      <c r="C67" s="257"/>
      <c r="D67" s="379" t="s">
        <v>656</v>
      </c>
      <c r="E67" s="379"/>
      <c r="F67" s="379"/>
      <c r="G67" s="379"/>
      <c r="H67" s="379"/>
      <c r="I67" s="379"/>
      <c r="J67" s="379"/>
      <c r="K67" s="253"/>
    </row>
    <row r="68" spans="2:11" s="1" customFormat="1" ht="15" customHeight="1">
      <c r="B68" s="252"/>
      <c r="C68" s="257"/>
      <c r="D68" s="379" t="s">
        <v>657</v>
      </c>
      <c r="E68" s="379"/>
      <c r="F68" s="379"/>
      <c r="G68" s="379"/>
      <c r="H68" s="379"/>
      <c r="I68" s="379"/>
      <c r="J68" s="379"/>
      <c r="K68" s="253"/>
    </row>
    <row r="69" spans="2:11" s="1" customFormat="1" ht="15" customHeight="1">
      <c r="B69" s="252"/>
      <c r="C69" s="257"/>
      <c r="D69" s="379" t="s">
        <v>658</v>
      </c>
      <c r="E69" s="379"/>
      <c r="F69" s="379"/>
      <c r="G69" s="379"/>
      <c r="H69" s="379"/>
      <c r="I69" s="379"/>
      <c r="J69" s="379"/>
      <c r="K69" s="253"/>
    </row>
    <row r="70" spans="2:11" s="1" customFormat="1" ht="15" customHeight="1">
      <c r="B70" s="252"/>
      <c r="C70" s="257"/>
      <c r="D70" s="379" t="s">
        <v>659</v>
      </c>
      <c r="E70" s="379"/>
      <c r="F70" s="379"/>
      <c r="G70" s="379"/>
      <c r="H70" s="379"/>
      <c r="I70" s="379"/>
      <c r="J70" s="379"/>
      <c r="K70" s="253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374" t="s">
        <v>660</v>
      </c>
      <c r="D75" s="374"/>
      <c r="E75" s="374"/>
      <c r="F75" s="374"/>
      <c r="G75" s="374"/>
      <c r="H75" s="374"/>
      <c r="I75" s="374"/>
      <c r="J75" s="374"/>
      <c r="K75" s="270"/>
    </row>
    <row r="76" spans="2:11" s="1" customFormat="1" ht="17.25" customHeight="1">
      <c r="B76" s="269"/>
      <c r="C76" s="271" t="s">
        <v>661</v>
      </c>
      <c r="D76" s="271"/>
      <c r="E76" s="271"/>
      <c r="F76" s="271" t="s">
        <v>662</v>
      </c>
      <c r="G76" s="272"/>
      <c r="H76" s="271" t="s">
        <v>53</v>
      </c>
      <c r="I76" s="271" t="s">
        <v>56</v>
      </c>
      <c r="J76" s="271" t="s">
        <v>663</v>
      </c>
      <c r="K76" s="270"/>
    </row>
    <row r="77" spans="2:11" s="1" customFormat="1" ht="17.25" customHeight="1">
      <c r="B77" s="269"/>
      <c r="C77" s="273" t="s">
        <v>664</v>
      </c>
      <c r="D77" s="273"/>
      <c r="E77" s="273"/>
      <c r="F77" s="274" t="s">
        <v>665</v>
      </c>
      <c r="G77" s="275"/>
      <c r="H77" s="273"/>
      <c r="I77" s="273"/>
      <c r="J77" s="273" t="s">
        <v>666</v>
      </c>
      <c r="K77" s="270"/>
    </row>
    <row r="78" spans="2:11" s="1" customFormat="1" ht="5.25" customHeight="1">
      <c r="B78" s="269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9"/>
      <c r="C79" s="258" t="s">
        <v>52</v>
      </c>
      <c r="D79" s="276"/>
      <c r="E79" s="276"/>
      <c r="F79" s="278" t="s">
        <v>667</v>
      </c>
      <c r="G79" s="277"/>
      <c r="H79" s="258" t="s">
        <v>668</v>
      </c>
      <c r="I79" s="258" t="s">
        <v>669</v>
      </c>
      <c r="J79" s="258">
        <v>20</v>
      </c>
      <c r="K79" s="270"/>
    </row>
    <row r="80" spans="2:11" s="1" customFormat="1" ht="15" customHeight="1">
      <c r="B80" s="269"/>
      <c r="C80" s="258" t="s">
        <v>670</v>
      </c>
      <c r="D80" s="258"/>
      <c r="E80" s="258"/>
      <c r="F80" s="278" t="s">
        <v>667</v>
      </c>
      <c r="G80" s="277"/>
      <c r="H80" s="258" t="s">
        <v>671</v>
      </c>
      <c r="I80" s="258" t="s">
        <v>669</v>
      </c>
      <c r="J80" s="258">
        <v>120</v>
      </c>
      <c r="K80" s="270"/>
    </row>
    <row r="81" spans="2:11" s="1" customFormat="1" ht="15" customHeight="1">
      <c r="B81" s="279"/>
      <c r="C81" s="258" t="s">
        <v>672</v>
      </c>
      <c r="D81" s="258"/>
      <c r="E81" s="258"/>
      <c r="F81" s="278" t="s">
        <v>673</v>
      </c>
      <c r="G81" s="277"/>
      <c r="H81" s="258" t="s">
        <v>674</v>
      </c>
      <c r="I81" s="258" t="s">
        <v>669</v>
      </c>
      <c r="J81" s="258">
        <v>50</v>
      </c>
      <c r="K81" s="270"/>
    </row>
    <row r="82" spans="2:11" s="1" customFormat="1" ht="15" customHeight="1">
      <c r="B82" s="279"/>
      <c r="C82" s="258" t="s">
        <v>675</v>
      </c>
      <c r="D82" s="258"/>
      <c r="E82" s="258"/>
      <c r="F82" s="278" t="s">
        <v>667</v>
      </c>
      <c r="G82" s="277"/>
      <c r="H82" s="258" t="s">
        <v>676</v>
      </c>
      <c r="I82" s="258" t="s">
        <v>677</v>
      </c>
      <c r="J82" s="258"/>
      <c r="K82" s="270"/>
    </row>
    <row r="83" spans="2:11" s="1" customFormat="1" ht="15" customHeight="1">
      <c r="B83" s="279"/>
      <c r="C83" s="280" t="s">
        <v>678</v>
      </c>
      <c r="D83" s="280"/>
      <c r="E83" s="280"/>
      <c r="F83" s="281" t="s">
        <v>673</v>
      </c>
      <c r="G83" s="280"/>
      <c r="H83" s="280" t="s">
        <v>679</v>
      </c>
      <c r="I83" s="280" t="s">
        <v>669</v>
      </c>
      <c r="J83" s="280">
        <v>15</v>
      </c>
      <c r="K83" s="270"/>
    </row>
    <row r="84" spans="2:11" s="1" customFormat="1" ht="15" customHeight="1">
      <c r="B84" s="279"/>
      <c r="C84" s="280" t="s">
        <v>680</v>
      </c>
      <c r="D84" s="280"/>
      <c r="E84" s="280"/>
      <c r="F84" s="281" t="s">
        <v>673</v>
      </c>
      <c r="G84" s="280"/>
      <c r="H84" s="280" t="s">
        <v>681</v>
      </c>
      <c r="I84" s="280" t="s">
        <v>669</v>
      </c>
      <c r="J84" s="280">
        <v>15</v>
      </c>
      <c r="K84" s="270"/>
    </row>
    <row r="85" spans="2:11" s="1" customFormat="1" ht="15" customHeight="1">
      <c r="B85" s="279"/>
      <c r="C85" s="280" t="s">
        <v>682</v>
      </c>
      <c r="D85" s="280"/>
      <c r="E85" s="280"/>
      <c r="F85" s="281" t="s">
        <v>673</v>
      </c>
      <c r="G85" s="280"/>
      <c r="H85" s="280" t="s">
        <v>683</v>
      </c>
      <c r="I85" s="280" t="s">
        <v>669</v>
      </c>
      <c r="J85" s="280">
        <v>20</v>
      </c>
      <c r="K85" s="270"/>
    </row>
    <row r="86" spans="2:11" s="1" customFormat="1" ht="15" customHeight="1">
      <c r="B86" s="279"/>
      <c r="C86" s="280" t="s">
        <v>684</v>
      </c>
      <c r="D86" s="280"/>
      <c r="E86" s="280"/>
      <c r="F86" s="281" t="s">
        <v>673</v>
      </c>
      <c r="G86" s="280"/>
      <c r="H86" s="280" t="s">
        <v>685</v>
      </c>
      <c r="I86" s="280" t="s">
        <v>669</v>
      </c>
      <c r="J86" s="280">
        <v>20</v>
      </c>
      <c r="K86" s="270"/>
    </row>
    <row r="87" spans="2:11" s="1" customFormat="1" ht="15" customHeight="1">
      <c r="B87" s="279"/>
      <c r="C87" s="258" t="s">
        <v>686</v>
      </c>
      <c r="D87" s="258"/>
      <c r="E87" s="258"/>
      <c r="F87" s="278" t="s">
        <v>673</v>
      </c>
      <c r="G87" s="277"/>
      <c r="H87" s="258" t="s">
        <v>687</v>
      </c>
      <c r="I87" s="258" t="s">
        <v>669</v>
      </c>
      <c r="J87" s="258">
        <v>50</v>
      </c>
      <c r="K87" s="270"/>
    </row>
    <row r="88" spans="2:11" s="1" customFormat="1" ht="15" customHeight="1">
      <c r="B88" s="279"/>
      <c r="C88" s="258" t="s">
        <v>688</v>
      </c>
      <c r="D88" s="258"/>
      <c r="E88" s="258"/>
      <c r="F88" s="278" t="s">
        <v>673</v>
      </c>
      <c r="G88" s="277"/>
      <c r="H88" s="258" t="s">
        <v>689</v>
      </c>
      <c r="I88" s="258" t="s">
        <v>669</v>
      </c>
      <c r="J88" s="258">
        <v>20</v>
      </c>
      <c r="K88" s="270"/>
    </row>
    <row r="89" spans="2:11" s="1" customFormat="1" ht="15" customHeight="1">
      <c r="B89" s="279"/>
      <c r="C89" s="258" t="s">
        <v>690</v>
      </c>
      <c r="D89" s="258"/>
      <c r="E89" s="258"/>
      <c r="F89" s="278" t="s">
        <v>673</v>
      </c>
      <c r="G89" s="277"/>
      <c r="H89" s="258" t="s">
        <v>691</v>
      </c>
      <c r="I89" s="258" t="s">
        <v>669</v>
      </c>
      <c r="J89" s="258">
        <v>20</v>
      </c>
      <c r="K89" s="270"/>
    </row>
    <row r="90" spans="2:11" s="1" customFormat="1" ht="15" customHeight="1">
      <c r="B90" s="279"/>
      <c r="C90" s="258" t="s">
        <v>692</v>
      </c>
      <c r="D90" s="258"/>
      <c r="E90" s="258"/>
      <c r="F90" s="278" t="s">
        <v>673</v>
      </c>
      <c r="G90" s="277"/>
      <c r="H90" s="258" t="s">
        <v>693</v>
      </c>
      <c r="I90" s="258" t="s">
        <v>669</v>
      </c>
      <c r="J90" s="258">
        <v>50</v>
      </c>
      <c r="K90" s="270"/>
    </row>
    <row r="91" spans="2:11" s="1" customFormat="1" ht="15" customHeight="1">
      <c r="B91" s="279"/>
      <c r="C91" s="258" t="s">
        <v>694</v>
      </c>
      <c r="D91" s="258"/>
      <c r="E91" s="258"/>
      <c r="F91" s="278" t="s">
        <v>673</v>
      </c>
      <c r="G91" s="277"/>
      <c r="H91" s="258" t="s">
        <v>694</v>
      </c>
      <c r="I91" s="258" t="s">
        <v>669</v>
      </c>
      <c r="J91" s="258">
        <v>50</v>
      </c>
      <c r="K91" s="270"/>
    </row>
    <row r="92" spans="2:11" s="1" customFormat="1" ht="15" customHeight="1">
      <c r="B92" s="279"/>
      <c r="C92" s="258" t="s">
        <v>695</v>
      </c>
      <c r="D92" s="258"/>
      <c r="E92" s="258"/>
      <c r="F92" s="278" t="s">
        <v>673</v>
      </c>
      <c r="G92" s="277"/>
      <c r="H92" s="258" t="s">
        <v>696</v>
      </c>
      <c r="I92" s="258" t="s">
        <v>669</v>
      </c>
      <c r="J92" s="258">
        <v>255</v>
      </c>
      <c r="K92" s="270"/>
    </row>
    <row r="93" spans="2:11" s="1" customFormat="1" ht="15" customHeight="1">
      <c r="B93" s="279"/>
      <c r="C93" s="258" t="s">
        <v>697</v>
      </c>
      <c r="D93" s="258"/>
      <c r="E93" s="258"/>
      <c r="F93" s="278" t="s">
        <v>667</v>
      </c>
      <c r="G93" s="277"/>
      <c r="H93" s="258" t="s">
        <v>698</v>
      </c>
      <c r="I93" s="258" t="s">
        <v>699</v>
      </c>
      <c r="J93" s="258"/>
      <c r="K93" s="270"/>
    </row>
    <row r="94" spans="2:11" s="1" customFormat="1" ht="15" customHeight="1">
      <c r="B94" s="279"/>
      <c r="C94" s="258" t="s">
        <v>700</v>
      </c>
      <c r="D94" s="258"/>
      <c r="E94" s="258"/>
      <c r="F94" s="278" t="s">
        <v>667</v>
      </c>
      <c r="G94" s="277"/>
      <c r="H94" s="258" t="s">
        <v>701</v>
      </c>
      <c r="I94" s="258" t="s">
        <v>702</v>
      </c>
      <c r="J94" s="258"/>
      <c r="K94" s="270"/>
    </row>
    <row r="95" spans="2:11" s="1" customFormat="1" ht="15" customHeight="1">
      <c r="B95" s="279"/>
      <c r="C95" s="258" t="s">
        <v>703</v>
      </c>
      <c r="D95" s="258"/>
      <c r="E95" s="258"/>
      <c r="F95" s="278" t="s">
        <v>667</v>
      </c>
      <c r="G95" s="277"/>
      <c r="H95" s="258" t="s">
        <v>703</v>
      </c>
      <c r="I95" s="258" t="s">
        <v>702</v>
      </c>
      <c r="J95" s="258"/>
      <c r="K95" s="270"/>
    </row>
    <row r="96" spans="2:11" s="1" customFormat="1" ht="15" customHeight="1">
      <c r="B96" s="279"/>
      <c r="C96" s="258" t="s">
        <v>37</v>
      </c>
      <c r="D96" s="258"/>
      <c r="E96" s="258"/>
      <c r="F96" s="278" t="s">
        <v>667</v>
      </c>
      <c r="G96" s="277"/>
      <c r="H96" s="258" t="s">
        <v>704</v>
      </c>
      <c r="I96" s="258" t="s">
        <v>702</v>
      </c>
      <c r="J96" s="258"/>
      <c r="K96" s="270"/>
    </row>
    <row r="97" spans="2:11" s="1" customFormat="1" ht="15" customHeight="1">
      <c r="B97" s="279"/>
      <c r="C97" s="258" t="s">
        <v>47</v>
      </c>
      <c r="D97" s="258"/>
      <c r="E97" s="258"/>
      <c r="F97" s="278" t="s">
        <v>667</v>
      </c>
      <c r="G97" s="277"/>
      <c r="H97" s="258" t="s">
        <v>705</v>
      </c>
      <c r="I97" s="258" t="s">
        <v>702</v>
      </c>
      <c r="J97" s="258"/>
      <c r="K97" s="270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374" t="s">
        <v>706</v>
      </c>
      <c r="D102" s="374"/>
      <c r="E102" s="374"/>
      <c r="F102" s="374"/>
      <c r="G102" s="374"/>
      <c r="H102" s="374"/>
      <c r="I102" s="374"/>
      <c r="J102" s="374"/>
      <c r="K102" s="270"/>
    </row>
    <row r="103" spans="2:11" s="1" customFormat="1" ht="17.25" customHeight="1">
      <c r="B103" s="269"/>
      <c r="C103" s="271" t="s">
        <v>661</v>
      </c>
      <c r="D103" s="271"/>
      <c r="E103" s="271"/>
      <c r="F103" s="271" t="s">
        <v>662</v>
      </c>
      <c r="G103" s="272"/>
      <c r="H103" s="271" t="s">
        <v>53</v>
      </c>
      <c r="I103" s="271" t="s">
        <v>56</v>
      </c>
      <c r="J103" s="271" t="s">
        <v>663</v>
      </c>
      <c r="K103" s="270"/>
    </row>
    <row r="104" spans="2:11" s="1" customFormat="1" ht="17.25" customHeight="1">
      <c r="B104" s="269"/>
      <c r="C104" s="273" t="s">
        <v>664</v>
      </c>
      <c r="D104" s="273"/>
      <c r="E104" s="273"/>
      <c r="F104" s="274" t="s">
        <v>665</v>
      </c>
      <c r="G104" s="275"/>
      <c r="H104" s="273"/>
      <c r="I104" s="273"/>
      <c r="J104" s="273" t="s">
        <v>666</v>
      </c>
      <c r="K104" s="270"/>
    </row>
    <row r="105" spans="2:11" s="1" customFormat="1" ht="5.25" customHeight="1">
      <c r="B105" s="269"/>
      <c r="C105" s="271"/>
      <c r="D105" s="271"/>
      <c r="E105" s="271"/>
      <c r="F105" s="271"/>
      <c r="G105" s="287"/>
      <c r="H105" s="271"/>
      <c r="I105" s="271"/>
      <c r="J105" s="271"/>
      <c r="K105" s="270"/>
    </row>
    <row r="106" spans="2:11" s="1" customFormat="1" ht="15" customHeight="1">
      <c r="B106" s="269"/>
      <c r="C106" s="258" t="s">
        <v>52</v>
      </c>
      <c r="D106" s="276"/>
      <c r="E106" s="276"/>
      <c r="F106" s="278" t="s">
        <v>667</v>
      </c>
      <c r="G106" s="287"/>
      <c r="H106" s="258" t="s">
        <v>707</v>
      </c>
      <c r="I106" s="258" t="s">
        <v>669</v>
      </c>
      <c r="J106" s="258">
        <v>20</v>
      </c>
      <c r="K106" s="270"/>
    </row>
    <row r="107" spans="2:11" s="1" customFormat="1" ht="15" customHeight="1">
      <c r="B107" s="269"/>
      <c r="C107" s="258" t="s">
        <v>670</v>
      </c>
      <c r="D107" s="258"/>
      <c r="E107" s="258"/>
      <c r="F107" s="278" t="s">
        <v>667</v>
      </c>
      <c r="G107" s="258"/>
      <c r="H107" s="258" t="s">
        <v>707</v>
      </c>
      <c r="I107" s="258" t="s">
        <v>669</v>
      </c>
      <c r="J107" s="258">
        <v>120</v>
      </c>
      <c r="K107" s="270"/>
    </row>
    <row r="108" spans="2:11" s="1" customFormat="1" ht="15" customHeight="1">
      <c r="B108" s="279"/>
      <c r="C108" s="258" t="s">
        <v>672</v>
      </c>
      <c r="D108" s="258"/>
      <c r="E108" s="258"/>
      <c r="F108" s="278" t="s">
        <v>673</v>
      </c>
      <c r="G108" s="258"/>
      <c r="H108" s="258" t="s">
        <v>707</v>
      </c>
      <c r="I108" s="258" t="s">
        <v>669</v>
      </c>
      <c r="J108" s="258">
        <v>50</v>
      </c>
      <c r="K108" s="270"/>
    </row>
    <row r="109" spans="2:11" s="1" customFormat="1" ht="15" customHeight="1">
      <c r="B109" s="279"/>
      <c r="C109" s="258" t="s">
        <v>675</v>
      </c>
      <c r="D109" s="258"/>
      <c r="E109" s="258"/>
      <c r="F109" s="278" t="s">
        <v>667</v>
      </c>
      <c r="G109" s="258"/>
      <c r="H109" s="258" t="s">
        <v>707</v>
      </c>
      <c r="I109" s="258" t="s">
        <v>677</v>
      </c>
      <c r="J109" s="258"/>
      <c r="K109" s="270"/>
    </row>
    <row r="110" spans="2:11" s="1" customFormat="1" ht="15" customHeight="1">
      <c r="B110" s="279"/>
      <c r="C110" s="258" t="s">
        <v>686</v>
      </c>
      <c r="D110" s="258"/>
      <c r="E110" s="258"/>
      <c r="F110" s="278" t="s">
        <v>673</v>
      </c>
      <c r="G110" s="258"/>
      <c r="H110" s="258" t="s">
        <v>707</v>
      </c>
      <c r="I110" s="258" t="s">
        <v>669</v>
      </c>
      <c r="J110" s="258">
        <v>50</v>
      </c>
      <c r="K110" s="270"/>
    </row>
    <row r="111" spans="2:11" s="1" customFormat="1" ht="15" customHeight="1">
      <c r="B111" s="279"/>
      <c r="C111" s="258" t="s">
        <v>694</v>
      </c>
      <c r="D111" s="258"/>
      <c r="E111" s="258"/>
      <c r="F111" s="278" t="s">
        <v>673</v>
      </c>
      <c r="G111" s="258"/>
      <c r="H111" s="258" t="s">
        <v>707</v>
      </c>
      <c r="I111" s="258" t="s">
        <v>669</v>
      </c>
      <c r="J111" s="258">
        <v>50</v>
      </c>
      <c r="K111" s="270"/>
    </row>
    <row r="112" spans="2:11" s="1" customFormat="1" ht="15" customHeight="1">
      <c r="B112" s="279"/>
      <c r="C112" s="258" t="s">
        <v>692</v>
      </c>
      <c r="D112" s="258"/>
      <c r="E112" s="258"/>
      <c r="F112" s="278" t="s">
        <v>673</v>
      </c>
      <c r="G112" s="258"/>
      <c r="H112" s="258" t="s">
        <v>707</v>
      </c>
      <c r="I112" s="258" t="s">
        <v>669</v>
      </c>
      <c r="J112" s="258">
        <v>50</v>
      </c>
      <c r="K112" s="270"/>
    </row>
    <row r="113" spans="2:11" s="1" customFormat="1" ht="15" customHeight="1">
      <c r="B113" s="279"/>
      <c r="C113" s="258" t="s">
        <v>52</v>
      </c>
      <c r="D113" s="258"/>
      <c r="E113" s="258"/>
      <c r="F113" s="278" t="s">
        <v>667</v>
      </c>
      <c r="G113" s="258"/>
      <c r="H113" s="258" t="s">
        <v>708</v>
      </c>
      <c r="I113" s="258" t="s">
        <v>669</v>
      </c>
      <c r="J113" s="258">
        <v>20</v>
      </c>
      <c r="K113" s="270"/>
    </row>
    <row r="114" spans="2:11" s="1" customFormat="1" ht="15" customHeight="1">
      <c r="B114" s="279"/>
      <c r="C114" s="258" t="s">
        <v>709</v>
      </c>
      <c r="D114" s="258"/>
      <c r="E114" s="258"/>
      <c r="F114" s="278" t="s">
        <v>667</v>
      </c>
      <c r="G114" s="258"/>
      <c r="H114" s="258" t="s">
        <v>710</v>
      </c>
      <c r="I114" s="258" t="s">
        <v>669</v>
      </c>
      <c r="J114" s="258">
        <v>120</v>
      </c>
      <c r="K114" s="270"/>
    </row>
    <row r="115" spans="2:11" s="1" customFormat="1" ht="15" customHeight="1">
      <c r="B115" s="279"/>
      <c r="C115" s="258" t="s">
        <v>37</v>
      </c>
      <c r="D115" s="258"/>
      <c r="E115" s="258"/>
      <c r="F115" s="278" t="s">
        <v>667</v>
      </c>
      <c r="G115" s="258"/>
      <c r="H115" s="258" t="s">
        <v>711</v>
      </c>
      <c r="I115" s="258" t="s">
        <v>702</v>
      </c>
      <c r="J115" s="258"/>
      <c r="K115" s="270"/>
    </row>
    <row r="116" spans="2:11" s="1" customFormat="1" ht="15" customHeight="1">
      <c r="B116" s="279"/>
      <c r="C116" s="258" t="s">
        <v>47</v>
      </c>
      <c r="D116" s="258"/>
      <c r="E116" s="258"/>
      <c r="F116" s="278" t="s">
        <v>667</v>
      </c>
      <c r="G116" s="258"/>
      <c r="H116" s="258" t="s">
        <v>712</v>
      </c>
      <c r="I116" s="258" t="s">
        <v>702</v>
      </c>
      <c r="J116" s="258"/>
      <c r="K116" s="270"/>
    </row>
    <row r="117" spans="2:11" s="1" customFormat="1" ht="15" customHeight="1">
      <c r="B117" s="279"/>
      <c r="C117" s="258" t="s">
        <v>56</v>
      </c>
      <c r="D117" s="258"/>
      <c r="E117" s="258"/>
      <c r="F117" s="278" t="s">
        <v>667</v>
      </c>
      <c r="G117" s="258"/>
      <c r="H117" s="258" t="s">
        <v>713</v>
      </c>
      <c r="I117" s="258" t="s">
        <v>714</v>
      </c>
      <c r="J117" s="258"/>
      <c r="K117" s="270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55"/>
      <c r="D119" s="255"/>
      <c r="E119" s="255"/>
      <c r="F119" s="290"/>
      <c r="G119" s="255"/>
      <c r="H119" s="255"/>
      <c r="I119" s="255"/>
      <c r="J119" s="255"/>
      <c r="K119" s="289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375" t="s">
        <v>715</v>
      </c>
      <c r="D122" s="375"/>
      <c r="E122" s="375"/>
      <c r="F122" s="375"/>
      <c r="G122" s="375"/>
      <c r="H122" s="375"/>
      <c r="I122" s="375"/>
      <c r="J122" s="375"/>
      <c r="K122" s="295"/>
    </row>
    <row r="123" spans="2:11" s="1" customFormat="1" ht="17.25" customHeight="1">
      <c r="B123" s="296"/>
      <c r="C123" s="271" t="s">
        <v>661</v>
      </c>
      <c r="D123" s="271"/>
      <c r="E123" s="271"/>
      <c r="F123" s="271" t="s">
        <v>662</v>
      </c>
      <c r="G123" s="272"/>
      <c r="H123" s="271" t="s">
        <v>53</v>
      </c>
      <c r="I123" s="271" t="s">
        <v>56</v>
      </c>
      <c r="J123" s="271" t="s">
        <v>663</v>
      </c>
      <c r="K123" s="297"/>
    </row>
    <row r="124" spans="2:11" s="1" customFormat="1" ht="17.25" customHeight="1">
      <c r="B124" s="296"/>
      <c r="C124" s="273" t="s">
        <v>664</v>
      </c>
      <c r="D124" s="273"/>
      <c r="E124" s="273"/>
      <c r="F124" s="274" t="s">
        <v>665</v>
      </c>
      <c r="G124" s="275"/>
      <c r="H124" s="273"/>
      <c r="I124" s="273"/>
      <c r="J124" s="273" t="s">
        <v>666</v>
      </c>
      <c r="K124" s="297"/>
    </row>
    <row r="125" spans="2:11" s="1" customFormat="1" ht="5.25" customHeight="1">
      <c r="B125" s="298"/>
      <c r="C125" s="276"/>
      <c r="D125" s="276"/>
      <c r="E125" s="276"/>
      <c r="F125" s="276"/>
      <c r="G125" s="258"/>
      <c r="H125" s="276"/>
      <c r="I125" s="276"/>
      <c r="J125" s="276"/>
      <c r="K125" s="299"/>
    </row>
    <row r="126" spans="2:11" s="1" customFormat="1" ht="15" customHeight="1">
      <c r="B126" s="298"/>
      <c r="C126" s="258" t="s">
        <v>670</v>
      </c>
      <c r="D126" s="276"/>
      <c r="E126" s="276"/>
      <c r="F126" s="278" t="s">
        <v>667</v>
      </c>
      <c r="G126" s="258"/>
      <c r="H126" s="258" t="s">
        <v>707</v>
      </c>
      <c r="I126" s="258" t="s">
        <v>669</v>
      </c>
      <c r="J126" s="258">
        <v>120</v>
      </c>
      <c r="K126" s="300"/>
    </row>
    <row r="127" spans="2:11" s="1" customFormat="1" ht="15" customHeight="1">
      <c r="B127" s="298"/>
      <c r="C127" s="258" t="s">
        <v>716</v>
      </c>
      <c r="D127" s="258"/>
      <c r="E127" s="258"/>
      <c r="F127" s="278" t="s">
        <v>667</v>
      </c>
      <c r="G127" s="258"/>
      <c r="H127" s="258" t="s">
        <v>717</v>
      </c>
      <c r="I127" s="258" t="s">
        <v>669</v>
      </c>
      <c r="J127" s="258" t="s">
        <v>718</v>
      </c>
      <c r="K127" s="300"/>
    </row>
    <row r="128" spans="2:11" s="1" customFormat="1" ht="15" customHeight="1">
      <c r="B128" s="298"/>
      <c r="C128" s="258" t="s">
        <v>615</v>
      </c>
      <c r="D128" s="258"/>
      <c r="E128" s="258"/>
      <c r="F128" s="278" t="s">
        <v>667</v>
      </c>
      <c r="G128" s="258"/>
      <c r="H128" s="258" t="s">
        <v>719</v>
      </c>
      <c r="I128" s="258" t="s">
        <v>669</v>
      </c>
      <c r="J128" s="258" t="s">
        <v>718</v>
      </c>
      <c r="K128" s="300"/>
    </row>
    <row r="129" spans="2:11" s="1" customFormat="1" ht="15" customHeight="1">
      <c r="B129" s="298"/>
      <c r="C129" s="258" t="s">
        <v>678</v>
      </c>
      <c r="D129" s="258"/>
      <c r="E129" s="258"/>
      <c r="F129" s="278" t="s">
        <v>673</v>
      </c>
      <c r="G129" s="258"/>
      <c r="H129" s="258" t="s">
        <v>679</v>
      </c>
      <c r="I129" s="258" t="s">
        <v>669</v>
      </c>
      <c r="J129" s="258">
        <v>15</v>
      </c>
      <c r="K129" s="300"/>
    </row>
    <row r="130" spans="2:11" s="1" customFormat="1" ht="15" customHeight="1">
      <c r="B130" s="298"/>
      <c r="C130" s="280" t="s">
        <v>680</v>
      </c>
      <c r="D130" s="280"/>
      <c r="E130" s="280"/>
      <c r="F130" s="281" t="s">
        <v>673</v>
      </c>
      <c r="G130" s="280"/>
      <c r="H130" s="280" t="s">
        <v>681</v>
      </c>
      <c r="I130" s="280" t="s">
        <v>669</v>
      </c>
      <c r="J130" s="280">
        <v>15</v>
      </c>
      <c r="K130" s="300"/>
    </row>
    <row r="131" spans="2:11" s="1" customFormat="1" ht="15" customHeight="1">
      <c r="B131" s="298"/>
      <c r="C131" s="280" t="s">
        <v>682</v>
      </c>
      <c r="D131" s="280"/>
      <c r="E131" s="280"/>
      <c r="F131" s="281" t="s">
        <v>673</v>
      </c>
      <c r="G131" s="280"/>
      <c r="H131" s="280" t="s">
        <v>683</v>
      </c>
      <c r="I131" s="280" t="s">
        <v>669</v>
      </c>
      <c r="J131" s="280">
        <v>20</v>
      </c>
      <c r="K131" s="300"/>
    </row>
    <row r="132" spans="2:11" s="1" customFormat="1" ht="15" customHeight="1">
      <c r="B132" s="298"/>
      <c r="C132" s="280" t="s">
        <v>684</v>
      </c>
      <c r="D132" s="280"/>
      <c r="E132" s="280"/>
      <c r="F132" s="281" t="s">
        <v>673</v>
      </c>
      <c r="G132" s="280"/>
      <c r="H132" s="280" t="s">
        <v>685</v>
      </c>
      <c r="I132" s="280" t="s">
        <v>669</v>
      </c>
      <c r="J132" s="280">
        <v>20</v>
      </c>
      <c r="K132" s="300"/>
    </row>
    <row r="133" spans="2:11" s="1" customFormat="1" ht="15" customHeight="1">
      <c r="B133" s="298"/>
      <c r="C133" s="258" t="s">
        <v>672</v>
      </c>
      <c r="D133" s="258"/>
      <c r="E133" s="258"/>
      <c r="F133" s="278" t="s">
        <v>673</v>
      </c>
      <c r="G133" s="258"/>
      <c r="H133" s="258" t="s">
        <v>707</v>
      </c>
      <c r="I133" s="258" t="s">
        <v>669</v>
      </c>
      <c r="J133" s="258">
        <v>50</v>
      </c>
      <c r="K133" s="300"/>
    </row>
    <row r="134" spans="2:11" s="1" customFormat="1" ht="15" customHeight="1">
      <c r="B134" s="298"/>
      <c r="C134" s="258" t="s">
        <v>686</v>
      </c>
      <c r="D134" s="258"/>
      <c r="E134" s="258"/>
      <c r="F134" s="278" t="s">
        <v>673</v>
      </c>
      <c r="G134" s="258"/>
      <c r="H134" s="258" t="s">
        <v>707</v>
      </c>
      <c r="I134" s="258" t="s">
        <v>669</v>
      </c>
      <c r="J134" s="258">
        <v>50</v>
      </c>
      <c r="K134" s="300"/>
    </row>
    <row r="135" spans="2:11" s="1" customFormat="1" ht="15" customHeight="1">
      <c r="B135" s="298"/>
      <c r="C135" s="258" t="s">
        <v>692</v>
      </c>
      <c r="D135" s="258"/>
      <c r="E135" s="258"/>
      <c r="F135" s="278" t="s">
        <v>673</v>
      </c>
      <c r="G135" s="258"/>
      <c r="H135" s="258" t="s">
        <v>707</v>
      </c>
      <c r="I135" s="258" t="s">
        <v>669</v>
      </c>
      <c r="J135" s="258">
        <v>50</v>
      </c>
      <c r="K135" s="300"/>
    </row>
    <row r="136" spans="2:11" s="1" customFormat="1" ht="15" customHeight="1">
      <c r="B136" s="298"/>
      <c r="C136" s="258" t="s">
        <v>694</v>
      </c>
      <c r="D136" s="258"/>
      <c r="E136" s="258"/>
      <c r="F136" s="278" t="s">
        <v>673</v>
      </c>
      <c r="G136" s="258"/>
      <c r="H136" s="258" t="s">
        <v>707</v>
      </c>
      <c r="I136" s="258" t="s">
        <v>669</v>
      </c>
      <c r="J136" s="258">
        <v>50</v>
      </c>
      <c r="K136" s="300"/>
    </row>
    <row r="137" spans="2:11" s="1" customFormat="1" ht="15" customHeight="1">
      <c r="B137" s="298"/>
      <c r="C137" s="258" t="s">
        <v>695</v>
      </c>
      <c r="D137" s="258"/>
      <c r="E137" s="258"/>
      <c r="F137" s="278" t="s">
        <v>673</v>
      </c>
      <c r="G137" s="258"/>
      <c r="H137" s="258" t="s">
        <v>720</v>
      </c>
      <c r="I137" s="258" t="s">
        <v>669</v>
      </c>
      <c r="J137" s="258">
        <v>255</v>
      </c>
      <c r="K137" s="300"/>
    </row>
    <row r="138" spans="2:11" s="1" customFormat="1" ht="15" customHeight="1">
      <c r="B138" s="298"/>
      <c r="C138" s="258" t="s">
        <v>697</v>
      </c>
      <c r="D138" s="258"/>
      <c r="E138" s="258"/>
      <c r="F138" s="278" t="s">
        <v>667</v>
      </c>
      <c r="G138" s="258"/>
      <c r="H138" s="258" t="s">
        <v>721</v>
      </c>
      <c r="I138" s="258" t="s">
        <v>699</v>
      </c>
      <c r="J138" s="258"/>
      <c r="K138" s="300"/>
    </row>
    <row r="139" spans="2:11" s="1" customFormat="1" ht="15" customHeight="1">
      <c r="B139" s="298"/>
      <c r="C139" s="258" t="s">
        <v>700</v>
      </c>
      <c r="D139" s="258"/>
      <c r="E139" s="258"/>
      <c r="F139" s="278" t="s">
        <v>667</v>
      </c>
      <c r="G139" s="258"/>
      <c r="H139" s="258" t="s">
        <v>722</v>
      </c>
      <c r="I139" s="258" t="s">
        <v>702</v>
      </c>
      <c r="J139" s="258"/>
      <c r="K139" s="300"/>
    </row>
    <row r="140" spans="2:11" s="1" customFormat="1" ht="15" customHeight="1">
      <c r="B140" s="298"/>
      <c r="C140" s="258" t="s">
        <v>703</v>
      </c>
      <c r="D140" s="258"/>
      <c r="E140" s="258"/>
      <c r="F140" s="278" t="s">
        <v>667</v>
      </c>
      <c r="G140" s="258"/>
      <c r="H140" s="258" t="s">
        <v>703</v>
      </c>
      <c r="I140" s="258" t="s">
        <v>702</v>
      </c>
      <c r="J140" s="258"/>
      <c r="K140" s="300"/>
    </row>
    <row r="141" spans="2:11" s="1" customFormat="1" ht="15" customHeight="1">
      <c r="B141" s="298"/>
      <c r="C141" s="258" t="s">
        <v>37</v>
      </c>
      <c r="D141" s="258"/>
      <c r="E141" s="258"/>
      <c r="F141" s="278" t="s">
        <v>667</v>
      </c>
      <c r="G141" s="258"/>
      <c r="H141" s="258" t="s">
        <v>723</v>
      </c>
      <c r="I141" s="258" t="s">
        <v>702</v>
      </c>
      <c r="J141" s="258"/>
      <c r="K141" s="300"/>
    </row>
    <row r="142" spans="2:11" s="1" customFormat="1" ht="15" customHeight="1">
      <c r="B142" s="298"/>
      <c r="C142" s="258" t="s">
        <v>724</v>
      </c>
      <c r="D142" s="258"/>
      <c r="E142" s="258"/>
      <c r="F142" s="278" t="s">
        <v>667</v>
      </c>
      <c r="G142" s="258"/>
      <c r="H142" s="258" t="s">
        <v>725</v>
      </c>
      <c r="I142" s="258" t="s">
        <v>702</v>
      </c>
      <c r="J142" s="258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55"/>
      <c r="C144" s="255"/>
      <c r="D144" s="255"/>
      <c r="E144" s="255"/>
      <c r="F144" s="290"/>
      <c r="G144" s="255"/>
      <c r="H144" s="255"/>
      <c r="I144" s="255"/>
      <c r="J144" s="255"/>
      <c r="K144" s="255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374" t="s">
        <v>726</v>
      </c>
      <c r="D147" s="374"/>
      <c r="E147" s="374"/>
      <c r="F147" s="374"/>
      <c r="G147" s="374"/>
      <c r="H147" s="374"/>
      <c r="I147" s="374"/>
      <c r="J147" s="374"/>
      <c r="K147" s="270"/>
    </row>
    <row r="148" spans="2:11" s="1" customFormat="1" ht="17.25" customHeight="1">
      <c r="B148" s="269"/>
      <c r="C148" s="271" t="s">
        <v>661</v>
      </c>
      <c r="D148" s="271"/>
      <c r="E148" s="271"/>
      <c r="F148" s="271" t="s">
        <v>662</v>
      </c>
      <c r="G148" s="272"/>
      <c r="H148" s="271" t="s">
        <v>53</v>
      </c>
      <c r="I148" s="271" t="s">
        <v>56</v>
      </c>
      <c r="J148" s="271" t="s">
        <v>663</v>
      </c>
      <c r="K148" s="270"/>
    </row>
    <row r="149" spans="2:11" s="1" customFormat="1" ht="17.25" customHeight="1">
      <c r="B149" s="269"/>
      <c r="C149" s="273" t="s">
        <v>664</v>
      </c>
      <c r="D149" s="273"/>
      <c r="E149" s="273"/>
      <c r="F149" s="274" t="s">
        <v>665</v>
      </c>
      <c r="G149" s="275"/>
      <c r="H149" s="273"/>
      <c r="I149" s="273"/>
      <c r="J149" s="273" t="s">
        <v>666</v>
      </c>
      <c r="K149" s="270"/>
    </row>
    <row r="150" spans="2:11" s="1" customFormat="1" ht="5.25" customHeight="1">
      <c r="B150" s="279"/>
      <c r="C150" s="276"/>
      <c r="D150" s="276"/>
      <c r="E150" s="276"/>
      <c r="F150" s="276"/>
      <c r="G150" s="277"/>
      <c r="H150" s="276"/>
      <c r="I150" s="276"/>
      <c r="J150" s="276"/>
      <c r="K150" s="300"/>
    </row>
    <row r="151" spans="2:11" s="1" customFormat="1" ht="15" customHeight="1">
      <c r="B151" s="279"/>
      <c r="C151" s="304" t="s">
        <v>670</v>
      </c>
      <c r="D151" s="258"/>
      <c r="E151" s="258"/>
      <c r="F151" s="305" t="s">
        <v>667</v>
      </c>
      <c r="G151" s="258"/>
      <c r="H151" s="304" t="s">
        <v>707</v>
      </c>
      <c r="I151" s="304" t="s">
        <v>669</v>
      </c>
      <c r="J151" s="304">
        <v>120</v>
      </c>
      <c r="K151" s="300"/>
    </row>
    <row r="152" spans="2:11" s="1" customFormat="1" ht="15" customHeight="1">
      <c r="B152" s="279"/>
      <c r="C152" s="304" t="s">
        <v>716</v>
      </c>
      <c r="D152" s="258"/>
      <c r="E152" s="258"/>
      <c r="F152" s="305" t="s">
        <v>667</v>
      </c>
      <c r="G152" s="258"/>
      <c r="H152" s="304" t="s">
        <v>727</v>
      </c>
      <c r="I152" s="304" t="s">
        <v>669</v>
      </c>
      <c r="J152" s="304" t="s">
        <v>718</v>
      </c>
      <c r="K152" s="300"/>
    </row>
    <row r="153" spans="2:11" s="1" customFormat="1" ht="15" customHeight="1">
      <c r="B153" s="279"/>
      <c r="C153" s="304" t="s">
        <v>615</v>
      </c>
      <c r="D153" s="258"/>
      <c r="E153" s="258"/>
      <c r="F153" s="305" t="s">
        <v>667</v>
      </c>
      <c r="G153" s="258"/>
      <c r="H153" s="304" t="s">
        <v>728</v>
      </c>
      <c r="I153" s="304" t="s">
        <v>669</v>
      </c>
      <c r="J153" s="304" t="s">
        <v>718</v>
      </c>
      <c r="K153" s="300"/>
    </row>
    <row r="154" spans="2:11" s="1" customFormat="1" ht="15" customHeight="1">
      <c r="B154" s="279"/>
      <c r="C154" s="304" t="s">
        <v>672</v>
      </c>
      <c r="D154" s="258"/>
      <c r="E154" s="258"/>
      <c r="F154" s="305" t="s">
        <v>673</v>
      </c>
      <c r="G154" s="258"/>
      <c r="H154" s="304" t="s">
        <v>707</v>
      </c>
      <c r="I154" s="304" t="s">
        <v>669</v>
      </c>
      <c r="J154" s="304">
        <v>50</v>
      </c>
      <c r="K154" s="300"/>
    </row>
    <row r="155" spans="2:11" s="1" customFormat="1" ht="15" customHeight="1">
      <c r="B155" s="279"/>
      <c r="C155" s="304" t="s">
        <v>675</v>
      </c>
      <c r="D155" s="258"/>
      <c r="E155" s="258"/>
      <c r="F155" s="305" t="s">
        <v>667</v>
      </c>
      <c r="G155" s="258"/>
      <c r="H155" s="304" t="s">
        <v>707</v>
      </c>
      <c r="I155" s="304" t="s">
        <v>677</v>
      </c>
      <c r="J155" s="304"/>
      <c r="K155" s="300"/>
    </row>
    <row r="156" spans="2:11" s="1" customFormat="1" ht="15" customHeight="1">
      <c r="B156" s="279"/>
      <c r="C156" s="304" t="s">
        <v>686</v>
      </c>
      <c r="D156" s="258"/>
      <c r="E156" s="258"/>
      <c r="F156" s="305" t="s">
        <v>673</v>
      </c>
      <c r="G156" s="258"/>
      <c r="H156" s="304" t="s">
        <v>707</v>
      </c>
      <c r="I156" s="304" t="s">
        <v>669</v>
      </c>
      <c r="J156" s="304">
        <v>50</v>
      </c>
      <c r="K156" s="300"/>
    </row>
    <row r="157" spans="2:11" s="1" customFormat="1" ht="15" customHeight="1">
      <c r="B157" s="279"/>
      <c r="C157" s="304" t="s">
        <v>694</v>
      </c>
      <c r="D157" s="258"/>
      <c r="E157" s="258"/>
      <c r="F157" s="305" t="s">
        <v>673</v>
      </c>
      <c r="G157" s="258"/>
      <c r="H157" s="304" t="s">
        <v>707</v>
      </c>
      <c r="I157" s="304" t="s">
        <v>669</v>
      </c>
      <c r="J157" s="304">
        <v>50</v>
      </c>
      <c r="K157" s="300"/>
    </row>
    <row r="158" spans="2:11" s="1" customFormat="1" ht="15" customHeight="1">
      <c r="B158" s="279"/>
      <c r="C158" s="304" t="s">
        <v>692</v>
      </c>
      <c r="D158" s="258"/>
      <c r="E158" s="258"/>
      <c r="F158" s="305" t="s">
        <v>673</v>
      </c>
      <c r="G158" s="258"/>
      <c r="H158" s="304" t="s">
        <v>707</v>
      </c>
      <c r="I158" s="304" t="s">
        <v>669</v>
      </c>
      <c r="J158" s="304">
        <v>50</v>
      </c>
      <c r="K158" s="300"/>
    </row>
    <row r="159" spans="2:11" s="1" customFormat="1" ht="15" customHeight="1">
      <c r="B159" s="279"/>
      <c r="C159" s="304" t="s">
        <v>86</v>
      </c>
      <c r="D159" s="258"/>
      <c r="E159" s="258"/>
      <c r="F159" s="305" t="s">
        <v>667</v>
      </c>
      <c r="G159" s="258"/>
      <c r="H159" s="304" t="s">
        <v>729</v>
      </c>
      <c r="I159" s="304" t="s">
        <v>669</v>
      </c>
      <c r="J159" s="304" t="s">
        <v>730</v>
      </c>
      <c r="K159" s="300"/>
    </row>
    <row r="160" spans="2:11" s="1" customFormat="1" ht="15" customHeight="1">
      <c r="B160" s="279"/>
      <c r="C160" s="304" t="s">
        <v>731</v>
      </c>
      <c r="D160" s="258"/>
      <c r="E160" s="258"/>
      <c r="F160" s="305" t="s">
        <v>667</v>
      </c>
      <c r="G160" s="258"/>
      <c r="H160" s="304" t="s">
        <v>732</v>
      </c>
      <c r="I160" s="304" t="s">
        <v>702</v>
      </c>
      <c r="J160" s="304"/>
      <c r="K160" s="300"/>
    </row>
    <row r="161" spans="2:11" s="1" customFormat="1" ht="15" customHeight="1">
      <c r="B161" s="306"/>
      <c r="C161" s="288"/>
      <c r="D161" s="288"/>
      <c r="E161" s="288"/>
      <c r="F161" s="288"/>
      <c r="G161" s="288"/>
      <c r="H161" s="288"/>
      <c r="I161" s="288"/>
      <c r="J161" s="288"/>
      <c r="K161" s="307"/>
    </row>
    <row r="162" spans="2:11" s="1" customFormat="1" ht="18.75" customHeight="1">
      <c r="B162" s="255"/>
      <c r="C162" s="258"/>
      <c r="D162" s="258"/>
      <c r="E162" s="258"/>
      <c r="F162" s="278"/>
      <c r="G162" s="258"/>
      <c r="H162" s="258"/>
      <c r="I162" s="258"/>
      <c r="J162" s="258"/>
      <c r="K162" s="255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375" t="s">
        <v>733</v>
      </c>
      <c r="D165" s="375"/>
      <c r="E165" s="375"/>
      <c r="F165" s="375"/>
      <c r="G165" s="375"/>
      <c r="H165" s="375"/>
      <c r="I165" s="375"/>
      <c r="J165" s="375"/>
      <c r="K165" s="251"/>
    </row>
    <row r="166" spans="2:11" s="1" customFormat="1" ht="17.25" customHeight="1">
      <c r="B166" s="250"/>
      <c r="C166" s="271" t="s">
        <v>661</v>
      </c>
      <c r="D166" s="271"/>
      <c r="E166" s="271"/>
      <c r="F166" s="271" t="s">
        <v>662</v>
      </c>
      <c r="G166" s="308"/>
      <c r="H166" s="309" t="s">
        <v>53</v>
      </c>
      <c r="I166" s="309" t="s">
        <v>56</v>
      </c>
      <c r="J166" s="271" t="s">
        <v>663</v>
      </c>
      <c r="K166" s="251"/>
    </row>
    <row r="167" spans="2:11" s="1" customFormat="1" ht="17.25" customHeight="1">
      <c r="B167" s="252"/>
      <c r="C167" s="273" t="s">
        <v>664</v>
      </c>
      <c r="D167" s="273"/>
      <c r="E167" s="273"/>
      <c r="F167" s="274" t="s">
        <v>665</v>
      </c>
      <c r="G167" s="310"/>
      <c r="H167" s="311"/>
      <c r="I167" s="311"/>
      <c r="J167" s="273" t="s">
        <v>666</v>
      </c>
      <c r="K167" s="253"/>
    </row>
    <row r="168" spans="2:11" s="1" customFormat="1" ht="5.25" customHeight="1">
      <c r="B168" s="279"/>
      <c r="C168" s="276"/>
      <c r="D168" s="276"/>
      <c r="E168" s="276"/>
      <c r="F168" s="276"/>
      <c r="G168" s="277"/>
      <c r="H168" s="276"/>
      <c r="I168" s="276"/>
      <c r="J168" s="276"/>
      <c r="K168" s="300"/>
    </row>
    <row r="169" spans="2:11" s="1" customFormat="1" ht="15" customHeight="1">
      <c r="B169" s="279"/>
      <c r="C169" s="258" t="s">
        <v>670</v>
      </c>
      <c r="D169" s="258"/>
      <c r="E169" s="258"/>
      <c r="F169" s="278" t="s">
        <v>667</v>
      </c>
      <c r="G169" s="258"/>
      <c r="H169" s="258" t="s">
        <v>707</v>
      </c>
      <c r="I169" s="258" t="s">
        <v>669</v>
      </c>
      <c r="J169" s="258">
        <v>120</v>
      </c>
      <c r="K169" s="300"/>
    </row>
    <row r="170" spans="2:11" s="1" customFormat="1" ht="15" customHeight="1">
      <c r="B170" s="279"/>
      <c r="C170" s="258" t="s">
        <v>716</v>
      </c>
      <c r="D170" s="258"/>
      <c r="E170" s="258"/>
      <c r="F170" s="278" t="s">
        <v>667</v>
      </c>
      <c r="G170" s="258"/>
      <c r="H170" s="258" t="s">
        <v>717</v>
      </c>
      <c r="I170" s="258" t="s">
        <v>669</v>
      </c>
      <c r="J170" s="258" t="s">
        <v>718</v>
      </c>
      <c r="K170" s="300"/>
    </row>
    <row r="171" spans="2:11" s="1" customFormat="1" ht="15" customHeight="1">
      <c r="B171" s="279"/>
      <c r="C171" s="258" t="s">
        <v>615</v>
      </c>
      <c r="D171" s="258"/>
      <c r="E171" s="258"/>
      <c r="F171" s="278" t="s">
        <v>667</v>
      </c>
      <c r="G171" s="258"/>
      <c r="H171" s="258" t="s">
        <v>734</v>
      </c>
      <c r="I171" s="258" t="s">
        <v>669</v>
      </c>
      <c r="J171" s="258" t="s">
        <v>718</v>
      </c>
      <c r="K171" s="300"/>
    </row>
    <row r="172" spans="2:11" s="1" customFormat="1" ht="15" customHeight="1">
      <c r="B172" s="279"/>
      <c r="C172" s="258" t="s">
        <v>672</v>
      </c>
      <c r="D172" s="258"/>
      <c r="E172" s="258"/>
      <c r="F172" s="278" t="s">
        <v>673</v>
      </c>
      <c r="G172" s="258"/>
      <c r="H172" s="258" t="s">
        <v>734</v>
      </c>
      <c r="I172" s="258" t="s">
        <v>669</v>
      </c>
      <c r="J172" s="258">
        <v>50</v>
      </c>
      <c r="K172" s="300"/>
    </row>
    <row r="173" spans="2:11" s="1" customFormat="1" ht="15" customHeight="1">
      <c r="B173" s="279"/>
      <c r="C173" s="258" t="s">
        <v>675</v>
      </c>
      <c r="D173" s="258"/>
      <c r="E173" s="258"/>
      <c r="F173" s="278" t="s">
        <v>667</v>
      </c>
      <c r="G173" s="258"/>
      <c r="H173" s="258" t="s">
        <v>734</v>
      </c>
      <c r="I173" s="258" t="s">
        <v>677</v>
      </c>
      <c r="J173" s="258"/>
      <c r="K173" s="300"/>
    </row>
    <row r="174" spans="2:11" s="1" customFormat="1" ht="15" customHeight="1">
      <c r="B174" s="279"/>
      <c r="C174" s="258" t="s">
        <v>686</v>
      </c>
      <c r="D174" s="258"/>
      <c r="E174" s="258"/>
      <c r="F174" s="278" t="s">
        <v>673</v>
      </c>
      <c r="G174" s="258"/>
      <c r="H174" s="258" t="s">
        <v>734</v>
      </c>
      <c r="I174" s="258" t="s">
        <v>669</v>
      </c>
      <c r="J174" s="258">
        <v>50</v>
      </c>
      <c r="K174" s="300"/>
    </row>
    <row r="175" spans="2:11" s="1" customFormat="1" ht="15" customHeight="1">
      <c r="B175" s="279"/>
      <c r="C175" s="258" t="s">
        <v>694</v>
      </c>
      <c r="D175" s="258"/>
      <c r="E175" s="258"/>
      <c r="F175" s="278" t="s">
        <v>673</v>
      </c>
      <c r="G175" s="258"/>
      <c r="H175" s="258" t="s">
        <v>734</v>
      </c>
      <c r="I175" s="258" t="s">
        <v>669</v>
      </c>
      <c r="J175" s="258">
        <v>50</v>
      </c>
      <c r="K175" s="300"/>
    </row>
    <row r="176" spans="2:11" s="1" customFormat="1" ht="15" customHeight="1">
      <c r="B176" s="279"/>
      <c r="C176" s="258" t="s">
        <v>692</v>
      </c>
      <c r="D176" s="258"/>
      <c r="E176" s="258"/>
      <c r="F176" s="278" t="s">
        <v>673</v>
      </c>
      <c r="G176" s="258"/>
      <c r="H176" s="258" t="s">
        <v>734</v>
      </c>
      <c r="I176" s="258" t="s">
        <v>669</v>
      </c>
      <c r="J176" s="258">
        <v>50</v>
      </c>
      <c r="K176" s="300"/>
    </row>
    <row r="177" spans="2:11" s="1" customFormat="1" ht="15" customHeight="1">
      <c r="B177" s="279"/>
      <c r="C177" s="258" t="s">
        <v>108</v>
      </c>
      <c r="D177" s="258"/>
      <c r="E177" s="258"/>
      <c r="F177" s="278" t="s">
        <v>667</v>
      </c>
      <c r="G177" s="258"/>
      <c r="H177" s="258" t="s">
        <v>735</v>
      </c>
      <c r="I177" s="258" t="s">
        <v>736</v>
      </c>
      <c r="J177" s="258"/>
      <c r="K177" s="300"/>
    </row>
    <row r="178" spans="2:11" s="1" customFormat="1" ht="15" customHeight="1">
      <c r="B178" s="279"/>
      <c r="C178" s="258" t="s">
        <v>56</v>
      </c>
      <c r="D178" s="258"/>
      <c r="E178" s="258"/>
      <c r="F178" s="278" t="s">
        <v>667</v>
      </c>
      <c r="G178" s="258"/>
      <c r="H178" s="258" t="s">
        <v>737</v>
      </c>
      <c r="I178" s="258" t="s">
        <v>738</v>
      </c>
      <c r="J178" s="258">
        <v>1</v>
      </c>
      <c r="K178" s="300"/>
    </row>
    <row r="179" spans="2:11" s="1" customFormat="1" ht="15" customHeight="1">
      <c r="B179" s="279"/>
      <c r="C179" s="258" t="s">
        <v>52</v>
      </c>
      <c r="D179" s="258"/>
      <c r="E179" s="258"/>
      <c r="F179" s="278" t="s">
        <v>667</v>
      </c>
      <c r="G179" s="258"/>
      <c r="H179" s="258" t="s">
        <v>739</v>
      </c>
      <c r="I179" s="258" t="s">
        <v>669</v>
      </c>
      <c r="J179" s="258">
        <v>20</v>
      </c>
      <c r="K179" s="300"/>
    </row>
    <row r="180" spans="2:11" s="1" customFormat="1" ht="15" customHeight="1">
      <c r="B180" s="279"/>
      <c r="C180" s="258" t="s">
        <v>53</v>
      </c>
      <c r="D180" s="258"/>
      <c r="E180" s="258"/>
      <c r="F180" s="278" t="s">
        <v>667</v>
      </c>
      <c r="G180" s="258"/>
      <c r="H180" s="258" t="s">
        <v>740</v>
      </c>
      <c r="I180" s="258" t="s">
        <v>669</v>
      </c>
      <c r="J180" s="258">
        <v>255</v>
      </c>
      <c r="K180" s="300"/>
    </row>
    <row r="181" spans="2:11" s="1" customFormat="1" ht="15" customHeight="1">
      <c r="B181" s="279"/>
      <c r="C181" s="258" t="s">
        <v>109</v>
      </c>
      <c r="D181" s="258"/>
      <c r="E181" s="258"/>
      <c r="F181" s="278" t="s">
        <v>667</v>
      </c>
      <c r="G181" s="258"/>
      <c r="H181" s="258" t="s">
        <v>631</v>
      </c>
      <c r="I181" s="258" t="s">
        <v>669</v>
      </c>
      <c r="J181" s="258">
        <v>10</v>
      </c>
      <c r="K181" s="300"/>
    </row>
    <row r="182" spans="2:11" s="1" customFormat="1" ht="15" customHeight="1">
      <c r="B182" s="279"/>
      <c r="C182" s="258" t="s">
        <v>110</v>
      </c>
      <c r="D182" s="258"/>
      <c r="E182" s="258"/>
      <c r="F182" s="278" t="s">
        <v>667</v>
      </c>
      <c r="G182" s="258"/>
      <c r="H182" s="258" t="s">
        <v>741</v>
      </c>
      <c r="I182" s="258" t="s">
        <v>702</v>
      </c>
      <c r="J182" s="258"/>
      <c r="K182" s="300"/>
    </row>
    <row r="183" spans="2:11" s="1" customFormat="1" ht="15" customHeight="1">
      <c r="B183" s="279"/>
      <c r="C183" s="258" t="s">
        <v>742</v>
      </c>
      <c r="D183" s="258"/>
      <c r="E183" s="258"/>
      <c r="F183" s="278" t="s">
        <v>667</v>
      </c>
      <c r="G183" s="258"/>
      <c r="H183" s="258" t="s">
        <v>743</v>
      </c>
      <c r="I183" s="258" t="s">
        <v>702</v>
      </c>
      <c r="J183" s="258"/>
      <c r="K183" s="300"/>
    </row>
    <row r="184" spans="2:11" s="1" customFormat="1" ht="15" customHeight="1">
      <c r="B184" s="279"/>
      <c r="C184" s="258" t="s">
        <v>731</v>
      </c>
      <c r="D184" s="258"/>
      <c r="E184" s="258"/>
      <c r="F184" s="278" t="s">
        <v>667</v>
      </c>
      <c r="G184" s="258"/>
      <c r="H184" s="258" t="s">
        <v>744</v>
      </c>
      <c r="I184" s="258" t="s">
        <v>702</v>
      </c>
      <c r="J184" s="258"/>
      <c r="K184" s="300"/>
    </row>
    <row r="185" spans="2:11" s="1" customFormat="1" ht="15" customHeight="1">
      <c r="B185" s="279"/>
      <c r="C185" s="258" t="s">
        <v>112</v>
      </c>
      <c r="D185" s="258"/>
      <c r="E185" s="258"/>
      <c r="F185" s="278" t="s">
        <v>673</v>
      </c>
      <c r="G185" s="258"/>
      <c r="H185" s="258" t="s">
        <v>745</v>
      </c>
      <c r="I185" s="258" t="s">
        <v>669</v>
      </c>
      <c r="J185" s="258">
        <v>50</v>
      </c>
      <c r="K185" s="300"/>
    </row>
    <row r="186" spans="2:11" s="1" customFormat="1" ht="15" customHeight="1">
      <c r="B186" s="279"/>
      <c r="C186" s="258" t="s">
        <v>746</v>
      </c>
      <c r="D186" s="258"/>
      <c r="E186" s="258"/>
      <c r="F186" s="278" t="s">
        <v>673</v>
      </c>
      <c r="G186" s="258"/>
      <c r="H186" s="258" t="s">
        <v>747</v>
      </c>
      <c r="I186" s="258" t="s">
        <v>748</v>
      </c>
      <c r="J186" s="258"/>
      <c r="K186" s="300"/>
    </row>
    <row r="187" spans="2:11" s="1" customFormat="1" ht="15" customHeight="1">
      <c r="B187" s="279"/>
      <c r="C187" s="258" t="s">
        <v>749</v>
      </c>
      <c r="D187" s="258"/>
      <c r="E187" s="258"/>
      <c r="F187" s="278" t="s">
        <v>673</v>
      </c>
      <c r="G187" s="258"/>
      <c r="H187" s="258" t="s">
        <v>750</v>
      </c>
      <c r="I187" s="258" t="s">
        <v>748</v>
      </c>
      <c r="J187" s="258"/>
      <c r="K187" s="300"/>
    </row>
    <row r="188" spans="2:11" s="1" customFormat="1" ht="15" customHeight="1">
      <c r="B188" s="279"/>
      <c r="C188" s="258" t="s">
        <v>751</v>
      </c>
      <c r="D188" s="258"/>
      <c r="E188" s="258"/>
      <c r="F188" s="278" t="s">
        <v>673</v>
      </c>
      <c r="G188" s="258"/>
      <c r="H188" s="258" t="s">
        <v>752</v>
      </c>
      <c r="I188" s="258" t="s">
        <v>748</v>
      </c>
      <c r="J188" s="258"/>
      <c r="K188" s="300"/>
    </row>
    <row r="189" spans="2:11" s="1" customFormat="1" ht="15" customHeight="1">
      <c r="B189" s="279"/>
      <c r="C189" s="312" t="s">
        <v>753</v>
      </c>
      <c r="D189" s="258"/>
      <c r="E189" s="258"/>
      <c r="F189" s="278" t="s">
        <v>673</v>
      </c>
      <c r="G189" s="258"/>
      <c r="H189" s="258" t="s">
        <v>754</v>
      </c>
      <c r="I189" s="258" t="s">
        <v>755</v>
      </c>
      <c r="J189" s="313" t="s">
        <v>756</v>
      </c>
      <c r="K189" s="300"/>
    </row>
    <row r="190" spans="2:11" s="1" customFormat="1" ht="15" customHeight="1">
      <c r="B190" s="279"/>
      <c r="C190" s="264" t="s">
        <v>41</v>
      </c>
      <c r="D190" s="258"/>
      <c r="E190" s="258"/>
      <c r="F190" s="278" t="s">
        <v>667</v>
      </c>
      <c r="G190" s="258"/>
      <c r="H190" s="255" t="s">
        <v>757</v>
      </c>
      <c r="I190" s="258" t="s">
        <v>758</v>
      </c>
      <c r="J190" s="258"/>
      <c r="K190" s="300"/>
    </row>
    <row r="191" spans="2:11" s="1" customFormat="1" ht="15" customHeight="1">
      <c r="B191" s="279"/>
      <c r="C191" s="264" t="s">
        <v>759</v>
      </c>
      <c r="D191" s="258"/>
      <c r="E191" s="258"/>
      <c r="F191" s="278" t="s">
        <v>667</v>
      </c>
      <c r="G191" s="258"/>
      <c r="H191" s="258" t="s">
        <v>760</v>
      </c>
      <c r="I191" s="258" t="s">
        <v>702</v>
      </c>
      <c r="J191" s="258"/>
      <c r="K191" s="300"/>
    </row>
    <row r="192" spans="2:11" s="1" customFormat="1" ht="15" customHeight="1">
      <c r="B192" s="279"/>
      <c r="C192" s="264" t="s">
        <v>761</v>
      </c>
      <c r="D192" s="258"/>
      <c r="E192" s="258"/>
      <c r="F192" s="278" t="s">
        <v>667</v>
      </c>
      <c r="G192" s="258"/>
      <c r="H192" s="258" t="s">
        <v>762</v>
      </c>
      <c r="I192" s="258" t="s">
        <v>702</v>
      </c>
      <c r="J192" s="258"/>
      <c r="K192" s="300"/>
    </row>
    <row r="193" spans="2:11" s="1" customFormat="1" ht="15" customHeight="1">
      <c r="B193" s="279"/>
      <c r="C193" s="264" t="s">
        <v>763</v>
      </c>
      <c r="D193" s="258"/>
      <c r="E193" s="258"/>
      <c r="F193" s="278" t="s">
        <v>673</v>
      </c>
      <c r="G193" s="258"/>
      <c r="H193" s="258" t="s">
        <v>764</v>
      </c>
      <c r="I193" s="258" t="s">
        <v>702</v>
      </c>
      <c r="J193" s="258"/>
      <c r="K193" s="300"/>
    </row>
    <row r="194" spans="2:11" s="1" customFormat="1" ht="15" customHeight="1">
      <c r="B194" s="306"/>
      <c r="C194" s="314"/>
      <c r="D194" s="288"/>
      <c r="E194" s="288"/>
      <c r="F194" s="288"/>
      <c r="G194" s="288"/>
      <c r="H194" s="288"/>
      <c r="I194" s="288"/>
      <c r="J194" s="288"/>
      <c r="K194" s="307"/>
    </row>
    <row r="195" spans="2:11" s="1" customFormat="1" ht="18.75" customHeight="1">
      <c r="B195" s="255"/>
      <c r="C195" s="258"/>
      <c r="D195" s="258"/>
      <c r="E195" s="258"/>
      <c r="F195" s="278"/>
      <c r="G195" s="258"/>
      <c r="H195" s="258"/>
      <c r="I195" s="258"/>
      <c r="J195" s="258"/>
      <c r="K195" s="255"/>
    </row>
    <row r="196" spans="2:11" s="1" customFormat="1" ht="18.75" customHeight="1">
      <c r="B196" s="255"/>
      <c r="C196" s="258"/>
      <c r="D196" s="258"/>
      <c r="E196" s="258"/>
      <c r="F196" s="278"/>
      <c r="G196" s="258"/>
      <c r="H196" s="258"/>
      <c r="I196" s="258"/>
      <c r="J196" s="258"/>
      <c r="K196" s="255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375" t="s">
        <v>765</v>
      </c>
      <c r="D199" s="375"/>
      <c r="E199" s="375"/>
      <c r="F199" s="375"/>
      <c r="G199" s="375"/>
      <c r="H199" s="375"/>
      <c r="I199" s="375"/>
      <c r="J199" s="375"/>
      <c r="K199" s="251"/>
    </row>
    <row r="200" spans="2:11" s="1" customFormat="1" ht="25.5" customHeight="1">
      <c r="B200" s="250"/>
      <c r="C200" s="315" t="s">
        <v>766</v>
      </c>
      <c r="D200" s="315"/>
      <c r="E200" s="315"/>
      <c r="F200" s="315" t="s">
        <v>767</v>
      </c>
      <c r="G200" s="316"/>
      <c r="H200" s="376" t="s">
        <v>768</v>
      </c>
      <c r="I200" s="376"/>
      <c r="J200" s="376"/>
      <c r="K200" s="251"/>
    </row>
    <row r="201" spans="2:11" s="1" customFormat="1" ht="5.25" customHeight="1">
      <c r="B201" s="279"/>
      <c r="C201" s="276"/>
      <c r="D201" s="276"/>
      <c r="E201" s="276"/>
      <c r="F201" s="276"/>
      <c r="G201" s="258"/>
      <c r="H201" s="276"/>
      <c r="I201" s="276"/>
      <c r="J201" s="276"/>
      <c r="K201" s="300"/>
    </row>
    <row r="202" spans="2:11" s="1" customFormat="1" ht="15" customHeight="1">
      <c r="B202" s="279"/>
      <c r="C202" s="258" t="s">
        <v>758</v>
      </c>
      <c r="D202" s="258"/>
      <c r="E202" s="258"/>
      <c r="F202" s="278" t="s">
        <v>42</v>
      </c>
      <c r="G202" s="258"/>
      <c r="H202" s="377" t="s">
        <v>769</v>
      </c>
      <c r="I202" s="377"/>
      <c r="J202" s="377"/>
      <c r="K202" s="300"/>
    </row>
    <row r="203" spans="2:11" s="1" customFormat="1" ht="15" customHeight="1">
      <c r="B203" s="279"/>
      <c r="C203" s="285"/>
      <c r="D203" s="258"/>
      <c r="E203" s="258"/>
      <c r="F203" s="278" t="s">
        <v>43</v>
      </c>
      <c r="G203" s="258"/>
      <c r="H203" s="377" t="s">
        <v>770</v>
      </c>
      <c r="I203" s="377"/>
      <c r="J203" s="377"/>
      <c r="K203" s="300"/>
    </row>
    <row r="204" spans="2:11" s="1" customFormat="1" ht="15" customHeight="1">
      <c r="B204" s="279"/>
      <c r="C204" s="285"/>
      <c r="D204" s="258"/>
      <c r="E204" s="258"/>
      <c r="F204" s="278" t="s">
        <v>46</v>
      </c>
      <c r="G204" s="258"/>
      <c r="H204" s="377" t="s">
        <v>771</v>
      </c>
      <c r="I204" s="377"/>
      <c r="J204" s="377"/>
      <c r="K204" s="300"/>
    </row>
    <row r="205" spans="2:11" s="1" customFormat="1" ht="15" customHeight="1">
      <c r="B205" s="279"/>
      <c r="C205" s="258"/>
      <c r="D205" s="258"/>
      <c r="E205" s="258"/>
      <c r="F205" s="278" t="s">
        <v>44</v>
      </c>
      <c r="G205" s="258"/>
      <c r="H205" s="377" t="s">
        <v>772</v>
      </c>
      <c r="I205" s="377"/>
      <c r="J205" s="377"/>
      <c r="K205" s="300"/>
    </row>
    <row r="206" spans="2:11" s="1" customFormat="1" ht="15" customHeight="1">
      <c r="B206" s="279"/>
      <c r="C206" s="258"/>
      <c r="D206" s="258"/>
      <c r="E206" s="258"/>
      <c r="F206" s="278" t="s">
        <v>45</v>
      </c>
      <c r="G206" s="258"/>
      <c r="H206" s="377" t="s">
        <v>773</v>
      </c>
      <c r="I206" s="377"/>
      <c r="J206" s="377"/>
      <c r="K206" s="300"/>
    </row>
    <row r="207" spans="2:11" s="1" customFormat="1" ht="15" customHeight="1">
      <c r="B207" s="279"/>
      <c r="C207" s="258"/>
      <c r="D207" s="258"/>
      <c r="E207" s="258"/>
      <c r="F207" s="278"/>
      <c r="G207" s="258"/>
      <c r="H207" s="258"/>
      <c r="I207" s="258"/>
      <c r="J207" s="258"/>
      <c r="K207" s="300"/>
    </row>
    <row r="208" spans="2:11" s="1" customFormat="1" ht="15" customHeight="1">
      <c r="B208" s="279"/>
      <c r="C208" s="258" t="s">
        <v>714</v>
      </c>
      <c r="D208" s="258"/>
      <c r="E208" s="258"/>
      <c r="F208" s="278" t="s">
        <v>78</v>
      </c>
      <c r="G208" s="258"/>
      <c r="H208" s="377" t="s">
        <v>774</v>
      </c>
      <c r="I208" s="377"/>
      <c r="J208" s="377"/>
      <c r="K208" s="300"/>
    </row>
    <row r="209" spans="2:11" s="1" customFormat="1" ht="15" customHeight="1">
      <c r="B209" s="279"/>
      <c r="C209" s="285"/>
      <c r="D209" s="258"/>
      <c r="E209" s="258"/>
      <c r="F209" s="278" t="s">
        <v>611</v>
      </c>
      <c r="G209" s="258"/>
      <c r="H209" s="377" t="s">
        <v>612</v>
      </c>
      <c r="I209" s="377"/>
      <c r="J209" s="377"/>
      <c r="K209" s="300"/>
    </row>
    <row r="210" spans="2:11" s="1" customFormat="1" ht="15" customHeight="1">
      <c r="B210" s="279"/>
      <c r="C210" s="258"/>
      <c r="D210" s="258"/>
      <c r="E210" s="258"/>
      <c r="F210" s="278" t="s">
        <v>609</v>
      </c>
      <c r="G210" s="258"/>
      <c r="H210" s="377" t="s">
        <v>775</v>
      </c>
      <c r="I210" s="377"/>
      <c r="J210" s="377"/>
      <c r="K210" s="300"/>
    </row>
    <row r="211" spans="2:11" s="1" customFormat="1" ht="15" customHeight="1">
      <c r="B211" s="317"/>
      <c r="C211" s="285"/>
      <c r="D211" s="285"/>
      <c r="E211" s="285"/>
      <c r="F211" s="278" t="s">
        <v>613</v>
      </c>
      <c r="G211" s="264"/>
      <c r="H211" s="378" t="s">
        <v>614</v>
      </c>
      <c r="I211" s="378"/>
      <c r="J211" s="378"/>
      <c r="K211" s="318"/>
    </row>
    <row r="212" spans="2:11" s="1" customFormat="1" ht="15" customHeight="1">
      <c r="B212" s="317"/>
      <c r="C212" s="285"/>
      <c r="D212" s="285"/>
      <c r="E212" s="285"/>
      <c r="F212" s="278" t="s">
        <v>575</v>
      </c>
      <c r="G212" s="264"/>
      <c r="H212" s="378" t="s">
        <v>776</v>
      </c>
      <c r="I212" s="378"/>
      <c r="J212" s="378"/>
      <c r="K212" s="318"/>
    </row>
    <row r="213" spans="2:11" s="1" customFormat="1" ht="15" customHeight="1">
      <c r="B213" s="317"/>
      <c r="C213" s="285"/>
      <c r="D213" s="285"/>
      <c r="E213" s="285"/>
      <c r="F213" s="319"/>
      <c r="G213" s="264"/>
      <c r="H213" s="320"/>
      <c r="I213" s="320"/>
      <c r="J213" s="320"/>
      <c r="K213" s="318"/>
    </row>
    <row r="214" spans="2:11" s="1" customFormat="1" ht="15" customHeight="1">
      <c r="B214" s="317"/>
      <c r="C214" s="258" t="s">
        <v>738</v>
      </c>
      <c r="D214" s="285"/>
      <c r="E214" s="285"/>
      <c r="F214" s="278">
        <v>1</v>
      </c>
      <c r="G214" s="264"/>
      <c r="H214" s="378" t="s">
        <v>777</v>
      </c>
      <c r="I214" s="378"/>
      <c r="J214" s="378"/>
      <c r="K214" s="318"/>
    </row>
    <row r="215" spans="2:11" s="1" customFormat="1" ht="15" customHeight="1">
      <c r="B215" s="317"/>
      <c r="C215" s="285"/>
      <c r="D215" s="285"/>
      <c r="E215" s="285"/>
      <c r="F215" s="278">
        <v>2</v>
      </c>
      <c r="G215" s="264"/>
      <c r="H215" s="378" t="s">
        <v>778</v>
      </c>
      <c r="I215" s="378"/>
      <c r="J215" s="378"/>
      <c r="K215" s="318"/>
    </row>
    <row r="216" spans="2:11" s="1" customFormat="1" ht="15" customHeight="1">
      <c r="B216" s="317"/>
      <c r="C216" s="285"/>
      <c r="D216" s="285"/>
      <c r="E216" s="285"/>
      <c r="F216" s="278">
        <v>3</v>
      </c>
      <c r="G216" s="264"/>
      <c r="H216" s="378" t="s">
        <v>779</v>
      </c>
      <c r="I216" s="378"/>
      <c r="J216" s="378"/>
      <c r="K216" s="318"/>
    </row>
    <row r="217" spans="2:11" s="1" customFormat="1" ht="15" customHeight="1">
      <c r="B217" s="317"/>
      <c r="C217" s="285"/>
      <c r="D217" s="285"/>
      <c r="E217" s="285"/>
      <c r="F217" s="278">
        <v>4</v>
      </c>
      <c r="G217" s="264"/>
      <c r="H217" s="378" t="s">
        <v>780</v>
      </c>
      <c r="I217" s="378"/>
      <c r="J217" s="378"/>
      <c r="K217" s="318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DESKTOP-CO3P5C2\admin</dc:creator>
  <cp:keywords/>
  <dc:description/>
  <cp:lastModifiedBy>Otrubová Roxana</cp:lastModifiedBy>
  <dcterms:created xsi:type="dcterms:W3CDTF">2020-11-16T09:56:14Z</dcterms:created>
  <dcterms:modified xsi:type="dcterms:W3CDTF">2020-12-01T13:15:13Z</dcterms:modified>
  <cp:category/>
  <cp:version/>
  <cp:contentType/>
  <cp:contentStatus/>
</cp:coreProperties>
</file>