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anv\Documents\Pracovní\Objekty_ZZS\ÚO Bruntál\VS Rýmařov\Dokumenty\Zakázky\Opr_fasáda_část2\"/>
    </mc:Choice>
  </mc:AlternateContent>
  <xr:revisionPtr revIDLastSave="0" documentId="13_ncr:1_{A297CF98-FCEF-4BA8-A496-7939F0D2033C}" xr6:coauthVersionLast="46" xr6:coauthVersionMax="46" xr10:uidLastSave="{00000000-0000-0000-0000-000000000000}"/>
  <bookViews>
    <workbookView xWindow="735" yWindow="735" windowWidth="21600" windowHeight="11385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Pol'!$A$1:$U$62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52" i="12" l="1"/>
  <c r="F39" i="1" s="1"/>
  <c r="F40" i="1" s="1"/>
  <c r="G23" i="1" s="1"/>
  <c r="G9" i="12"/>
  <c r="G8" i="12" s="1"/>
  <c r="I9" i="12"/>
  <c r="I8" i="12" s="1"/>
  <c r="K9" i="12"/>
  <c r="K8" i="12" s="1"/>
  <c r="O9" i="12"/>
  <c r="O8" i="12" s="1"/>
  <c r="Q9" i="12"/>
  <c r="Q8" i="12" s="1"/>
  <c r="U9" i="12"/>
  <c r="U8" i="12" s="1"/>
  <c r="G11" i="12"/>
  <c r="M11" i="12" s="1"/>
  <c r="I11" i="12"/>
  <c r="I10" i="12" s="1"/>
  <c r="K11" i="12"/>
  <c r="O11" i="12"/>
  <c r="O10" i="12" s="1"/>
  <c r="Q11" i="12"/>
  <c r="U11" i="12"/>
  <c r="G12" i="12"/>
  <c r="M12" i="12" s="1"/>
  <c r="I12" i="12"/>
  <c r="K12" i="12"/>
  <c r="O12" i="12"/>
  <c r="Q12" i="12"/>
  <c r="U12" i="12"/>
  <c r="G14" i="12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I16" i="12"/>
  <c r="K16" i="12"/>
  <c r="M16" i="12"/>
  <c r="O16" i="12"/>
  <c r="Q16" i="12"/>
  <c r="U16" i="12"/>
  <c r="G17" i="12"/>
  <c r="I17" i="12"/>
  <c r="K17" i="12"/>
  <c r="M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I21" i="12"/>
  <c r="K21" i="12"/>
  <c r="M21" i="12"/>
  <c r="O21" i="12"/>
  <c r="Q21" i="12"/>
  <c r="U21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5" i="12"/>
  <c r="I25" i="12"/>
  <c r="K25" i="12"/>
  <c r="M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9" i="12"/>
  <c r="M29" i="12" s="1"/>
  <c r="I29" i="12"/>
  <c r="I28" i="12" s="1"/>
  <c r="K29" i="12"/>
  <c r="O29" i="12"/>
  <c r="Q29" i="12"/>
  <c r="Q28" i="12" s="1"/>
  <c r="U29" i="12"/>
  <c r="G30" i="12"/>
  <c r="I30" i="12"/>
  <c r="K30" i="12"/>
  <c r="M30" i="12"/>
  <c r="O30" i="12"/>
  <c r="Q30" i="12"/>
  <c r="U30" i="12"/>
  <c r="G31" i="12"/>
  <c r="I31" i="12"/>
  <c r="K31" i="12"/>
  <c r="O31" i="12"/>
  <c r="Q31" i="12"/>
  <c r="U31" i="12"/>
  <c r="O32" i="12"/>
  <c r="G33" i="12"/>
  <c r="M33" i="12" s="1"/>
  <c r="M32" i="12" s="1"/>
  <c r="I33" i="12"/>
  <c r="K33" i="12"/>
  <c r="K32" i="12" s="1"/>
  <c r="O33" i="12"/>
  <c r="Q33" i="12"/>
  <c r="Q32" i="12" s="1"/>
  <c r="U33" i="12"/>
  <c r="U32" i="12" s="1"/>
  <c r="G34" i="12"/>
  <c r="I34" i="12"/>
  <c r="I32" i="12" s="1"/>
  <c r="K34" i="12"/>
  <c r="M34" i="12"/>
  <c r="O34" i="12"/>
  <c r="Q34" i="12"/>
  <c r="U34" i="12"/>
  <c r="G35" i="12"/>
  <c r="I52" i="1" s="1"/>
  <c r="G36" i="12"/>
  <c r="M36" i="12" s="1"/>
  <c r="I36" i="12"/>
  <c r="I35" i="12" s="1"/>
  <c r="K36" i="12"/>
  <c r="O36" i="12"/>
  <c r="O35" i="12" s="1"/>
  <c r="Q36" i="12"/>
  <c r="Q35" i="12" s="1"/>
  <c r="U36" i="12"/>
  <c r="U35" i="12" s="1"/>
  <c r="G37" i="12"/>
  <c r="M37" i="12" s="1"/>
  <c r="I37" i="12"/>
  <c r="K37" i="12"/>
  <c r="O37" i="12"/>
  <c r="Q37" i="12"/>
  <c r="U37" i="12"/>
  <c r="K39" i="12"/>
  <c r="U39" i="12"/>
  <c r="G40" i="12"/>
  <c r="G39" i="12" s="1"/>
  <c r="I53" i="1" s="1"/>
  <c r="I40" i="12"/>
  <c r="I39" i="12" s="1"/>
  <c r="K40" i="12"/>
  <c r="O40" i="12"/>
  <c r="O39" i="12" s="1"/>
  <c r="Q40" i="12"/>
  <c r="Q39" i="12" s="1"/>
  <c r="U40" i="12"/>
  <c r="G42" i="12"/>
  <c r="I42" i="12"/>
  <c r="K42" i="12"/>
  <c r="K41" i="12" s="1"/>
  <c r="M42" i="12"/>
  <c r="O42" i="12"/>
  <c r="Q42" i="12"/>
  <c r="U42" i="12"/>
  <c r="G43" i="12"/>
  <c r="I43" i="12"/>
  <c r="K43" i="12"/>
  <c r="M43" i="12"/>
  <c r="O43" i="12"/>
  <c r="Q43" i="12"/>
  <c r="U43" i="12"/>
  <c r="G44" i="12"/>
  <c r="I44" i="12"/>
  <c r="K44" i="12"/>
  <c r="O44" i="12"/>
  <c r="O41" i="12" s="1"/>
  <c r="Q44" i="12"/>
  <c r="U44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O49" i="12"/>
  <c r="G50" i="12"/>
  <c r="M50" i="12" s="1"/>
  <c r="M49" i="12" s="1"/>
  <c r="I50" i="12"/>
  <c r="I49" i="12" s="1"/>
  <c r="K50" i="12"/>
  <c r="K49" i="12" s="1"/>
  <c r="O50" i="12"/>
  <c r="Q50" i="12"/>
  <c r="Q49" i="12" s="1"/>
  <c r="U50" i="12"/>
  <c r="U49" i="12" s="1"/>
  <c r="I20" i="1"/>
  <c r="I19" i="1"/>
  <c r="I18" i="1"/>
  <c r="G27" i="1"/>
  <c r="J28" i="1"/>
  <c r="J26" i="1"/>
  <c r="G38" i="1"/>
  <c r="F38" i="1"/>
  <c r="H32" i="1"/>
  <c r="J23" i="1"/>
  <c r="J24" i="1"/>
  <c r="J25" i="1"/>
  <c r="J27" i="1"/>
  <c r="E24" i="1"/>
  <c r="E26" i="1"/>
  <c r="K10" i="12" l="1"/>
  <c r="G28" i="12"/>
  <c r="I50" i="1" s="1"/>
  <c r="U28" i="12"/>
  <c r="Q13" i="12"/>
  <c r="G49" i="12"/>
  <c r="I55" i="1" s="1"/>
  <c r="O13" i="12"/>
  <c r="M10" i="12"/>
  <c r="Q41" i="12"/>
  <c r="G32" i="12"/>
  <c r="I51" i="1" s="1"/>
  <c r="U13" i="12"/>
  <c r="G10" i="12"/>
  <c r="I48" i="1" s="1"/>
  <c r="G13" i="12"/>
  <c r="I49" i="1" s="1"/>
  <c r="U10" i="12"/>
  <c r="G41" i="12"/>
  <c r="I54" i="1" s="1"/>
  <c r="I17" i="1" s="1"/>
  <c r="U41" i="12"/>
  <c r="I13" i="12"/>
  <c r="I41" i="12"/>
  <c r="K35" i="12"/>
  <c r="K28" i="12"/>
  <c r="O28" i="12"/>
  <c r="Q10" i="12"/>
  <c r="M35" i="12"/>
  <c r="K13" i="12"/>
  <c r="I47" i="1"/>
  <c r="M9" i="12"/>
  <c r="M8" i="12" s="1"/>
  <c r="AD52" i="12"/>
  <c r="G39" i="1" s="1"/>
  <c r="G40" i="1" s="1"/>
  <c r="G25" i="1" s="1"/>
  <c r="G26" i="1" s="1"/>
  <c r="G24" i="1"/>
  <c r="M41" i="12"/>
  <c r="M40" i="12"/>
  <c r="M39" i="12" s="1"/>
  <c r="M31" i="12"/>
  <c r="M28" i="12" s="1"/>
  <c r="M14" i="12"/>
  <c r="M13" i="12" s="1"/>
  <c r="M44" i="12"/>
  <c r="I16" i="1" l="1"/>
  <c r="I21" i="1" s="1"/>
  <c r="G52" i="12"/>
  <c r="I56" i="1"/>
  <c r="G28" i="1"/>
  <c r="H39" i="1"/>
  <c r="G29" i="1"/>
  <c r="I39" i="1" l="1"/>
  <c r="I40" i="1" s="1"/>
  <c r="J39" i="1" s="1"/>
  <c r="J40" i="1" s="1"/>
  <c r="H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<sst xmlns="http://schemas.openxmlformats.org/spreadsheetml/2006/main" count="313" uniqueCount="181">
  <si>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</si>
  <si>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</si>
  <si>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</si>
  <si>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</si>
  <si>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</si>
  <si>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</si>
  <si>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</si>
  <si>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</si>
  <si>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</si>
  <si>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</si>
  <si>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</si>
  <si>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</si>
  <si>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</si>
  <si>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</si>
  <si>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</si>
  <si>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</si>
  <si>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</si>
  <si>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</si>
  <si>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</si>
  <si>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</si>
  <si>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</si>
  <si>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</si>
  <si>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</si>
  <si>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</si>
  <si>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</si>
  <si>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</si>
  <si>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</si>
  <si>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</si>
  <si>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</si>
  <si>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</si>
  <si>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</si>
  <si>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</si>
  <si>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</si>
  <si>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</si>
  <si>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</si>
  <si>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</si>
  <si>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</si>
  <si>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</si>
  <si>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</si>
  <si>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</si>
  <si>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</si>
  <si>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</si>
  <si>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</si>
  <si>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Rýmařov</t>
  </si>
  <si>
    <t>Rozpočet:</t>
  </si>
  <si>
    <t>Misto</t>
  </si>
  <si>
    <t>Oprava fasády - II</t>
  </si>
  <si>
    <t>Zdravotnická záchranná služba Moravskoslezského kraje, příspěvková organizace</t>
  </si>
  <si>
    <t>Výškovická 2995/40</t>
  </si>
  <si>
    <t>Ostrava-Zábřeh</t>
  </si>
  <si>
    <t>70030</t>
  </si>
  <si>
    <t>48804525</t>
  </si>
  <si>
    <t>CZ48804525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</si>
  <si>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</si>
  <si>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</si>
  <si>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</si>
  <si>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</si>
  <si>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</si>
  <si>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</si>
  <si>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</si>
  <si>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</si>
  <si>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</si>
  <si>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62</t>
  </si>
  <si>
    <t>Upravy povrchů vnější</t>
  </si>
  <si>
    <t>94</t>
  </si>
  <si>
    <t>Lešení a stavební výtahy</t>
  </si>
  <si>
    <t>97</t>
  </si>
  <si>
    <t>Prorážení otvorů</t>
  </si>
  <si>
    <t>99</t>
  </si>
  <si>
    <t>Staveništní přesun hmot</t>
  </si>
  <si>
    <t>764</t>
  </si>
  <si>
    <t>Konstrukce klempířské</t>
  </si>
  <si>
    <t>783</t>
  </si>
  <si>
    <t>Nátěry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</si>
  <si>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</si>
  <si>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</si>
  <si>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</si>
  <si>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</si>
  <si>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</si>
  <si>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</si>
  <si>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</si>
  <si>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</si>
  <si>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</si>
  <si>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</si>
  <si>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</si>
  <si>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</si>
  <si>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</si>
  <si>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</si>
  <si>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</si>
  <si>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</si>
  <si>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</si>
  <si>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</si>
  <si>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</si>
  <si>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</si>
  <si>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</si>
  <si>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</si>
  <si>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</si>
  <si>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</si>
  <si>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</si>
  <si>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</si>
  <si>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</si>
  <si>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</si>
  <si>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</si>
  <si>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</si>
  <si>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</si>
  <si>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317235811RT2</t>
  </si>
  <si>
    <t>Doplnění zdiva hlavních a kordonových říms cihlami, s použitím suché maltové směsi</t>
  </si>
  <si>
    <t>m3</t>
  </si>
  <si>
    <t>POL1_0</t>
  </si>
  <si>
    <t>610991111R00</t>
  </si>
  <si>
    <t>Zakrývání výplní vnitřních otvorů</t>
  </si>
  <si>
    <t>m2</t>
  </si>
  <si>
    <t>612401915R00</t>
  </si>
  <si>
    <t>Příplatek za tupování povrchu vnitřních stěn</t>
  </si>
  <si>
    <t>622904112R00</t>
  </si>
  <si>
    <t>Očištění fasád tlakovou vodou složitost 1 - 2</t>
  </si>
  <si>
    <t>622904115R00</t>
  </si>
  <si>
    <t>Očištění fasád tlakovou vodou složitost 3 - 5</t>
  </si>
  <si>
    <t>622481113R00</t>
  </si>
  <si>
    <t>Potažení vnějších stěn sklotex. pletivem, vypnutí</t>
  </si>
  <si>
    <t>622472112RZ1</t>
  </si>
  <si>
    <t>Omítka stěn vnější ze SMS štuková slož. II. ručně, bez materiálu - materiál se oceňuje ve specifikaci</t>
  </si>
  <si>
    <t>622472116R00</t>
  </si>
  <si>
    <t>Omítka stěn vnější ze SMS štuková slož. VI.ručně</t>
  </si>
  <si>
    <t>622471317RP1</t>
  </si>
  <si>
    <t>Nátěr nebo nástřik stěn vnějších, složitost 1 - 2, hmota silikonová Akronát</t>
  </si>
  <si>
    <t>622471319RP1</t>
  </si>
  <si>
    <t>Nátěr nebo nástřik stěn vnějších, složitost 5, hmota silikonová Akronát</t>
  </si>
  <si>
    <t>622401971RZ1</t>
  </si>
  <si>
    <t>Příplatek k omítce vnějš. stěn, zvýšení přilnavos., nátěrem penetračním akrylátovým</t>
  </si>
  <si>
    <t>111+50,35</t>
  </si>
  <si>
    <t>VV</t>
  </si>
  <si>
    <t>622902110R00</t>
  </si>
  <si>
    <t>Očištění po opravách,kamenných říms a šambrán</t>
  </si>
  <si>
    <t>622100010RAA</t>
  </si>
  <si>
    <t>Omítka stěn vnější vápenocem. štuková, složitost 3, otlučení a zřízení ze 100 %, bez nátěru</t>
  </si>
  <si>
    <t>POL2_0</t>
  </si>
  <si>
    <t>622200020RA0</t>
  </si>
  <si>
    <t>Postřik vnější omítky šlechtěnou směsí</t>
  </si>
  <si>
    <t>622434202RT1</t>
  </si>
  <si>
    <t>Omítkový sanační systém Caparol, Capatect, 2vrst., soklový,vrstvy: Capatect 030, Capatect izol.omítka</t>
  </si>
  <si>
    <t>620451211RT3</t>
  </si>
  <si>
    <t>Postřik izolací nebo konstrukcí vnějších, MC, malta cementová ze suché směsi Otavit 510</t>
  </si>
  <si>
    <t>941941031R00</t>
  </si>
  <si>
    <t>Montáž lešení leh.řad.s podlahami,š.do 1 m, H 10 m</t>
  </si>
  <si>
    <t>941941831R00</t>
  </si>
  <si>
    <t>Demontáž lešení leh.řad.s podlahami,š.1 m, H 10 m</t>
  </si>
  <si>
    <t>941941191RT4</t>
  </si>
  <si>
    <t>Příplatek za každý měsíc použití lešení k pol.1031, lešení rámové pronajaté</t>
  </si>
  <si>
    <t>979981104R00</t>
  </si>
  <si>
    <t>Kontejner, suť bez příměsí, odvoz a likvidace, 9 t</t>
  </si>
  <si>
    <t>t</t>
  </si>
  <si>
    <t>979990107R00</t>
  </si>
  <si>
    <t>Poplatek za skládku suti - směs betonu,cihel,dřeva</t>
  </si>
  <si>
    <t>998009101R00</t>
  </si>
  <si>
    <t>Přesun hmot lešení samostatně budovaného</t>
  </si>
  <si>
    <t>999281108R00</t>
  </si>
  <si>
    <t>Přesun hmot pro opravy a údržbu do výšky 12 m</t>
  </si>
  <si>
    <t>10,5744-3,1246</t>
  </si>
  <si>
    <t>764521291R00</t>
  </si>
  <si>
    <t>Montáž oplechování říms Cu</t>
  </si>
  <si>
    <t>m</t>
  </si>
  <si>
    <t>1</t>
  </si>
  <si>
    <t>Ruční čištění štukových ozdob</t>
  </si>
  <si>
    <t>ks</t>
  </si>
  <si>
    <t>2</t>
  </si>
  <si>
    <t>Ruční tupování štukových ozdob</t>
  </si>
  <si>
    <t>783801812R00</t>
  </si>
  <si>
    <t>Odstranění nátěrů z omítek stěn, oškrabáním</t>
  </si>
  <si>
    <t>783902811R00</t>
  </si>
  <si>
    <t>Odstranění nátěrů odstraňovačem P 8212</t>
  </si>
  <si>
    <t>783950040RAB</t>
  </si>
  <si>
    <t>Oprava nátěrů dřevěných oken syntet. lakem Tollens, oškrábání, tmelení, 2 x Rotoll Brillant</t>
  </si>
  <si>
    <t>783990911R00</t>
  </si>
  <si>
    <t>Oprava - přetmelení zasklívací spáry oken a dveří</t>
  </si>
  <si>
    <t>784498930R00</t>
  </si>
  <si>
    <t>Penetrace před tmelením trhlin akryl. tmelem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</si>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</sst>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2" t="s">
        <v>39</v>
      </c>
      <c r="B2" s="202"/>
      <c r="C2" s="202"/>
      <c r="D2" s="202"/>
      <c r="E2" s="202"/>
      <c r="F2" s="202"/>
      <c r="G2" s="20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9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4" t="s">
        <v>42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 x14ac:dyDescent="0.2">
      <c r="A2" s="4"/>
      <c r="B2" s="81" t="s">
        <v>40</v>
      </c>
      <c r="C2" s="82"/>
      <c r="D2" s="219" t="s">
        <v>46</v>
      </c>
      <c r="E2" s="220"/>
      <c r="F2" s="220"/>
      <c r="G2" s="220"/>
      <c r="H2" s="220"/>
      <c r="I2" s="220"/>
      <c r="J2" s="221"/>
      <c r="O2" s="2"/>
    </row>
    <row r="3" spans="1:15" ht="23.25" customHeight="1" x14ac:dyDescent="0.2">
      <c r="A3" s="4"/>
      <c r="B3" s="83" t="s">
        <v>45</v>
      </c>
      <c r="C3" s="84"/>
      <c r="D3" s="247" t="s">
        <v>43</v>
      </c>
      <c r="E3" s="248"/>
      <c r="F3" s="248"/>
      <c r="G3" s="248"/>
      <c r="H3" s="248"/>
      <c r="I3" s="248"/>
      <c r="J3" s="249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51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 t="s">
        <v>52</v>
      </c>
      <c r="J6" s="11"/>
    </row>
    <row r="7" spans="1:15" ht="15.75" customHeight="1" x14ac:dyDescent="0.2">
      <c r="A7" s="4"/>
      <c r="B7" s="42"/>
      <c r="C7" s="92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6"/>
      <c r="E11" s="226"/>
      <c r="F11" s="226"/>
      <c r="G11" s="226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5"/>
      <c r="E12" s="245"/>
      <c r="F12" s="245"/>
      <c r="G12" s="245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6"/>
      <c r="E13" s="246"/>
      <c r="F13" s="246"/>
      <c r="G13" s="24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5"/>
      <c r="F15" s="225"/>
      <c r="G15" s="243"/>
      <c r="H15" s="243"/>
      <c r="I15" s="243" t="s">
        <v>28</v>
      </c>
      <c r="J15" s="244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22"/>
      <c r="F16" s="223"/>
      <c r="G16" s="222"/>
      <c r="H16" s="223"/>
      <c r="I16" s="222">
        <f>SUMIF(F47:F55,A16,I47:I55)+SUMIF(F47:F55,"PSU",I47:I55)</f>
        <v>0</v>
      </c>
      <c r="J16" s="224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22"/>
      <c r="F17" s="223"/>
      <c r="G17" s="222"/>
      <c r="H17" s="223"/>
      <c r="I17" s="222">
        <f>SUMIF(F47:F55,A17,I47:I55)</f>
        <v>0</v>
      </c>
      <c r="J17" s="224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22"/>
      <c r="F18" s="223"/>
      <c r="G18" s="222"/>
      <c r="H18" s="223"/>
      <c r="I18" s="222">
        <f>SUMIF(F47:F55,A18,I47:I55)</f>
        <v>0</v>
      </c>
      <c r="J18" s="224"/>
    </row>
    <row r="19" spans="1:10" ht="23.25" customHeight="1" x14ac:dyDescent="0.2">
      <c r="A19" s="141" t="s">
        <v>76</v>
      </c>
      <c r="B19" s="142" t="s">
        <v>26</v>
      </c>
      <c r="C19" s="58"/>
      <c r="D19" s="59"/>
      <c r="E19" s="222"/>
      <c r="F19" s="223"/>
      <c r="G19" s="222"/>
      <c r="H19" s="223"/>
      <c r="I19" s="222">
        <f>SUMIF(F47:F55,A19,I47:I55)</f>
        <v>0</v>
      </c>
      <c r="J19" s="224"/>
    </row>
    <row r="20" spans="1:10" ht="23.25" customHeight="1" x14ac:dyDescent="0.2">
      <c r="A20" s="141" t="s">
        <v>77</v>
      </c>
      <c r="B20" s="142" t="s">
        <v>27</v>
      </c>
      <c r="C20" s="58"/>
      <c r="D20" s="59"/>
      <c r="E20" s="222"/>
      <c r="F20" s="223"/>
      <c r="G20" s="222"/>
      <c r="H20" s="223"/>
      <c r="I20" s="222">
        <f>SUMIF(F47:F55,A20,I47:I55)</f>
        <v>0</v>
      </c>
      <c r="J20" s="224"/>
    </row>
    <row r="21" spans="1:10" ht="23.25" customHeight="1" x14ac:dyDescent="0.2">
      <c r="A21" s="4"/>
      <c r="B21" s="74" t="s">
        <v>28</v>
      </c>
      <c r="C21" s="75"/>
      <c r="D21" s="76"/>
      <c r="E21" s="232"/>
      <c r="F21" s="241"/>
      <c r="G21" s="232"/>
      <c r="H21" s="241"/>
      <c r="I21" s="232">
        <f>SUM(I16:J20)</f>
        <v>0</v>
      </c>
      <c r="J21" s="23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0">
        <f>ZakladDPHSniVypocet</f>
        <v>0</v>
      </c>
      <c r="H23" s="231"/>
      <c r="I23" s="231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8">
        <f>ZakladDPHSni*SazbaDPH1/100</f>
        <v>0</v>
      </c>
      <c r="H24" s="229"/>
      <c r="I24" s="229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0">
        <f>ZakladDPHZaklVypocet</f>
        <v>0</v>
      </c>
      <c r="H25" s="231"/>
      <c r="I25" s="231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7">
        <f>ZakladDPHZakl*SazbaDPH2/100</f>
        <v>0</v>
      </c>
      <c r="H26" s="238"/>
      <c r="I26" s="238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9">
        <f>0</f>
        <v>0</v>
      </c>
      <c r="H27" s="239"/>
      <c r="I27" s="239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42">
        <f>ZakladDPHSniVypocet+ZakladDPHZaklVypocet</f>
        <v>0</v>
      </c>
      <c r="H28" s="242"/>
      <c r="I28" s="242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40">
        <f>ZakladDPHSni+DPHSni+ZakladDPHZakl+DPHZakl+Zaokrouhleni</f>
        <v>0</v>
      </c>
      <c r="H29" s="240"/>
      <c r="I29" s="240"/>
      <c r="J29" s="119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44308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7" t="s">
        <v>2</v>
      </c>
      <c r="E35" s="227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53</v>
      </c>
      <c r="C39" s="210" t="s">
        <v>46</v>
      </c>
      <c r="D39" s="211"/>
      <c r="E39" s="211"/>
      <c r="F39" s="108">
        <f>'Rozpočet Pol'!AC52</f>
        <v>0</v>
      </c>
      <c r="G39" s="109">
        <f>'Rozpočet Pol'!AD52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12" t="s">
        <v>54</v>
      </c>
      <c r="C40" s="213"/>
      <c r="D40" s="213"/>
      <c r="E40" s="214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56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57</v>
      </c>
      <c r="G46" s="129"/>
      <c r="H46" s="129"/>
      <c r="I46" s="215" t="s">
        <v>28</v>
      </c>
      <c r="J46" s="215"/>
    </row>
    <row r="47" spans="1:10" ht="25.5" customHeight="1" x14ac:dyDescent="0.2">
      <c r="A47" s="122"/>
      <c r="B47" s="130" t="s">
        <v>58</v>
      </c>
      <c r="C47" s="217" t="s">
        <v>59</v>
      </c>
      <c r="D47" s="218"/>
      <c r="E47" s="218"/>
      <c r="F47" s="132" t="s">
        <v>23</v>
      </c>
      <c r="G47" s="133"/>
      <c r="H47" s="133"/>
      <c r="I47" s="216">
        <f>'Rozpočet Pol'!G8</f>
        <v>0</v>
      </c>
      <c r="J47" s="216"/>
    </row>
    <row r="48" spans="1:10" ht="25.5" customHeight="1" x14ac:dyDescent="0.2">
      <c r="A48" s="122"/>
      <c r="B48" s="124" t="s">
        <v>60</v>
      </c>
      <c r="C48" s="208" t="s">
        <v>61</v>
      </c>
      <c r="D48" s="209"/>
      <c r="E48" s="209"/>
      <c r="F48" s="134" t="s">
        <v>23</v>
      </c>
      <c r="G48" s="135"/>
      <c r="H48" s="135"/>
      <c r="I48" s="207">
        <f>'Rozpočet Pol'!G10</f>
        <v>0</v>
      </c>
      <c r="J48" s="207"/>
    </row>
    <row r="49" spans="1:10" ht="25.5" customHeight="1" x14ac:dyDescent="0.2">
      <c r="A49" s="122"/>
      <c r="B49" s="124" t="s">
        <v>62</v>
      </c>
      <c r="C49" s="208" t="s">
        <v>63</v>
      </c>
      <c r="D49" s="209"/>
      <c r="E49" s="209"/>
      <c r="F49" s="134" t="s">
        <v>23</v>
      </c>
      <c r="G49" s="135"/>
      <c r="H49" s="135"/>
      <c r="I49" s="207">
        <f>'Rozpočet Pol'!G13</f>
        <v>0</v>
      </c>
      <c r="J49" s="207"/>
    </row>
    <row r="50" spans="1:10" ht="25.5" customHeight="1" x14ac:dyDescent="0.2">
      <c r="A50" s="122"/>
      <c r="B50" s="124" t="s">
        <v>64</v>
      </c>
      <c r="C50" s="208" t="s">
        <v>65</v>
      </c>
      <c r="D50" s="209"/>
      <c r="E50" s="209"/>
      <c r="F50" s="134" t="s">
        <v>23</v>
      </c>
      <c r="G50" s="135"/>
      <c r="H50" s="135"/>
      <c r="I50" s="207">
        <f>'Rozpočet Pol'!G28</f>
        <v>0</v>
      </c>
      <c r="J50" s="207"/>
    </row>
    <row r="51" spans="1:10" ht="25.5" customHeight="1" x14ac:dyDescent="0.2">
      <c r="A51" s="122"/>
      <c r="B51" s="124" t="s">
        <v>66</v>
      </c>
      <c r="C51" s="208" t="s">
        <v>67</v>
      </c>
      <c r="D51" s="209"/>
      <c r="E51" s="209"/>
      <c r="F51" s="134" t="s">
        <v>23</v>
      </c>
      <c r="G51" s="135"/>
      <c r="H51" s="135"/>
      <c r="I51" s="207">
        <f>'Rozpočet Pol'!G32</f>
        <v>0</v>
      </c>
      <c r="J51" s="207"/>
    </row>
    <row r="52" spans="1:10" ht="25.5" customHeight="1" x14ac:dyDescent="0.2">
      <c r="A52" s="122"/>
      <c r="B52" s="124" t="s">
        <v>68</v>
      </c>
      <c r="C52" s="208" t="s">
        <v>69</v>
      </c>
      <c r="D52" s="209"/>
      <c r="E52" s="209"/>
      <c r="F52" s="134" t="s">
        <v>23</v>
      </c>
      <c r="G52" s="135"/>
      <c r="H52" s="135"/>
      <c r="I52" s="207">
        <f>'Rozpočet Pol'!G35</f>
        <v>0</v>
      </c>
      <c r="J52" s="207"/>
    </row>
    <row r="53" spans="1:10" ht="25.5" customHeight="1" x14ac:dyDescent="0.2">
      <c r="A53" s="122"/>
      <c r="B53" s="124" t="s">
        <v>70</v>
      </c>
      <c r="C53" s="208" t="s">
        <v>71</v>
      </c>
      <c r="D53" s="209"/>
      <c r="E53" s="209"/>
      <c r="F53" s="134" t="s">
        <v>24</v>
      </c>
      <c r="G53" s="135"/>
      <c r="H53" s="135"/>
      <c r="I53" s="207">
        <f>'Rozpočet Pol'!G39</f>
        <v>0</v>
      </c>
      <c r="J53" s="207"/>
    </row>
    <row r="54" spans="1:10" ht="25.5" customHeight="1" x14ac:dyDescent="0.2">
      <c r="A54" s="122"/>
      <c r="B54" s="124" t="s">
        <v>72</v>
      </c>
      <c r="C54" s="208" t="s">
        <v>73</v>
      </c>
      <c r="D54" s="209"/>
      <c r="E54" s="209"/>
      <c r="F54" s="134" t="s">
        <v>24</v>
      </c>
      <c r="G54" s="135"/>
      <c r="H54" s="135"/>
      <c r="I54" s="207">
        <f>'Rozpočet Pol'!G41</f>
        <v>0</v>
      </c>
      <c r="J54" s="207"/>
    </row>
    <row r="55" spans="1:10" ht="25.5" customHeight="1" x14ac:dyDescent="0.2">
      <c r="A55" s="122"/>
      <c r="B55" s="131" t="s">
        <v>74</v>
      </c>
      <c r="C55" s="204" t="s">
        <v>75</v>
      </c>
      <c r="D55" s="205"/>
      <c r="E55" s="205"/>
      <c r="F55" s="136" t="s">
        <v>24</v>
      </c>
      <c r="G55" s="137"/>
      <c r="H55" s="137"/>
      <c r="I55" s="203">
        <f>'Rozpočet Pol'!G49</f>
        <v>0</v>
      </c>
      <c r="J55" s="203"/>
    </row>
    <row r="56" spans="1:10" ht="25.5" customHeight="1" x14ac:dyDescent="0.2">
      <c r="A56" s="123"/>
      <c r="B56" s="127" t="s">
        <v>1</v>
      </c>
      <c r="C56" s="127"/>
      <c r="D56" s="128"/>
      <c r="E56" s="128"/>
      <c r="F56" s="138"/>
      <c r="G56" s="139"/>
      <c r="H56" s="139"/>
      <c r="I56" s="206">
        <f>SUM(I47:I55)</f>
        <v>0</v>
      </c>
      <c r="J56" s="206"/>
    </row>
    <row r="57" spans="1:10" x14ac:dyDescent="0.2">
      <c r="F57" s="140"/>
      <c r="G57" s="96"/>
      <c r="H57" s="140"/>
      <c r="I57" s="96"/>
      <c r="J57" s="96"/>
    </row>
    <row r="58" spans="1:10" x14ac:dyDescent="0.2">
      <c r="F58" s="140"/>
      <c r="G58" s="96"/>
      <c r="H58" s="140"/>
      <c r="I58" s="96"/>
      <c r="J58" s="96"/>
    </row>
    <row r="59" spans="1:10" x14ac:dyDescent="0.2">
      <c r="F59" s="140"/>
      <c r="G59" s="96"/>
      <c r="H59" s="140"/>
      <c r="I59" s="96"/>
      <c r="J59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5:J55"/>
    <mergeCell ref="C55:E55"/>
    <mergeCell ref="I56:J56"/>
    <mergeCell ref="I52:J52"/>
    <mergeCell ref="C52:E52"/>
    <mergeCell ref="I53:J53"/>
    <mergeCell ref="C53:E53"/>
    <mergeCell ref="I54:J54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0" t="s">
        <v>6</v>
      </c>
      <c r="B1" s="250"/>
      <c r="C1" s="251"/>
      <c r="D1" s="250"/>
      <c r="E1" s="250"/>
      <c r="F1" s="250"/>
      <c r="G1" s="250"/>
    </row>
    <row r="2" spans="1:7" ht="24.95" customHeight="1" x14ac:dyDescent="0.2">
      <c r="A2" s="79" t="s">
        <v>41</v>
      </c>
      <c r="B2" s="78"/>
      <c r="C2" s="252"/>
      <c r="D2" s="252"/>
      <c r="E2" s="252"/>
      <c r="F2" s="252"/>
      <c r="G2" s="253"/>
    </row>
    <row r="3" spans="1:7" ht="24.95" hidden="1" customHeight="1" x14ac:dyDescent="0.2">
      <c r="A3" s="79" t="s">
        <v>7</v>
      </c>
      <c r="B3" s="78"/>
      <c r="C3" s="252"/>
      <c r="D3" s="252"/>
      <c r="E3" s="252"/>
      <c r="F3" s="252"/>
      <c r="G3" s="253"/>
    </row>
    <row r="4" spans="1:7" ht="24.95" hidden="1" customHeight="1" x14ac:dyDescent="0.2">
      <c r="A4" s="79" t="s">
        <v>8</v>
      </c>
      <c r="B4" s="78"/>
      <c r="C4" s="252"/>
      <c r="D4" s="252"/>
      <c r="E4" s="252"/>
      <c r="F4" s="252"/>
      <c r="G4" s="25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62"/>
  <sheetViews>
    <sheetView tabSelected="1" workbookViewId="0">
      <selection activeCell="F9" sqref="F9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4" t="s">
        <v>6</v>
      </c>
      <c r="B1" s="254"/>
      <c r="C1" s="254"/>
      <c r="D1" s="254"/>
      <c r="E1" s="254"/>
      <c r="F1" s="254"/>
      <c r="G1" s="254"/>
      <c r="AE1" t="s">
        <v>79</v>
      </c>
    </row>
    <row r="2" spans="1:60" ht="24.95" customHeight="1" x14ac:dyDescent="0.2">
      <c r="A2" s="145" t="s">
        <v>78</v>
      </c>
      <c r="B2" s="143"/>
      <c r="C2" s="255" t="s">
        <v>46</v>
      </c>
      <c r="D2" s="256"/>
      <c r="E2" s="256"/>
      <c r="F2" s="256"/>
      <c r="G2" s="257"/>
      <c r="AE2" t="s">
        <v>80</v>
      </c>
    </row>
    <row r="3" spans="1:60" ht="24.95" customHeight="1" x14ac:dyDescent="0.2">
      <c r="A3" s="146" t="s">
        <v>7</v>
      </c>
      <c r="B3" s="144"/>
      <c r="C3" s="258" t="s">
        <v>43</v>
      </c>
      <c r="D3" s="259"/>
      <c r="E3" s="259"/>
      <c r="F3" s="259"/>
      <c r="G3" s="260"/>
      <c r="AE3" t="s">
        <v>81</v>
      </c>
    </row>
    <row r="4" spans="1:60" ht="24.95" hidden="1" customHeight="1" x14ac:dyDescent="0.2">
      <c r="A4" s="146" t="s">
        <v>8</v>
      </c>
      <c r="B4" s="144"/>
      <c r="C4" s="258"/>
      <c r="D4" s="259"/>
      <c r="E4" s="259"/>
      <c r="F4" s="259"/>
      <c r="G4" s="260"/>
      <c r="AE4" t="s">
        <v>82</v>
      </c>
    </row>
    <row r="5" spans="1:60" hidden="1" x14ac:dyDescent="0.2">
      <c r="A5" s="147" t="s">
        <v>83</v>
      </c>
      <c r="B5" s="148"/>
      <c r="C5" s="149"/>
      <c r="D5" s="150"/>
      <c r="E5" s="150"/>
      <c r="F5" s="150"/>
      <c r="G5" s="151"/>
      <c r="AE5" t="s">
        <v>84</v>
      </c>
    </row>
    <row r="7" spans="1:60" ht="38.25" x14ac:dyDescent="0.2">
      <c r="A7" s="156" t="s">
        <v>85</v>
      </c>
      <c r="B7" s="157" t="s">
        <v>86</v>
      </c>
      <c r="C7" s="157" t="s">
        <v>87</v>
      </c>
      <c r="D7" s="156" t="s">
        <v>88</v>
      </c>
      <c r="E7" s="156" t="s">
        <v>89</v>
      </c>
      <c r="F7" s="152" t="s">
        <v>90</v>
      </c>
      <c r="G7" s="175" t="s">
        <v>28</v>
      </c>
      <c r="H7" s="176" t="s">
        <v>29</v>
      </c>
      <c r="I7" s="176" t="s">
        <v>91</v>
      </c>
      <c r="J7" s="176" t="s">
        <v>30</v>
      </c>
      <c r="K7" s="176" t="s">
        <v>92</v>
      </c>
      <c r="L7" s="176" t="s">
        <v>93</v>
      </c>
      <c r="M7" s="176" t="s">
        <v>94</v>
      </c>
      <c r="N7" s="176" t="s">
        <v>95</v>
      </c>
      <c r="O7" s="176" t="s">
        <v>96</v>
      </c>
      <c r="P7" s="176" t="s">
        <v>97</v>
      </c>
      <c r="Q7" s="176" t="s">
        <v>98</v>
      </c>
      <c r="R7" s="176" t="s">
        <v>99</v>
      </c>
      <c r="S7" s="176" t="s">
        <v>100</v>
      </c>
      <c r="T7" s="176" t="s">
        <v>101</v>
      </c>
      <c r="U7" s="159" t="s">
        <v>102</v>
      </c>
    </row>
    <row r="8" spans="1:60" x14ac:dyDescent="0.2">
      <c r="A8" s="177" t="s">
        <v>103</v>
      </c>
      <c r="B8" s="178" t="s">
        <v>58</v>
      </c>
      <c r="C8" s="179" t="s">
        <v>59</v>
      </c>
      <c r="D8" s="180"/>
      <c r="E8" s="181"/>
      <c r="F8" s="182"/>
      <c r="G8" s="182">
        <f>SUMIF(AE9:AE9,"&lt;&gt;NOR",G9:G9)</f>
        <v>0</v>
      </c>
      <c r="H8" s="182"/>
      <c r="I8" s="182">
        <f>SUM(I9:I9)</f>
        <v>0</v>
      </c>
      <c r="J8" s="182"/>
      <c r="K8" s="182">
        <f>SUM(K9:K9)</f>
        <v>0</v>
      </c>
      <c r="L8" s="182"/>
      <c r="M8" s="182">
        <f>SUM(M9:M9)</f>
        <v>0</v>
      </c>
      <c r="N8" s="158"/>
      <c r="O8" s="158">
        <f>SUM(O9:O9)</f>
        <v>1.66855</v>
      </c>
      <c r="P8" s="158"/>
      <c r="Q8" s="158">
        <f>SUM(Q9:Q9)</f>
        <v>0</v>
      </c>
      <c r="R8" s="158"/>
      <c r="S8" s="158"/>
      <c r="T8" s="177"/>
      <c r="U8" s="158">
        <f>SUM(U9:U9)</f>
        <v>4.93</v>
      </c>
      <c r="AE8" t="s">
        <v>104</v>
      </c>
    </row>
    <row r="9" spans="1:60" ht="22.5" outlineLevel="1" x14ac:dyDescent="0.2">
      <c r="A9" s="154">
        <v>1</v>
      </c>
      <c r="B9" s="160" t="s">
        <v>105</v>
      </c>
      <c r="C9" s="195" t="s">
        <v>106</v>
      </c>
      <c r="D9" s="162" t="s">
        <v>107</v>
      </c>
      <c r="E9" s="169">
        <v>0.99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63">
        <v>1.6854</v>
      </c>
      <c r="O9" s="163">
        <f>ROUND(E9*N9,5)</f>
        <v>1.66855</v>
      </c>
      <c r="P9" s="163">
        <v>0</v>
      </c>
      <c r="Q9" s="163">
        <f>ROUND(E9*P9,5)</f>
        <v>0</v>
      </c>
      <c r="R9" s="163"/>
      <c r="S9" s="163"/>
      <c r="T9" s="164">
        <v>4.9835000000000003</v>
      </c>
      <c r="U9" s="163">
        <f>ROUND(E9*T9,2)</f>
        <v>4.93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108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x14ac:dyDescent="0.2">
      <c r="A10" s="155" t="s">
        <v>103</v>
      </c>
      <c r="B10" s="161" t="s">
        <v>60</v>
      </c>
      <c r="C10" s="196" t="s">
        <v>61</v>
      </c>
      <c r="D10" s="165"/>
      <c r="E10" s="170"/>
      <c r="F10" s="174"/>
      <c r="G10" s="174">
        <f>SUMIF(AE11:AE12,"&lt;&gt;NOR",G11:G12)</f>
        <v>0</v>
      </c>
      <c r="H10" s="174"/>
      <c r="I10" s="174">
        <f>SUM(I11:I12)</f>
        <v>0</v>
      </c>
      <c r="J10" s="174"/>
      <c r="K10" s="174">
        <f>SUM(K11:K12)</f>
        <v>0</v>
      </c>
      <c r="L10" s="174"/>
      <c r="M10" s="174">
        <f>SUM(M11:M12)</f>
        <v>0</v>
      </c>
      <c r="N10" s="166"/>
      <c r="O10" s="166">
        <f>SUM(O11:O12)</f>
        <v>6.4999999999999997E-4</v>
      </c>
      <c r="P10" s="166"/>
      <c r="Q10" s="166">
        <f>SUM(Q11:Q12)</f>
        <v>0</v>
      </c>
      <c r="R10" s="166"/>
      <c r="S10" s="166"/>
      <c r="T10" s="167"/>
      <c r="U10" s="166">
        <f>SUM(U11:U12)</f>
        <v>1.75</v>
      </c>
      <c r="AE10" t="s">
        <v>104</v>
      </c>
    </row>
    <row r="11" spans="1:60" outlineLevel="1" x14ac:dyDescent="0.2">
      <c r="A11" s="154">
        <v>2</v>
      </c>
      <c r="B11" s="160" t="s">
        <v>109</v>
      </c>
      <c r="C11" s="195" t="s">
        <v>110</v>
      </c>
      <c r="D11" s="162" t="s">
        <v>111</v>
      </c>
      <c r="E11" s="169">
        <v>16.239999999999998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63">
        <v>4.0000000000000003E-5</v>
      </c>
      <c r="O11" s="163">
        <f>ROUND(E11*N11,5)</f>
        <v>6.4999999999999997E-4</v>
      </c>
      <c r="P11" s="163">
        <v>0</v>
      </c>
      <c r="Q11" s="163">
        <f>ROUND(E11*P11,5)</f>
        <v>0</v>
      </c>
      <c r="R11" s="163"/>
      <c r="S11" s="163"/>
      <c r="T11" s="164">
        <v>7.8E-2</v>
      </c>
      <c r="U11" s="163">
        <f>ROUND(E11*T11,2)</f>
        <v>1.27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108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>
        <v>3</v>
      </c>
      <c r="B12" s="160" t="s">
        <v>112</v>
      </c>
      <c r="C12" s="195" t="s">
        <v>113</v>
      </c>
      <c r="D12" s="162" t="s">
        <v>111</v>
      </c>
      <c r="E12" s="169">
        <v>7.2</v>
      </c>
      <c r="F12" s="172"/>
      <c r="G12" s="173">
        <f>ROUND(E12*F12,2)</f>
        <v>0</v>
      </c>
      <c r="H12" s="172"/>
      <c r="I12" s="173">
        <f>ROUND(E12*H12,2)</f>
        <v>0</v>
      </c>
      <c r="J12" s="172"/>
      <c r="K12" s="173">
        <f>ROUND(E12*J12,2)</f>
        <v>0</v>
      </c>
      <c r="L12" s="173">
        <v>21</v>
      </c>
      <c r="M12" s="173">
        <f>G12*(1+L12/100)</f>
        <v>0</v>
      </c>
      <c r="N12" s="163">
        <v>0</v>
      </c>
      <c r="O12" s="163">
        <f>ROUND(E12*N12,5)</f>
        <v>0</v>
      </c>
      <c r="P12" s="163">
        <v>0</v>
      </c>
      <c r="Q12" s="163">
        <f>ROUND(E12*P12,5)</f>
        <v>0</v>
      </c>
      <c r="R12" s="163"/>
      <c r="S12" s="163"/>
      <c r="T12" s="164">
        <v>6.6000000000000003E-2</v>
      </c>
      <c r="U12" s="163">
        <f>ROUND(E12*T12,2)</f>
        <v>0.48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108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x14ac:dyDescent="0.2">
      <c r="A13" s="155" t="s">
        <v>103</v>
      </c>
      <c r="B13" s="161" t="s">
        <v>62</v>
      </c>
      <c r="C13" s="196" t="s">
        <v>63</v>
      </c>
      <c r="D13" s="165"/>
      <c r="E13" s="170"/>
      <c r="F13" s="174"/>
      <c r="G13" s="174">
        <f>SUMIF(AE14:AE27,"&lt;&gt;NOR",G14:G27)</f>
        <v>0</v>
      </c>
      <c r="H13" s="174"/>
      <c r="I13" s="174">
        <f>SUM(I14:I27)</f>
        <v>0</v>
      </c>
      <c r="J13" s="174"/>
      <c r="K13" s="174">
        <f>SUM(K14:K27)</f>
        <v>0</v>
      </c>
      <c r="L13" s="174"/>
      <c r="M13" s="174">
        <f>SUM(M14:M27)</f>
        <v>0</v>
      </c>
      <c r="N13" s="166"/>
      <c r="O13" s="166">
        <f>SUM(O14:O27)</f>
        <v>5.6635900000000001</v>
      </c>
      <c r="P13" s="166"/>
      <c r="Q13" s="166">
        <f>SUM(Q14:Q27)</f>
        <v>1.298</v>
      </c>
      <c r="R13" s="166"/>
      <c r="S13" s="166"/>
      <c r="T13" s="167"/>
      <c r="U13" s="166">
        <f>SUM(U14:U27)</f>
        <v>384.93</v>
      </c>
      <c r="AE13" t="s">
        <v>104</v>
      </c>
    </row>
    <row r="14" spans="1:60" outlineLevel="1" x14ac:dyDescent="0.2">
      <c r="A14" s="154">
        <v>4</v>
      </c>
      <c r="B14" s="160" t="s">
        <v>114</v>
      </c>
      <c r="C14" s="195" t="s">
        <v>115</v>
      </c>
      <c r="D14" s="162" t="s">
        <v>111</v>
      </c>
      <c r="E14" s="169">
        <v>111</v>
      </c>
      <c r="F14" s="172"/>
      <c r="G14" s="173">
        <f t="shared" ref="G14:G21" si="0">ROUND(E14*F14,2)</f>
        <v>0</v>
      </c>
      <c r="H14" s="172"/>
      <c r="I14" s="173">
        <f t="shared" ref="I14:I21" si="1">ROUND(E14*H14,2)</f>
        <v>0</v>
      </c>
      <c r="J14" s="172"/>
      <c r="K14" s="173">
        <f t="shared" ref="K14:K21" si="2">ROUND(E14*J14,2)</f>
        <v>0</v>
      </c>
      <c r="L14" s="173">
        <v>21</v>
      </c>
      <c r="M14" s="173">
        <f t="shared" ref="M14:M21" si="3">G14*(1+L14/100)</f>
        <v>0</v>
      </c>
      <c r="N14" s="163">
        <v>2.0000000000000002E-5</v>
      </c>
      <c r="O14" s="163">
        <f t="shared" ref="O14:O21" si="4">ROUND(E14*N14,5)</f>
        <v>2.2200000000000002E-3</v>
      </c>
      <c r="P14" s="163">
        <v>0</v>
      </c>
      <c r="Q14" s="163">
        <f t="shared" ref="Q14:Q21" si="5">ROUND(E14*P14,5)</f>
        <v>0</v>
      </c>
      <c r="R14" s="163"/>
      <c r="S14" s="163"/>
      <c r="T14" s="164">
        <v>0.11</v>
      </c>
      <c r="U14" s="163">
        <f t="shared" ref="U14:U21" si="6">ROUND(E14*T14,2)</f>
        <v>12.21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108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>
        <v>5</v>
      </c>
      <c r="B15" s="160" t="s">
        <v>116</v>
      </c>
      <c r="C15" s="195" t="s">
        <v>117</v>
      </c>
      <c r="D15" s="162" t="s">
        <v>111</v>
      </c>
      <c r="E15" s="169">
        <v>48.35</v>
      </c>
      <c r="F15" s="172"/>
      <c r="G15" s="173">
        <f t="shared" si="0"/>
        <v>0</v>
      </c>
      <c r="H15" s="172"/>
      <c r="I15" s="173">
        <f t="shared" si="1"/>
        <v>0</v>
      </c>
      <c r="J15" s="172"/>
      <c r="K15" s="173">
        <f t="shared" si="2"/>
        <v>0</v>
      </c>
      <c r="L15" s="173">
        <v>21</v>
      </c>
      <c r="M15" s="173">
        <f t="shared" si="3"/>
        <v>0</v>
      </c>
      <c r="N15" s="163">
        <v>2.0000000000000002E-5</v>
      </c>
      <c r="O15" s="163">
        <f t="shared" si="4"/>
        <v>9.7000000000000005E-4</v>
      </c>
      <c r="P15" s="163">
        <v>0</v>
      </c>
      <c r="Q15" s="163">
        <f t="shared" si="5"/>
        <v>0</v>
      </c>
      <c r="R15" s="163"/>
      <c r="S15" s="163"/>
      <c r="T15" s="164">
        <v>0.18</v>
      </c>
      <c r="U15" s="163">
        <f t="shared" si="6"/>
        <v>8.6999999999999993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108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>
        <v>6</v>
      </c>
      <c r="B16" s="160" t="s">
        <v>118</v>
      </c>
      <c r="C16" s="195" t="s">
        <v>119</v>
      </c>
      <c r="D16" s="162" t="s">
        <v>111</v>
      </c>
      <c r="E16" s="169">
        <v>111</v>
      </c>
      <c r="F16" s="172"/>
      <c r="G16" s="173">
        <f t="shared" si="0"/>
        <v>0</v>
      </c>
      <c r="H16" s="172"/>
      <c r="I16" s="173">
        <f t="shared" si="1"/>
        <v>0</v>
      </c>
      <c r="J16" s="172"/>
      <c r="K16" s="173">
        <f t="shared" si="2"/>
        <v>0</v>
      </c>
      <c r="L16" s="173">
        <v>21</v>
      </c>
      <c r="M16" s="173">
        <f t="shared" si="3"/>
        <v>0</v>
      </c>
      <c r="N16" s="163">
        <v>4.8999999999999998E-4</v>
      </c>
      <c r="O16" s="163">
        <f t="shared" si="4"/>
        <v>5.4390000000000001E-2</v>
      </c>
      <c r="P16" s="163">
        <v>0</v>
      </c>
      <c r="Q16" s="163">
        <f t="shared" si="5"/>
        <v>0</v>
      </c>
      <c r="R16" s="163"/>
      <c r="S16" s="163"/>
      <c r="T16" s="164">
        <v>0.23100000000000001</v>
      </c>
      <c r="U16" s="163">
        <f t="shared" si="6"/>
        <v>25.64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108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22.5" outlineLevel="1" x14ac:dyDescent="0.2">
      <c r="A17" s="154">
        <v>7</v>
      </c>
      <c r="B17" s="160" t="s">
        <v>120</v>
      </c>
      <c r="C17" s="195" t="s">
        <v>121</v>
      </c>
      <c r="D17" s="162" t="s">
        <v>111</v>
      </c>
      <c r="E17" s="169">
        <v>111</v>
      </c>
      <c r="F17" s="172"/>
      <c r="G17" s="173">
        <f t="shared" si="0"/>
        <v>0</v>
      </c>
      <c r="H17" s="172"/>
      <c r="I17" s="173">
        <f t="shared" si="1"/>
        <v>0</v>
      </c>
      <c r="J17" s="172"/>
      <c r="K17" s="173">
        <f t="shared" si="2"/>
        <v>0</v>
      </c>
      <c r="L17" s="173">
        <v>21</v>
      </c>
      <c r="M17" s="173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/>
      <c r="T17" s="164">
        <v>0.80100000000000005</v>
      </c>
      <c r="U17" s="163">
        <f t="shared" si="6"/>
        <v>88.91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108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54">
        <v>8</v>
      </c>
      <c r="B18" s="160" t="s">
        <v>122</v>
      </c>
      <c r="C18" s="195" t="s">
        <v>123</v>
      </c>
      <c r="D18" s="162" t="s">
        <v>111</v>
      </c>
      <c r="E18" s="169">
        <v>50.35</v>
      </c>
      <c r="F18" s="172"/>
      <c r="G18" s="173">
        <f t="shared" si="0"/>
        <v>0</v>
      </c>
      <c r="H18" s="172"/>
      <c r="I18" s="173">
        <f t="shared" si="1"/>
        <v>0</v>
      </c>
      <c r="J18" s="172"/>
      <c r="K18" s="173">
        <f t="shared" si="2"/>
        <v>0</v>
      </c>
      <c r="L18" s="173">
        <v>21</v>
      </c>
      <c r="M18" s="173">
        <f t="shared" si="3"/>
        <v>0</v>
      </c>
      <c r="N18" s="163">
        <v>5.1499999999999997E-2</v>
      </c>
      <c r="O18" s="163">
        <f t="shared" si="4"/>
        <v>2.5930300000000002</v>
      </c>
      <c r="P18" s="163">
        <v>0</v>
      </c>
      <c r="Q18" s="163">
        <f t="shared" si="5"/>
        <v>0</v>
      </c>
      <c r="R18" s="163"/>
      <c r="S18" s="163"/>
      <c r="T18" s="164">
        <v>2.0874199999999998</v>
      </c>
      <c r="U18" s="163">
        <f t="shared" si="6"/>
        <v>105.1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108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ht="22.5" outlineLevel="1" x14ac:dyDescent="0.2">
      <c r="A19" s="154">
        <v>9</v>
      </c>
      <c r="B19" s="160" t="s">
        <v>124</v>
      </c>
      <c r="C19" s="195" t="s">
        <v>125</v>
      </c>
      <c r="D19" s="162" t="s">
        <v>111</v>
      </c>
      <c r="E19" s="169">
        <v>111</v>
      </c>
      <c r="F19" s="172"/>
      <c r="G19" s="173">
        <f t="shared" si="0"/>
        <v>0</v>
      </c>
      <c r="H19" s="172"/>
      <c r="I19" s="173">
        <f t="shared" si="1"/>
        <v>0</v>
      </c>
      <c r="J19" s="172"/>
      <c r="K19" s="173">
        <f t="shared" si="2"/>
        <v>0</v>
      </c>
      <c r="L19" s="173">
        <v>21</v>
      </c>
      <c r="M19" s="173">
        <f t="shared" si="3"/>
        <v>0</v>
      </c>
      <c r="N19" s="163">
        <v>7.6000000000000004E-4</v>
      </c>
      <c r="O19" s="163">
        <f t="shared" si="4"/>
        <v>8.4360000000000004E-2</v>
      </c>
      <c r="P19" s="163">
        <v>0</v>
      </c>
      <c r="Q19" s="163">
        <f t="shared" si="5"/>
        <v>0</v>
      </c>
      <c r="R19" s="163"/>
      <c r="S19" s="163"/>
      <c r="T19" s="164">
        <v>0.23</v>
      </c>
      <c r="U19" s="163">
        <f t="shared" si="6"/>
        <v>25.53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108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ht="22.5" outlineLevel="1" x14ac:dyDescent="0.2">
      <c r="A20" s="154">
        <v>10</v>
      </c>
      <c r="B20" s="160" t="s">
        <v>126</v>
      </c>
      <c r="C20" s="195" t="s">
        <v>127</v>
      </c>
      <c r="D20" s="162" t="s">
        <v>111</v>
      </c>
      <c r="E20" s="169">
        <v>48.35</v>
      </c>
      <c r="F20" s="172"/>
      <c r="G20" s="173">
        <f t="shared" si="0"/>
        <v>0</v>
      </c>
      <c r="H20" s="172"/>
      <c r="I20" s="173">
        <f t="shared" si="1"/>
        <v>0</v>
      </c>
      <c r="J20" s="172"/>
      <c r="K20" s="173">
        <f t="shared" si="2"/>
        <v>0</v>
      </c>
      <c r="L20" s="173">
        <v>21</v>
      </c>
      <c r="M20" s="173">
        <f t="shared" si="3"/>
        <v>0</v>
      </c>
      <c r="N20" s="163">
        <v>1.01E-3</v>
      </c>
      <c r="O20" s="163">
        <f t="shared" si="4"/>
        <v>4.8829999999999998E-2</v>
      </c>
      <c r="P20" s="163">
        <v>0</v>
      </c>
      <c r="Q20" s="163">
        <f t="shared" si="5"/>
        <v>0</v>
      </c>
      <c r="R20" s="163"/>
      <c r="S20" s="163"/>
      <c r="T20" s="164">
        <v>0.32528000000000001</v>
      </c>
      <c r="U20" s="163">
        <f t="shared" si="6"/>
        <v>15.73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108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22.5" outlineLevel="1" x14ac:dyDescent="0.2">
      <c r="A21" s="154">
        <v>11</v>
      </c>
      <c r="B21" s="160" t="s">
        <v>128</v>
      </c>
      <c r="C21" s="195" t="s">
        <v>129</v>
      </c>
      <c r="D21" s="162" t="s">
        <v>111</v>
      </c>
      <c r="E21" s="169">
        <v>161.35</v>
      </c>
      <c r="F21" s="172"/>
      <c r="G21" s="173">
        <f t="shared" si="0"/>
        <v>0</v>
      </c>
      <c r="H21" s="172"/>
      <c r="I21" s="173">
        <f t="shared" si="1"/>
        <v>0</v>
      </c>
      <c r="J21" s="172"/>
      <c r="K21" s="173">
        <f t="shared" si="2"/>
        <v>0</v>
      </c>
      <c r="L21" s="173">
        <v>21</v>
      </c>
      <c r="M21" s="173">
        <f t="shared" si="3"/>
        <v>0</v>
      </c>
      <c r="N21" s="163">
        <v>1.8000000000000001E-4</v>
      </c>
      <c r="O21" s="163">
        <f t="shared" si="4"/>
        <v>2.904E-2</v>
      </c>
      <c r="P21" s="163">
        <v>0</v>
      </c>
      <c r="Q21" s="163">
        <f t="shared" si="5"/>
        <v>0</v>
      </c>
      <c r="R21" s="163"/>
      <c r="S21" s="163"/>
      <c r="T21" s="164">
        <v>0.03</v>
      </c>
      <c r="U21" s="163">
        <f t="shared" si="6"/>
        <v>4.84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108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/>
      <c r="B22" s="160"/>
      <c r="C22" s="197" t="s">
        <v>130</v>
      </c>
      <c r="D22" s="168"/>
      <c r="E22" s="171">
        <v>161.35</v>
      </c>
      <c r="F22" s="173"/>
      <c r="G22" s="173"/>
      <c r="H22" s="173"/>
      <c r="I22" s="173"/>
      <c r="J22" s="173"/>
      <c r="K22" s="173"/>
      <c r="L22" s="173"/>
      <c r="M22" s="173"/>
      <c r="N22" s="163"/>
      <c r="O22" s="163"/>
      <c r="P22" s="163"/>
      <c r="Q22" s="163"/>
      <c r="R22" s="163"/>
      <c r="S22" s="163"/>
      <c r="T22" s="164"/>
      <c r="U22" s="163"/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131</v>
      </c>
      <c r="AF22" s="153">
        <v>0</v>
      </c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54">
        <v>12</v>
      </c>
      <c r="B23" s="160" t="s">
        <v>132</v>
      </c>
      <c r="C23" s="195" t="s">
        <v>133</v>
      </c>
      <c r="D23" s="162" t="s">
        <v>111</v>
      </c>
      <c r="E23" s="169">
        <v>32</v>
      </c>
      <c r="F23" s="172"/>
      <c r="G23" s="173">
        <f>ROUND(E23*F23,2)</f>
        <v>0</v>
      </c>
      <c r="H23" s="172"/>
      <c r="I23" s="173">
        <f>ROUND(E23*H23,2)</f>
        <v>0</v>
      </c>
      <c r="J23" s="172"/>
      <c r="K23" s="173">
        <f>ROUND(E23*J23,2)</f>
        <v>0</v>
      </c>
      <c r="L23" s="173">
        <v>21</v>
      </c>
      <c r="M23" s="173">
        <f>G23*(1+L23/100)</f>
        <v>0</v>
      </c>
      <c r="N23" s="163">
        <v>0</v>
      </c>
      <c r="O23" s="163">
        <f>ROUND(E23*N23,5)</f>
        <v>0</v>
      </c>
      <c r="P23" s="163">
        <v>0</v>
      </c>
      <c r="Q23" s="163">
        <f>ROUND(E23*P23,5)</f>
        <v>0</v>
      </c>
      <c r="R23" s="163"/>
      <c r="S23" s="163"/>
      <c r="T23" s="164">
        <v>0.25806000000000001</v>
      </c>
      <c r="U23" s="163">
        <f>ROUND(E23*T23,2)</f>
        <v>8.26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108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22.5" outlineLevel="1" x14ac:dyDescent="0.2">
      <c r="A24" s="154">
        <v>13</v>
      </c>
      <c r="B24" s="160" t="s">
        <v>134</v>
      </c>
      <c r="C24" s="195" t="s">
        <v>135</v>
      </c>
      <c r="D24" s="162" t="s">
        <v>111</v>
      </c>
      <c r="E24" s="169">
        <v>22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21</v>
      </c>
      <c r="M24" s="173">
        <f>G24*(1+L24/100)</f>
        <v>0</v>
      </c>
      <c r="N24" s="163">
        <v>8.4099999999999994E-2</v>
      </c>
      <c r="O24" s="163">
        <f>ROUND(E24*N24,5)</f>
        <v>1.8502000000000001</v>
      </c>
      <c r="P24" s="163">
        <v>5.8999999999999997E-2</v>
      </c>
      <c r="Q24" s="163">
        <f>ROUND(E24*P24,5)</f>
        <v>1.298</v>
      </c>
      <c r="R24" s="163"/>
      <c r="S24" s="163"/>
      <c r="T24" s="164">
        <v>2.21793</v>
      </c>
      <c r="U24" s="163">
        <f>ROUND(E24*T24,2)</f>
        <v>48.79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136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>
        <v>14</v>
      </c>
      <c r="B25" s="160" t="s">
        <v>137</v>
      </c>
      <c r="C25" s="195" t="s">
        <v>138</v>
      </c>
      <c r="D25" s="162" t="s">
        <v>111</v>
      </c>
      <c r="E25" s="169">
        <v>22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63">
        <v>3.0810000000000001E-2</v>
      </c>
      <c r="O25" s="163">
        <f>ROUND(E25*N25,5)</f>
        <v>0.67781999999999998</v>
      </c>
      <c r="P25" s="163">
        <v>0</v>
      </c>
      <c r="Q25" s="163">
        <f>ROUND(E25*P25,5)</f>
        <v>0</v>
      </c>
      <c r="R25" s="163"/>
      <c r="S25" s="163"/>
      <c r="T25" s="164">
        <v>1.57683</v>
      </c>
      <c r="U25" s="163">
        <f>ROUND(E25*T25,2)</f>
        <v>34.69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136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2.5" outlineLevel="1" x14ac:dyDescent="0.2">
      <c r="A26" s="154">
        <v>15</v>
      </c>
      <c r="B26" s="160" t="s">
        <v>139</v>
      </c>
      <c r="C26" s="195" t="s">
        <v>140</v>
      </c>
      <c r="D26" s="162" t="s">
        <v>111</v>
      </c>
      <c r="E26" s="169">
        <v>9</v>
      </c>
      <c r="F26" s="172"/>
      <c r="G26" s="173">
        <f>ROUND(E26*F26,2)</f>
        <v>0</v>
      </c>
      <c r="H26" s="172"/>
      <c r="I26" s="173">
        <f>ROUND(E26*H26,2)</f>
        <v>0</v>
      </c>
      <c r="J26" s="172"/>
      <c r="K26" s="173">
        <f>ROUND(E26*J26,2)</f>
        <v>0</v>
      </c>
      <c r="L26" s="173">
        <v>21</v>
      </c>
      <c r="M26" s="173">
        <f>G26*(1+L26/100)</f>
        <v>0</v>
      </c>
      <c r="N26" s="163">
        <v>2.8879999999999999E-2</v>
      </c>
      <c r="O26" s="163">
        <f>ROUND(E26*N26,5)</f>
        <v>0.25991999999999998</v>
      </c>
      <c r="P26" s="163">
        <v>0</v>
      </c>
      <c r="Q26" s="163">
        <f>ROUND(E26*P26,5)</f>
        <v>0</v>
      </c>
      <c r="R26" s="163"/>
      <c r="S26" s="163"/>
      <c r="T26" s="164">
        <v>0.65254000000000001</v>
      </c>
      <c r="U26" s="163">
        <f>ROUND(E26*T26,2)</f>
        <v>5.87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108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ht="22.5" outlineLevel="1" x14ac:dyDescent="0.2">
      <c r="A27" s="154">
        <v>16</v>
      </c>
      <c r="B27" s="160" t="s">
        <v>141</v>
      </c>
      <c r="C27" s="195" t="s">
        <v>142</v>
      </c>
      <c r="D27" s="162" t="s">
        <v>111</v>
      </c>
      <c r="E27" s="169">
        <v>11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63">
        <v>5.7099999999999998E-3</v>
      </c>
      <c r="O27" s="163">
        <f>ROUND(E27*N27,5)</f>
        <v>6.2810000000000005E-2</v>
      </c>
      <c r="P27" s="163">
        <v>0</v>
      </c>
      <c r="Q27" s="163">
        <f>ROUND(E27*P27,5)</f>
        <v>0</v>
      </c>
      <c r="R27" s="163"/>
      <c r="S27" s="163"/>
      <c r="T27" s="164">
        <v>0.06</v>
      </c>
      <c r="U27" s="163">
        <f>ROUND(E27*T27,2)</f>
        <v>0.66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108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x14ac:dyDescent="0.2">
      <c r="A28" s="155" t="s">
        <v>103</v>
      </c>
      <c r="B28" s="161" t="s">
        <v>64</v>
      </c>
      <c r="C28" s="196" t="s">
        <v>65</v>
      </c>
      <c r="D28" s="165"/>
      <c r="E28" s="170"/>
      <c r="F28" s="174"/>
      <c r="G28" s="174">
        <f>SUMIF(AE29:AE31,"&lt;&gt;NOR",G29:G31)</f>
        <v>0</v>
      </c>
      <c r="H28" s="174"/>
      <c r="I28" s="174">
        <f>SUM(I29:I31)</f>
        <v>0</v>
      </c>
      <c r="J28" s="174"/>
      <c r="K28" s="174">
        <f>SUM(K29:K31)</f>
        <v>0</v>
      </c>
      <c r="L28" s="174"/>
      <c r="M28" s="174">
        <f>SUM(M29:M31)</f>
        <v>0</v>
      </c>
      <c r="N28" s="166"/>
      <c r="O28" s="166">
        <f>SUM(O29:O31)</f>
        <v>3.1246</v>
      </c>
      <c r="P28" s="166"/>
      <c r="Q28" s="166">
        <f>SUM(Q29:Q31)</f>
        <v>0</v>
      </c>
      <c r="R28" s="166"/>
      <c r="S28" s="166"/>
      <c r="T28" s="167"/>
      <c r="U28" s="166">
        <f>SUM(U29:U31)</f>
        <v>39.44</v>
      </c>
      <c r="AE28" t="s">
        <v>104</v>
      </c>
    </row>
    <row r="29" spans="1:60" outlineLevel="1" x14ac:dyDescent="0.2">
      <c r="A29" s="154">
        <v>17</v>
      </c>
      <c r="B29" s="160" t="s">
        <v>143</v>
      </c>
      <c r="C29" s="195" t="s">
        <v>144</v>
      </c>
      <c r="D29" s="162" t="s">
        <v>111</v>
      </c>
      <c r="E29" s="169">
        <v>170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21</v>
      </c>
      <c r="M29" s="173">
        <f>G29*(1+L29/100)</f>
        <v>0</v>
      </c>
      <c r="N29" s="163">
        <v>1.8380000000000001E-2</v>
      </c>
      <c r="O29" s="163">
        <f>ROUND(E29*N29,5)</f>
        <v>3.1246</v>
      </c>
      <c r="P29" s="163">
        <v>0</v>
      </c>
      <c r="Q29" s="163">
        <f>ROUND(E29*P29,5)</f>
        <v>0</v>
      </c>
      <c r="R29" s="163"/>
      <c r="S29" s="163"/>
      <c r="T29" s="164">
        <v>0.13</v>
      </c>
      <c r="U29" s="163">
        <f>ROUND(E29*T29,2)</f>
        <v>22.1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108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18</v>
      </c>
      <c r="B30" s="160" t="s">
        <v>145</v>
      </c>
      <c r="C30" s="195" t="s">
        <v>146</v>
      </c>
      <c r="D30" s="162" t="s">
        <v>111</v>
      </c>
      <c r="E30" s="169">
        <v>170</v>
      </c>
      <c r="F30" s="172"/>
      <c r="G30" s="173">
        <f>ROUND(E30*F30,2)</f>
        <v>0</v>
      </c>
      <c r="H30" s="172"/>
      <c r="I30" s="173">
        <f>ROUND(E30*H30,2)</f>
        <v>0</v>
      </c>
      <c r="J30" s="172"/>
      <c r="K30" s="173">
        <f>ROUND(E30*J30,2)</f>
        <v>0</v>
      </c>
      <c r="L30" s="173">
        <v>21</v>
      </c>
      <c r="M30" s="173">
        <f>G30*(1+L30/100)</f>
        <v>0</v>
      </c>
      <c r="N30" s="163">
        <v>0</v>
      </c>
      <c r="O30" s="163">
        <f>ROUND(E30*N30,5)</f>
        <v>0</v>
      </c>
      <c r="P30" s="163">
        <v>0</v>
      </c>
      <c r="Q30" s="163">
        <f>ROUND(E30*P30,5)</f>
        <v>0</v>
      </c>
      <c r="R30" s="163"/>
      <c r="S30" s="163"/>
      <c r="T30" s="164">
        <v>0.10199999999999999</v>
      </c>
      <c r="U30" s="163">
        <f>ROUND(E30*T30,2)</f>
        <v>17.34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108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22.5" outlineLevel="1" x14ac:dyDescent="0.2">
      <c r="A31" s="154">
        <v>19</v>
      </c>
      <c r="B31" s="160" t="s">
        <v>147</v>
      </c>
      <c r="C31" s="195" t="s">
        <v>148</v>
      </c>
      <c r="D31" s="162" t="s">
        <v>111</v>
      </c>
      <c r="E31" s="169">
        <v>170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21</v>
      </c>
      <c r="M31" s="173">
        <f>G31*(1+L31/100)</f>
        <v>0</v>
      </c>
      <c r="N31" s="163">
        <v>0</v>
      </c>
      <c r="O31" s="163">
        <f>ROUND(E31*N31,5)</f>
        <v>0</v>
      </c>
      <c r="P31" s="163">
        <v>0</v>
      </c>
      <c r="Q31" s="163">
        <f>ROUND(E31*P31,5)</f>
        <v>0</v>
      </c>
      <c r="R31" s="163"/>
      <c r="S31" s="163"/>
      <c r="T31" s="164">
        <v>0</v>
      </c>
      <c r="U31" s="163">
        <f>ROUND(E31*T31,2)</f>
        <v>0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108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x14ac:dyDescent="0.2">
      <c r="A32" s="155" t="s">
        <v>103</v>
      </c>
      <c r="B32" s="161" t="s">
        <v>66</v>
      </c>
      <c r="C32" s="196" t="s">
        <v>67</v>
      </c>
      <c r="D32" s="165"/>
      <c r="E32" s="170"/>
      <c r="F32" s="174"/>
      <c r="G32" s="174">
        <f>SUMIF(AE33:AE34,"&lt;&gt;NOR",G33:G34)</f>
        <v>0</v>
      </c>
      <c r="H32" s="174"/>
      <c r="I32" s="174">
        <f>SUM(I33:I34)</f>
        <v>0</v>
      </c>
      <c r="J32" s="174"/>
      <c r="K32" s="174">
        <f>SUM(K33:K34)</f>
        <v>0</v>
      </c>
      <c r="L32" s="174"/>
      <c r="M32" s="174">
        <f>SUM(M33:M34)</f>
        <v>0</v>
      </c>
      <c r="N32" s="166"/>
      <c r="O32" s="166">
        <f>SUM(O33:O34)</f>
        <v>0</v>
      </c>
      <c r="P32" s="166"/>
      <c r="Q32" s="166">
        <f>SUM(Q33:Q34)</f>
        <v>0</v>
      </c>
      <c r="R32" s="166"/>
      <c r="S32" s="166"/>
      <c r="T32" s="167"/>
      <c r="U32" s="166">
        <f>SUM(U33:U34)</f>
        <v>0</v>
      </c>
      <c r="AE32" t="s">
        <v>104</v>
      </c>
    </row>
    <row r="33" spans="1:60" outlineLevel="1" x14ac:dyDescent="0.2">
      <c r="A33" s="154">
        <v>20</v>
      </c>
      <c r="B33" s="160" t="s">
        <v>149</v>
      </c>
      <c r="C33" s="195" t="s">
        <v>150</v>
      </c>
      <c r="D33" s="162" t="s">
        <v>151</v>
      </c>
      <c r="E33" s="169">
        <v>1.298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21</v>
      </c>
      <c r="M33" s="173">
        <f>G33*(1+L33/100)</f>
        <v>0</v>
      </c>
      <c r="N33" s="163">
        <v>0</v>
      </c>
      <c r="O33" s="163">
        <f>ROUND(E33*N33,5)</f>
        <v>0</v>
      </c>
      <c r="P33" s="163">
        <v>0</v>
      </c>
      <c r="Q33" s="163">
        <f>ROUND(E33*P33,5)</f>
        <v>0</v>
      </c>
      <c r="R33" s="163"/>
      <c r="S33" s="163"/>
      <c r="T33" s="164">
        <v>0</v>
      </c>
      <c r="U33" s="163">
        <f>ROUND(E33*T33,2)</f>
        <v>0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108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>
        <v>21</v>
      </c>
      <c r="B34" s="160" t="s">
        <v>152</v>
      </c>
      <c r="C34" s="195" t="s">
        <v>153</v>
      </c>
      <c r="D34" s="162" t="s">
        <v>151</v>
      </c>
      <c r="E34" s="169">
        <v>1.298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63">
        <v>0</v>
      </c>
      <c r="O34" s="163">
        <f>ROUND(E34*N34,5)</f>
        <v>0</v>
      </c>
      <c r="P34" s="163">
        <v>0</v>
      </c>
      <c r="Q34" s="163">
        <f>ROUND(E34*P34,5)</f>
        <v>0</v>
      </c>
      <c r="R34" s="163"/>
      <c r="S34" s="163"/>
      <c r="T34" s="164">
        <v>0</v>
      </c>
      <c r="U34" s="163">
        <f>ROUND(E34*T34,2)</f>
        <v>0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108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x14ac:dyDescent="0.2">
      <c r="A35" s="155" t="s">
        <v>103</v>
      </c>
      <c r="B35" s="161" t="s">
        <v>68</v>
      </c>
      <c r="C35" s="196" t="s">
        <v>69</v>
      </c>
      <c r="D35" s="165"/>
      <c r="E35" s="170"/>
      <c r="F35" s="174"/>
      <c r="G35" s="174">
        <f>SUMIF(AE36:AE38,"&lt;&gt;NOR",G36:G38)</f>
        <v>0</v>
      </c>
      <c r="H35" s="174"/>
      <c r="I35" s="174">
        <f>SUM(I36:I38)</f>
        <v>0</v>
      </c>
      <c r="J35" s="174"/>
      <c r="K35" s="174">
        <f>SUM(K36:K38)</f>
        <v>0</v>
      </c>
      <c r="L35" s="174"/>
      <c r="M35" s="174">
        <f>SUM(M36:M38)</f>
        <v>0</v>
      </c>
      <c r="N35" s="166"/>
      <c r="O35" s="166">
        <f>SUM(O36:O38)</f>
        <v>0</v>
      </c>
      <c r="P35" s="166"/>
      <c r="Q35" s="166">
        <f>SUM(Q36:Q38)</f>
        <v>0</v>
      </c>
      <c r="R35" s="166"/>
      <c r="S35" s="166"/>
      <c r="T35" s="167"/>
      <c r="U35" s="166">
        <f>SUM(U36:U38)</f>
        <v>37.06</v>
      </c>
      <c r="AE35" t="s">
        <v>104</v>
      </c>
    </row>
    <row r="36" spans="1:60" outlineLevel="1" x14ac:dyDescent="0.2">
      <c r="A36" s="154">
        <v>22</v>
      </c>
      <c r="B36" s="160" t="s">
        <v>154</v>
      </c>
      <c r="C36" s="195" t="s">
        <v>155</v>
      </c>
      <c r="D36" s="162" t="s">
        <v>151</v>
      </c>
      <c r="E36" s="169">
        <v>3.1246</v>
      </c>
      <c r="F36" s="172"/>
      <c r="G36" s="173">
        <f>ROUND(E36*F36,2)</f>
        <v>0</v>
      </c>
      <c r="H36" s="172"/>
      <c r="I36" s="173">
        <f>ROUND(E36*H36,2)</f>
        <v>0</v>
      </c>
      <c r="J36" s="172"/>
      <c r="K36" s="173">
        <f>ROUND(E36*J36,2)</f>
        <v>0</v>
      </c>
      <c r="L36" s="173">
        <v>21</v>
      </c>
      <c r="M36" s="173">
        <f>G36*(1+L36/100)</f>
        <v>0</v>
      </c>
      <c r="N36" s="163">
        <v>0</v>
      </c>
      <c r="O36" s="163">
        <f>ROUND(E36*N36,5)</f>
        <v>0</v>
      </c>
      <c r="P36" s="163">
        <v>0</v>
      </c>
      <c r="Q36" s="163">
        <f>ROUND(E36*P36,5)</f>
        <v>0</v>
      </c>
      <c r="R36" s="163"/>
      <c r="S36" s="163"/>
      <c r="T36" s="164">
        <v>7.3479999999999999</v>
      </c>
      <c r="U36" s="163">
        <f>ROUND(E36*T36,2)</f>
        <v>22.96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108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23</v>
      </c>
      <c r="B37" s="160" t="s">
        <v>156</v>
      </c>
      <c r="C37" s="195" t="s">
        <v>157</v>
      </c>
      <c r="D37" s="162" t="s">
        <v>151</v>
      </c>
      <c r="E37" s="169">
        <v>7.4497999999999998</v>
      </c>
      <c r="F37" s="172"/>
      <c r="G37" s="173">
        <f>ROUND(E37*F37,2)</f>
        <v>0</v>
      </c>
      <c r="H37" s="172"/>
      <c r="I37" s="173">
        <f>ROUND(E37*H37,2)</f>
        <v>0</v>
      </c>
      <c r="J37" s="172"/>
      <c r="K37" s="173">
        <f>ROUND(E37*J37,2)</f>
        <v>0</v>
      </c>
      <c r="L37" s="173">
        <v>21</v>
      </c>
      <c r="M37" s="173">
        <f>G37*(1+L37/100)</f>
        <v>0</v>
      </c>
      <c r="N37" s="163">
        <v>0</v>
      </c>
      <c r="O37" s="163">
        <f>ROUND(E37*N37,5)</f>
        <v>0</v>
      </c>
      <c r="P37" s="163">
        <v>0</v>
      </c>
      <c r="Q37" s="163">
        <f>ROUND(E37*P37,5)</f>
        <v>0</v>
      </c>
      <c r="R37" s="163"/>
      <c r="S37" s="163"/>
      <c r="T37" s="164">
        <v>1.8919999999999999</v>
      </c>
      <c r="U37" s="163">
        <f>ROUND(E37*T37,2)</f>
        <v>14.1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108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54"/>
      <c r="B38" s="160"/>
      <c r="C38" s="197" t="s">
        <v>158</v>
      </c>
      <c r="D38" s="168"/>
      <c r="E38" s="171">
        <v>7.4497999999999998</v>
      </c>
      <c r="F38" s="173"/>
      <c r="G38" s="173"/>
      <c r="H38" s="173"/>
      <c r="I38" s="173"/>
      <c r="J38" s="173"/>
      <c r="K38" s="173"/>
      <c r="L38" s="173"/>
      <c r="M38" s="173"/>
      <c r="N38" s="163"/>
      <c r="O38" s="163"/>
      <c r="P38" s="163"/>
      <c r="Q38" s="163"/>
      <c r="R38" s="163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131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x14ac:dyDescent="0.2">
      <c r="A39" s="155" t="s">
        <v>103</v>
      </c>
      <c r="B39" s="161" t="s">
        <v>70</v>
      </c>
      <c r="C39" s="196" t="s">
        <v>71</v>
      </c>
      <c r="D39" s="165"/>
      <c r="E39" s="170"/>
      <c r="F39" s="174"/>
      <c r="G39" s="174">
        <f>SUMIF(AE40:AE40,"&lt;&gt;NOR",G40:G40)</f>
        <v>0</v>
      </c>
      <c r="H39" s="174"/>
      <c r="I39" s="174">
        <f>SUM(I40:I40)</f>
        <v>0</v>
      </c>
      <c r="J39" s="174"/>
      <c r="K39" s="174">
        <f>SUM(K40:K40)</f>
        <v>0</v>
      </c>
      <c r="L39" s="174"/>
      <c r="M39" s="174">
        <f>SUM(M40:M40)</f>
        <v>0</v>
      </c>
      <c r="N39" s="166"/>
      <c r="O39" s="166">
        <f>SUM(O40:O40)</f>
        <v>2.5090000000000001E-2</v>
      </c>
      <c r="P39" s="166"/>
      <c r="Q39" s="166">
        <f>SUM(Q40:Q40)</f>
        <v>0</v>
      </c>
      <c r="R39" s="166"/>
      <c r="S39" s="166"/>
      <c r="T39" s="167"/>
      <c r="U39" s="166">
        <f>SUM(U40:U40)</f>
        <v>8.84</v>
      </c>
      <c r="AE39" t="s">
        <v>104</v>
      </c>
    </row>
    <row r="40" spans="1:60" outlineLevel="1" x14ac:dyDescent="0.2">
      <c r="A40" s="154">
        <v>24</v>
      </c>
      <c r="B40" s="160" t="s">
        <v>159</v>
      </c>
      <c r="C40" s="195" t="s">
        <v>160</v>
      </c>
      <c r="D40" s="162" t="s">
        <v>161</v>
      </c>
      <c r="E40" s="169">
        <v>15.3</v>
      </c>
      <c r="F40" s="172"/>
      <c r="G40" s="173">
        <f>ROUND(E40*F40,2)</f>
        <v>0</v>
      </c>
      <c r="H40" s="172"/>
      <c r="I40" s="173">
        <f>ROUND(E40*H40,2)</f>
        <v>0</v>
      </c>
      <c r="J40" s="172"/>
      <c r="K40" s="173">
        <f>ROUND(E40*J40,2)</f>
        <v>0</v>
      </c>
      <c r="L40" s="173">
        <v>21</v>
      </c>
      <c r="M40" s="173">
        <f>G40*(1+L40/100)</f>
        <v>0</v>
      </c>
      <c r="N40" s="163">
        <v>1.64E-3</v>
      </c>
      <c r="O40" s="163">
        <f>ROUND(E40*N40,5)</f>
        <v>2.5090000000000001E-2</v>
      </c>
      <c r="P40" s="163">
        <v>0</v>
      </c>
      <c r="Q40" s="163">
        <f>ROUND(E40*P40,5)</f>
        <v>0</v>
      </c>
      <c r="R40" s="163"/>
      <c r="S40" s="163"/>
      <c r="T40" s="164">
        <v>0.57765</v>
      </c>
      <c r="U40" s="163">
        <f>ROUND(E40*T40,2)</f>
        <v>8.84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108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x14ac:dyDescent="0.2">
      <c r="A41" s="155" t="s">
        <v>103</v>
      </c>
      <c r="B41" s="161" t="s">
        <v>72</v>
      </c>
      <c r="C41" s="196" t="s">
        <v>73</v>
      </c>
      <c r="D41" s="165"/>
      <c r="E41" s="170"/>
      <c r="F41" s="174"/>
      <c r="G41" s="174">
        <f>SUMIF(AE42:AE48,"&lt;&gt;NOR",G42:G48)</f>
        <v>0</v>
      </c>
      <c r="H41" s="174"/>
      <c r="I41" s="174">
        <f>SUM(I42:I48)</f>
        <v>0</v>
      </c>
      <c r="J41" s="174"/>
      <c r="K41" s="174">
        <f>SUM(K42:K48)</f>
        <v>0</v>
      </c>
      <c r="L41" s="174"/>
      <c r="M41" s="174">
        <f>SUM(M42:M48)</f>
        <v>0</v>
      </c>
      <c r="N41" s="166"/>
      <c r="O41" s="166">
        <f>SUM(O42:O48)</f>
        <v>9.1920000000000002E-2</v>
      </c>
      <c r="P41" s="166"/>
      <c r="Q41" s="166">
        <f>SUM(Q42:Q48)</f>
        <v>0</v>
      </c>
      <c r="R41" s="166"/>
      <c r="S41" s="166"/>
      <c r="T41" s="167"/>
      <c r="U41" s="166">
        <f>SUM(U42:U48)</f>
        <v>171.4</v>
      </c>
      <c r="AE41" t="s">
        <v>104</v>
      </c>
    </row>
    <row r="42" spans="1:60" outlineLevel="1" x14ac:dyDescent="0.2">
      <c r="A42" s="154">
        <v>25</v>
      </c>
      <c r="B42" s="160" t="s">
        <v>162</v>
      </c>
      <c r="C42" s="195" t="s">
        <v>163</v>
      </c>
      <c r="D42" s="162" t="s">
        <v>164</v>
      </c>
      <c r="E42" s="169">
        <v>115</v>
      </c>
      <c r="F42" s="172"/>
      <c r="G42" s="173">
        <f>ROUND(E42*F42,2)</f>
        <v>0</v>
      </c>
      <c r="H42" s="172"/>
      <c r="I42" s="173">
        <f>ROUND(E42*H42,2)</f>
        <v>0</v>
      </c>
      <c r="J42" s="172"/>
      <c r="K42" s="173">
        <f>ROUND(E42*J42,2)</f>
        <v>0</v>
      </c>
      <c r="L42" s="173">
        <v>21</v>
      </c>
      <c r="M42" s="173">
        <f>G42*(1+L42/100)</f>
        <v>0</v>
      </c>
      <c r="N42" s="163">
        <v>0</v>
      </c>
      <c r="O42" s="163">
        <f>ROUND(E42*N42,5)</f>
        <v>0</v>
      </c>
      <c r="P42" s="163">
        <v>0</v>
      </c>
      <c r="Q42" s="163">
        <f>ROUND(E42*P42,5)</f>
        <v>0</v>
      </c>
      <c r="R42" s="163"/>
      <c r="S42" s="163"/>
      <c r="T42" s="164">
        <v>0.43</v>
      </c>
      <c r="U42" s="163">
        <f>ROUND(E42*T42,2)</f>
        <v>49.45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108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54">
        <v>26</v>
      </c>
      <c r="B43" s="160" t="s">
        <v>165</v>
      </c>
      <c r="C43" s="195" t="s">
        <v>166</v>
      </c>
      <c r="D43" s="162" t="s">
        <v>164</v>
      </c>
      <c r="E43" s="169">
        <v>115</v>
      </c>
      <c r="F43" s="172"/>
      <c r="G43" s="173">
        <f>ROUND(E43*F43,2)</f>
        <v>0</v>
      </c>
      <c r="H43" s="172"/>
      <c r="I43" s="173">
        <f>ROUND(E43*H43,2)</f>
        <v>0</v>
      </c>
      <c r="J43" s="172"/>
      <c r="K43" s="173">
        <f>ROUND(E43*J43,2)</f>
        <v>0</v>
      </c>
      <c r="L43" s="173">
        <v>21</v>
      </c>
      <c r="M43" s="173">
        <f>G43*(1+L43/100)</f>
        <v>0</v>
      </c>
      <c r="N43" s="163">
        <v>0</v>
      </c>
      <c r="O43" s="163">
        <f>ROUND(E43*N43,5)</f>
        <v>0</v>
      </c>
      <c r="P43" s="163">
        <v>0</v>
      </c>
      <c r="Q43" s="163">
        <f>ROUND(E43*P43,5)</f>
        <v>0</v>
      </c>
      <c r="R43" s="163"/>
      <c r="S43" s="163"/>
      <c r="T43" s="164">
        <v>8.5000000000000006E-2</v>
      </c>
      <c r="U43" s="163">
        <f>ROUND(E43*T43,2)</f>
        <v>9.7799999999999994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108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54">
        <v>27</v>
      </c>
      <c r="B44" s="160" t="s">
        <v>167</v>
      </c>
      <c r="C44" s="195" t="s">
        <v>168</v>
      </c>
      <c r="D44" s="162" t="s">
        <v>111</v>
      </c>
      <c r="E44" s="169">
        <v>161.35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63">
        <v>1.0000000000000001E-5</v>
      </c>
      <c r="O44" s="163">
        <f>ROUND(E44*N44,5)</f>
        <v>1.6100000000000001E-3</v>
      </c>
      <c r="P44" s="163">
        <v>0</v>
      </c>
      <c r="Q44" s="163">
        <f>ROUND(E44*P44,5)</f>
        <v>0</v>
      </c>
      <c r="R44" s="163"/>
      <c r="S44" s="163"/>
      <c r="T44" s="164">
        <v>6.8000000000000005E-2</v>
      </c>
      <c r="U44" s="163">
        <f>ROUND(E44*T44,2)</f>
        <v>10.97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108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54"/>
      <c r="B45" s="160"/>
      <c r="C45" s="197" t="s">
        <v>130</v>
      </c>
      <c r="D45" s="168"/>
      <c r="E45" s="171">
        <v>161.35</v>
      </c>
      <c r="F45" s="173"/>
      <c r="G45" s="173"/>
      <c r="H45" s="173"/>
      <c r="I45" s="173"/>
      <c r="J45" s="173"/>
      <c r="K45" s="173"/>
      <c r="L45" s="173"/>
      <c r="M45" s="173"/>
      <c r="N45" s="163"/>
      <c r="O45" s="163"/>
      <c r="P45" s="163"/>
      <c r="Q45" s="163"/>
      <c r="R45" s="163"/>
      <c r="S45" s="163"/>
      <c r="T45" s="164"/>
      <c r="U45" s="163"/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131</v>
      </c>
      <c r="AF45" s="153">
        <v>0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>
        <v>28</v>
      </c>
      <c r="B46" s="160" t="s">
        <v>169</v>
      </c>
      <c r="C46" s="195" t="s">
        <v>170</v>
      </c>
      <c r="D46" s="162" t="s">
        <v>111</v>
      </c>
      <c r="E46" s="169">
        <v>83.934250000000006</v>
      </c>
      <c r="F46" s="172"/>
      <c r="G46" s="173">
        <f>ROUND(E46*F46,2)</f>
        <v>0</v>
      </c>
      <c r="H46" s="172"/>
      <c r="I46" s="173">
        <f>ROUND(E46*H46,2)</f>
        <v>0</v>
      </c>
      <c r="J46" s="172"/>
      <c r="K46" s="173">
        <f>ROUND(E46*J46,2)</f>
        <v>0</v>
      </c>
      <c r="L46" s="173">
        <v>21</v>
      </c>
      <c r="M46" s="173">
        <f>G46*(1+L46/100)</f>
        <v>0</v>
      </c>
      <c r="N46" s="163">
        <v>2.2000000000000001E-4</v>
      </c>
      <c r="O46" s="163">
        <f>ROUND(E46*N46,5)</f>
        <v>1.847E-2</v>
      </c>
      <c r="P46" s="163">
        <v>0</v>
      </c>
      <c r="Q46" s="163">
        <f>ROUND(E46*P46,5)</f>
        <v>0</v>
      </c>
      <c r="R46" s="163"/>
      <c r="S46" s="163"/>
      <c r="T46" s="164">
        <v>0.48899999999999999</v>
      </c>
      <c r="U46" s="163">
        <f>ROUND(E46*T46,2)</f>
        <v>41.04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108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ht="22.5" outlineLevel="1" x14ac:dyDescent="0.2">
      <c r="A47" s="154">
        <v>29</v>
      </c>
      <c r="B47" s="160" t="s">
        <v>171</v>
      </c>
      <c r="C47" s="195" t="s">
        <v>172</v>
      </c>
      <c r="D47" s="162" t="s">
        <v>111</v>
      </c>
      <c r="E47" s="169">
        <v>83.943420000000003</v>
      </c>
      <c r="F47" s="172"/>
      <c r="G47" s="173">
        <f>ROUND(E47*F47,2)</f>
        <v>0</v>
      </c>
      <c r="H47" s="172"/>
      <c r="I47" s="173">
        <f>ROUND(E47*H47,2)</f>
        <v>0</v>
      </c>
      <c r="J47" s="172"/>
      <c r="K47" s="173">
        <f>ROUND(E47*J47,2)</f>
        <v>0</v>
      </c>
      <c r="L47" s="173">
        <v>21</v>
      </c>
      <c r="M47" s="173">
        <f>G47*(1+L47/100)</f>
        <v>0</v>
      </c>
      <c r="N47" s="163">
        <v>2.9E-4</v>
      </c>
      <c r="O47" s="163">
        <f>ROUND(E47*N47,5)</f>
        <v>2.4340000000000001E-2</v>
      </c>
      <c r="P47" s="163">
        <v>0</v>
      </c>
      <c r="Q47" s="163">
        <f>ROUND(E47*P47,5)</f>
        <v>0</v>
      </c>
      <c r="R47" s="163"/>
      <c r="S47" s="163"/>
      <c r="T47" s="164">
        <v>0.64300000000000002</v>
      </c>
      <c r="U47" s="163">
        <f>ROUND(E47*T47,2)</f>
        <v>53.98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136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54">
        <v>30</v>
      </c>
      <c r="B48" s="160" t="s">
        <v>173</v>
      </c>
      <c r="C48" s="195" t="s">
        <v>174</v>
      </c>
      <c r="D48" s="162" t="s">
        <v>161</v>
      </c>
      <c r="E48" s="169">
        <v>95</v>
      </c>
      <c r="F48" s="172"/>
      <c r="G48" s="173">
        <f>ROUND(E48*F48,2)</f>
        <v>0</v>
      </c>
      <c r="H48" s="172"/>
      <c r="I48" s="173">
        <f>ROUND(E48*H48,2)</f>
        <v>0</v>
      </c>
      <c r="J48" s="172"/>
      <c r="K48" s="173">
        <f>ROUND(E48*J48,2)</f>
        <v>0</v>
      </c>
      <c r="L48" s="173">
        <v>21</v>
      </c>
      <c r="M48" s="173">
        <f>G48*(1+L48/100)</f>
        <v>0</v>
      </c>
      <c r="N48" s="163">
        <v>5.0000000000000001E-4</v>
      </c>
      <c r="O48" s="163">
        <f>ROUND(E48*N48,5)</f>
        <v>4.7500000000000001E-2</v>
      </c>
      <c r="P48" s="163">
        <v>0</v>
      </c>
      <c r="Q48" s="163">
        <f>ROUND(E48*P48,5)</f>
        <v>0</v>
      </c>
      <c r="R48" s="163"/>
      <c r="S48" s="163"/>
      <c r="T48" s="164">
        <v>6.5000000000000002E-2</v>
      </c>
      <c r="U48" s="163">
        <f>ROUND(E48*T48,2)</f>
        <v>6.18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108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x14ac:dyDescent="0.2">
      <c r="A49" s="155" t="s">
        <v>103</v>
      </c>
      <c r="B49" s="161" t="s">
        <v>74</v>
      </c>
      <c r="C49" s="196" t="s">
        <v>75</v>
      </c>
      <c r="D49" s="165"/>
      <c r="E49" s="170"/>
      <c r="F49" s="174"/>
      <c r="G49" s="174">
        <f>SUMIF(AE50:AE50,"&lt;&gt;NOR",G50:G50)</f>
        <v>0</v>
      </c>
      <c r="H49" s="174"/>
      <c r="I49" s="174">
        <f>SUM(I50:I50)</f>
        <v>0</v>
      </c>
      <c r="J49" s="174"/>
      <c r="K49" s="174">
        <f>SUM(K50:K50)</f>
        <v>0</v>
      </c>
      <c r="L49" s="174"/>
      <c r="M49" s="174">
        <f>SUM(M50:M50)</f>
        <v>0</v>
      </c>
      <c r="N49" s="166"/>
      <c r="O49" s="166">
        <f>SUM(O50:O50)</f>
        <v>0</v>
      </c>
      <c r="P49" s="166"/>
      <c r="Q49" s="166">
        <f>SUM(Q50:Q50)</f>
        <v>0</v>
      </c>
      <c r="R49" s="166"/>
      <c r="S49" s="166"/>
      <c r="T49" s="167"/>
      <c r="U49" s="166">
        <f>SUM(U50:U50)</f>
        <v>4.03</v>
      </c>
      <c r="AE49" t="s">
        <v>104</v>
      </c>
    </row>
    <row r="50" spans="1:60" outlineLevel="1" x14ac:dyDescent="0.2">
      <c r="A50" s="183">
        <v>31</v>
      </c>
      <c r="B50" s="184" t="s">
        <v>175</v>
      </c>
      <c r="C50" s="198" t="s">
        <v>176</v>
      </c>
      <c r="D50" s="185" t="s">
        <v>161</v>
      </c>
      <c r="E50" s="186">
        <v>310</v>
      </c>
      <c r="F50" s="187"/>
      <c r="G50" s="188">
        <f>ROUND(E50*F50,2)</f>
        <v>0</v>
      </c>
      <c r="H50" s="187"/>
      <c r="I50" s="188">
        <f>ROUND(E50*H50,2)</f>
        <v>0</v>
      </c>
      <c r="J50" s="187"/>
      <c r="K50" s="188">
        <f>ROUND(E50*J50,2)</f>
        <v>0</v>
      </c>
      <c r="L50" s="188">
        <v>21</v>
      </c>
      <c r="M50" s="188">
        <f>G50*(1+L50/100)</f>
        <v>0</v>
      </c>
      <c r="N50" s="189">
        <v>0</v>
      </c>
      <c r="O50" s="189">
        <f>ROUND(E50*N50,5)</f>
        <v>0</v>
      </c>
      <c r="P50" s="189">
        <v>0</v>
      </c>
      <c r="Q50" s="189">
        <f>ROUND(E50*P50,5)</f>
        <v>0</v>
      </c>
      <c r="R50" s="189"/>
      <c r="S50" s="189"/>
      <c r="T50" s="190">
        <v>1.2999999999999999E-2</v>
      </c>
      <c r="U50" s="189">
        <f>ROUND(E50*T50,2)</f>
        <v>4.03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108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x14ac:dyDescent="0.2">
      <c r="A51" s="6"/>
      <c r="B51" s="7" t="s">
        <v>177</v>
      </c>
      <c r="C51" s="199" t="s">
        <v>177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AC51">
        <v>15</v>
      </c>
      <c r="AD51">
        <v>21</v>
      </c>
    </row>
    <row r="52" spans="1:60" x14ac:dyDescent="0.2">
      <c r="A52" s="191"/>
      <c r="B52" s="192">
        <v>26</v>
      </c>
      <c r="C52" s="200" t="s">
        <v>177</v>
      </c>
      <c r="D52" s="193"/>
      <c r="E52" s="193"/>
      <c r="F52" s="193"/>
      <c r="G52" s="194">
        <f>G8+G10+G13+G28+G32+G35+G39+G41+G49</f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AC52">
        <f>SUMIF(L7:L50,AC51,G7:G50)</f>
        <v>0</v>
      </c>
      <c r="AD52">
        <f>SUMIF(L7:L50,AD51,G7:G50)</f>
        <v>0</v>
      </c>
      <c r="AE52" t="s">
        <v>178</v>
      </c>
    </row>
    <row r="53" spans="1:60" x14ac:dyDescent="0.2">
      <c r="A53" s="6"/>
      <c r="B53" s="7" t="s">
        <v>177</v>
      </c>
      <c r="C53" s="199" t="s">
        <v>177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60" x14ac:dyDescent="0.2">
      <c r="A54" s="6"/>
      <c r="B54" s="7" t="s">
        <v>177</v>
      </c>
      <c r="C54" s="199" t="s">
        <v>177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60" x14ac:dyDescent="0.2">
      <c r="A55" s="261">
        <v>33</v>
      </c>
      <c r="B55" s="261"/>
      <c r="C55" s="26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60" x14ac:dyDescent="0.2">
      <c r="A56" s="263"/>
      <c r="B56" s="264"/>
      <c r="C56" s="265"/>
      <c r="D56" s="264"/>
      <c r="E56" s="264"/>
      <c r="F56" s="264"/>
      <c r="G56" s="26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AE56" t="s">
        <v>179</v>
      </c>
    </row>
    <row r="57" spans="1:60" x14ac:dyDescent="0.2">
      <c r="A57" s="267"/>
      <c r="B57" s="268"/>
      <c r="C57" s="269"/>
      <c r="D57" s="268"/>
      <c r="E57" s="268"/>
      <c r="F57" s="268"/>
      <c r="G57" s="27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60" x14ac:dyDescent="0.2">
      <c r="A58" s="267"/>
      <c r="B58" s="268"/>
      <c r="C58" s="269"/>
      <c r="D58" s="268"/>
      <c r="E58" s="268"/>
      <c r="F58" s="268"/>
      <c r="G58" s="27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60" x14ac:dyDescent="0.2">
      <c r="A59" s="267"/>
      <c r="B59" s="268"/>
      <c r="C59" s="269"/>
      <c r="D59" s="268"/>
      <c r="E59" s="268"/>
      <c r="F59" s="268"/>
      <c r="G59" s="27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60" x14ac:dyDescent="0.2">
      <c r="A60" s="271"/>
      <c r="B60" s="272"/>
      <c r="C60" s="273"/>
      <c r="D60" s="272"/>
      <c r="E60" s="272"/>
      <c r="F60" s="272"/>
      <c r="G60" s="27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60" x14ac:dyDescent="0.2">
      <c r="A61" s="6"/>
      <c r="B61" s="7" t="s">
        <v>177</v>
      </c>
      <c r="C61" s="199" t="s">
        <v>177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60" x14ac:dyDescent="0.2">
      <c r="C62" s="201"/>
      <c r="AE62" t="s">
        <v>180</v>
      </c>
    </row>
  </sheetData>
  <mergeCells count="6">
    <mergeCell ref="A56:G60"/>
    <mergeCell ref="A1:G1"/>
    <mergeCell ref="C2:G2"/>
    <mergeCell ref="C3:G3"/>
    <mergeCell ref="C4:G4"/>
    <mergeCell ref="A55:C55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Mičan</dc:creator>
  <cp:lastModifiedBy>Viktor Mičan</cp:lastModifiedBy>
  <cp:lastPrinted>2014-02-28T09:52:57Z</cp:lastPrinted>
  <dcterms:created xsi:type="dcterms:W3CDTF">2009-04-08T07:15:50Z</dcterms:created>
  <dcterms:modified xsi:type="dcterms:W3CDTF">2021-04-22T06:37:40Z</dcterms:modified>
</cp:coreProperties>
</file>