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/>
  <bookViews>
    <workbookView xWindow="4650" yWindow="1155" windowWidth="20955" windowHeight="12120" activeTab="0"/>
  </bookViews>
  <sheets>
    <sheet name="Rekapitulace stavby" sheetId="1" r:id="rId1"/>
    <sheet name="01 - Žlutá střecha" sheetId="2" r:id="rId2"/>
    <sheet name="02 - Zelená střecha" sheetId="3" r:id="rId3"/>
    <sheet name="03 - Červená střecha" sheetId="4" r:id="rId4"/>
  </sheets>
  <definedNames>
    <definedName name="_xlnm.Print_Area" localSheetId="1">'01 - Žlutá střecha'!$C$4:$Q$70,'01 - Žlutá střecha'!$C$76:$Q$102,'01 - Žlutá střecha'!$C$108:$Q$191</definedName>
    <definedName name="_xlnm.Print_Area" localSheetId="2">'02 - Zelená střecha'!$C$4:$Q$70,'02 - Zelená střecha'!$C$76:$Q$102,'02 - Zelená střecha'!$C$108:$Q$171</definedName>
    <definedName name="_xlnm.Print_Area" localSheetId="3">'03 - Červená střecha'!$C$4:$Q$70,'03 - Červená střecha'!$C$76:$Q$101,'03 - Červená střecha'!$C$107:$Q$185</definedName>
    <definedName name="_xlnm.Print_Area" localSheetId="0">'Rekapitulace stavby'!$C$4:$AP$70,'Rekapitulace stavby'!$C$76:$AP$94</definedName>
    <definedName name="_xlnm.Print_Titles" localSheetId="0">'Rekapitulace stavby'!$85:$85</definedName>
    <definedName name="_xlnm.Print_Titles" localSheetId="1">'01 - Žlutá střecha'!$118:$118</definedName>
    <definedName name="_xlnm.Print_Titles" localSheetId="2">'02 - Zelená střecha'!$118:$118</definedName>
    <definedName name="_xlnm.Print_Titles" localSheetId="3">'03 - Červená střecha'!$117:$117</definedName>
  </definedNames>
  <calcPr calcId="181029"/>
</workbook>
</file>

<file path=xl/sharedStrings.xml><?xml version="1.0" encoding="utf-8"?>
<sst xmlns="http://schemas.openxmlformats.org/spreadsheetml/2006/main" count="2488" uniqueCount="354">
  <si>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</si>
  <si>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</si>
  <si>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</si>
  <si>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</si>
  <si>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</si>
  <si>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</si>
  <si>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</si>
  <si>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</si>
  <si>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</si>
  <si>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</si>
  <si>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</si>
  <si>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</si>
  <si>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</si>
  <si>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</si>
  <si>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</si>
  <si>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</si>
  <si>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HO-21-05-29a</t>
  </si>
  <si>
    <t>Stavba:</t>
  </si>
  <si>
    <t>Oprava střech v ZZS Hlučín</t>
  </si>
  <si>
    <t>JKSO:</t>
  </si>
  <si>
    <t>CC-CZ:</t>
  </si>
  <si>
    <t>Místo:</t>
  </si>
  <si>
    <t xml:space="preserve"> </t>
  </si>
  <si>
    <t>Datum:</t>
  </si>
  <si>
    <t>16. 5. 2021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</si>
  <si>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</si>
  <si>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</si>
  <si>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</si>
  <si>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</si>
  <si>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</si>
  <si>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</si>
  <si>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</si>
  <si>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</si>
  <si>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</si>
  <si>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</si>
  <si>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</si>
  <si>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</si>
  <si>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</si>
  <si>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</si>
  <si>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</si>
  <si>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</si>
  <si>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</si>
  <si>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</si>
  <si>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</si>
  <si>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</si>
  <si>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</si>
  <si>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</si>
  <si>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</si>
  <si>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</si>
  <si>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</si>
  <si>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</si>
  <si>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</si>
  <si>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</si>
  <si>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</si>
  <si>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</si>
  <si>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</si>
  <si>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</si>
  <si>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</si>
  <si>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</si>
  <si>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</si>
  <si>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</si>
  <si>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</si>
  <si>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</si>
  <si>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</si>
  <si>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</si>
  <si>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</si>
  <si>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</si>
  <si>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</si>
  <si>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</si>
  <si>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</si>
  <si>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</si>
  <si>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</si>
  <si>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</si>
  <si>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</si>
  <si>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</si>
  <si>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{6412080f-c087-4104-9663-2e4a996a8ba8}</t>
  </si>
  <si>
    <t>{00000000-0000-0000-0000-000000000000}</t>
  </si>
  <si>
    <t>/</t>
  </si>
  <si>
    <t>01</t>
  </si>
  <si>
    <t>Žlutá střecha</t>
  </si>
  <si>
    <t>1</t>
  </si>
  <si>
    <t>{bbe156db-6a3f-4bb6-9e4c-fef9f0d245e4}</t>
  </si>
  <si>
    <t>02</t>
  </si>
  <si>
    <t>Zelená střecha</t>
  </si>
  <si>
    <t>{52c6ce03-83b9-465b-81e2-26185dee777d}</t>
  </si>
  <si>
    <t>03</t>
  </si>
  <si>
    <t>Červená střecha</t>
  </si>
  <si>
    <t>{06331ba7-8720-4f8f-9e37-789ad1143325}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</si>
  <si>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</si>
  <si>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</si>
  <si>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</si>
  <si>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</si>
  <si>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</si>
  <si>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</si>
  <si>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</si>
  <si>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</si>
  <si>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</si>
  <si>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</si>
  <si>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</si>
  <si>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</si>
  <si>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Žlutá střecha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</si>
  <si>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</si>
  <si>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</si>
  <si>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</si>
  <si>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</si>
  <si>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</si>
  <si>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</si>
  <si>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</si>
  <si>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</si>
  <si>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</si>
  <si>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</si>
  <si>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</si>
  <si>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</si>
  <si>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</si>
  <si>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712 - Povlakové krytiny</t>
  </si>
  <si>
    <t xml:space="preserve">    741 - Elektroinstalace - silnoproud</t>
  </si>
  <si>
    <t xml:space="preserve">    762 - Konstrukce tesařské</t>
  </si>
  <si>
    <t xml:space="preserve">    764 - Konstrukce klempířské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</si>
  <si>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</si>
  <si>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</si>
  <si>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</si>
  <si>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</si>
  <si>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</si>
  <si>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</si>
  <si>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</si>
  <si>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</si>
  <si>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</si>
  <si>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</si>
  <si>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</si>
  <si>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</si>
  <si>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</si>
  <si>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</si>
  <si>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</si>
  <si>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</si>
  <si>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</si>
  <si>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345351101</t>
  </si>
  <si>
    <t>Zřízení bednění zídek atikových, parapetních, schodišťových a zábradelních plnostěnných</t>
  </si>
  <si>
    <t>m2</t>
  </si>
  <si>
    <t>4</t>
  </si>
  <si>
    <t>-144100399</t>
  </si>
  <si>
    <t>"Pro vyrovnávací potěr na atice"(16,07+10,15+9,00+1,85+3,95+1,93+10,15)*2*0,15</t>
  </si>
  <si>
    <t>VV</t>
  </si>
  <si>
    <t>345351102</t>
  </si>
  <si>
    <t>Odstranění bednění zídek atikových, parapetních, schodišťových a zábradelních plnostěnných</t>
  </si>
  <si>
    <t>-526833002</t>
  </si>
  <si>
    <t>3</t>
  </si>
  <si>
    <t>784181125</t>
  </si>
  <si>
    <t xml:space="preserve">Hloubková dvojnásobná penetrace podkladu </t>
  </si>
  <si>
    <t>16</t>
  </si>
  <si>
    <t>1519289536</t>
  </si>
  <si>
    <t>"Pod potěr na atice"</t>
  </si>
  <si>
    <t>"Pod vyrovnávací potěr na atice"(16,07+10,15+9,00+1,85+3,95+1,93+10,15)*0,4</t>
  </si>
  <si>
    <t>632451023</t>
  </si>
  <si>
    <t>Vyrovnávací potěr tl do 40 mm z MC 15 provedený v pásu</t>
  </si>
  <si>
    <t>1265154781</t>
  </si>
  <si>
    <t>"Vyrovnávací potěr na atice"(16,07+10,15+9,00+1,85+3,95+1,93+10,15)*0,4</t>
  </si>
  <si>
    <t>5</t>
  </si>
  <si>
    <t>941211111</t>
  </si>
  <si>
    <t>Montáž lešení řadového rámového lehkého zatížení do 200 kg/m2 š do 0,9 m v do 10 m</t>
  </si>
  <si>
    <t>848980135</t>
  </si>
  <si>
    <t>"Na stěně s vyměňovaným žlabem a svody"16,07*8,5</t>
  </si>
  <si>
    <t>6</t>
  </si>
  <si>
    <t>941211211</t>
  </si>
  <si>
    <t>Příplatek k lešení řadovému rámovému lehkému š 0,9 m v do 10 m za první a ZKD den použití</t>
  </si>
  <si>
    <t>-647277256</t>
  </si>
  <si>
    <t>136,595</t>
  </si>
  <si>
    <t>7</t>
  </si>
  <si>
    <t>941211811</t>
  </si>
  <si>
    <t>Demontáž lešení řadového rámového lehkého zatížení do 200 kg/m2 š do 0,9 m v do 10 m</t>
  </si>
  <si>
    <t>-1987167558</t>
  </si>
  <si>
    <t>8</t>
  </si>
  <si>
    <t>951753852</t>
  </si>
  <si>
    <t>Přemístění a zpětmontáž stojanu na anténu včetně podpěrných konstrukcí na střeše</t>
  </si>
  <si>
    <t>soubor</t>
  </si>
  <si>
    <t>-170713621</t>
  </si>
  <si>
    <t>9</t>
  </si>
  <si>
    <t>998011002</t>
  </si>
  <si>
    <t>Přesun hmot pro budovy zděné v do 12 m</t>
  </si>
  <si>
    <t>t</t>
  </si>
  <si>
    <t>-1997015943</t>
  </si>
  <si>
    <t>10</t>
  </si>
  <si>
    <t>712300842</t>
  </si>
  <si>
    <t>1811135992</t>
  </si>
  <si>
    <t>10,150*16,07+2,3*3,320</t>
  </si>
  <si>
    <t>11</t>
  </si>
  <si>
    <t>712300911</t>
  </si>
  <si>
    <t>Příplatek k opravě povlakové krytiny do 10° za správkový kus natěradly a AIP</t>
  </si>
  <si>
    <t>kus</t>
  </si>
  <si>
    <t>-1434621533</t>
  </si>
  <si>
    <t>"odhad"15</t>
  </si>
  <si>
    <t>12</t>
  </si>
  <si>
    <t>712311117</t>
  </si>
  <si>
    <t>Provedení povlakové krytiny střech do 10° za studena nátěrem izolační mezivrstvou</t>
  </si>
  <si>
    <t>110751737</t>
  </si>
  <si>
    <t>"Zvětšeno o vytažení na průměrnou výšku atiky"</t>
  </si>
  <si>
    <t>(10,150+0,45+0,45)*(16,07+0,3)+(2,3+0,45+0,45)*(3,320+0,45)</t>
  </si>
  <si>
    <t>13</t>
  </si>
  <si>
    <t>M</t>
  </si>
  <si>
    <t>111633470</t>
  </si>
  <si>
    <t>penetrační hmota 20 kg</t>
  </si>
  <si>
    <t>kg</t>
  </si>
  <si>
    <t>32</t>
  </si>
  <si>
    <t>-248263264</t>
  </si>
  <si>
    <t>14</t>
  </si>
  <si>
    <t>712361705</t>
  </si>
  <si>
    <t>Provedení povlakové krytiny střech do 10° fólií lepenou se svařovanými spoji</t>
  </si>
  <si>
    <t>1996356894</t>
  </si>
  <si>
    <t>283220000</t>
  </si>
  <si>
    <t>-1333644832</t>
  </si>
  <si>
    <t>712363001</t>
  </si>
  <si>
    <t>Provedení povlakové krytiny střech do 10° fólií PVC rozvinutím a natažením v ploše</t>
  </si>
  <si>
    <t>647556654</t>
  </si>
  <si>
    <t>17</t>
  </si>
  <si>
    <t>712363115</t>
  </si>
  <si>
    <t>Provedení povlakové krytiny střech do 10° zaizolování prostupů kruhového průřezu D do 300 mm</t>
  </si>
  <si>
    <t>445622971</t>
  </si>
  <si>
    <t>"Odvětrávací komínky"5</t>
  </si>
  <si>
    <t>18</t>
  </si>
  <si>
    <t>712363117</t>
  </si>
  <si>
    <t>Provedení povlakové krytiny střech do 10° zaizolování prostupů kruhového průřezu D do 1000 mm</t>
  </si>
  <si>
    <t>-474490639</t>
  </si>
  <si>
    <t>"Střešní okno"1</t>
  </si>
  <si>
    <t>19</t>
  </si>
  <si>
    <t>712363121</t>
  </si>
  <si>
    <t>Provedení povlakové krytiny střech do 10° provedení rohů a koutů nalepením izolačních tvarovek</t>
  </si>
  <si>
    <t>m</t>
  </si>
  <si>
    <t>1156286209</t>
  </si>
  <si>
    <t>"Přechod mezi svislou a vodorovnou izolací"(16,07+10,15+9,00+1,85+3,95+1,93+10,15)</t>
  </si>
  <si>
    <t>20</t>
  </si>
  <si>
    <t>283776010</t>
  </si>
  <si>
    <t xml:space="preserve">tvarovka koutová </t>
  </si>
  <si>
    <t>-237556895</t>
  </si>
  <si>
    <t>998712202</t>
  </si>
  <si>
    <t>Přesun hmot procentní pro krytiny povlakové v objektech v do 12 m</t>
  </si>
  <si>
    <t>%</t>
  </si>
  <si>
    <t>-973353816</t>
  </si>
  <si>
    <t>22</t>
  </si>
  <si>
    <t>741420005</t>
  </si>
  <si>
    <t>Demontáž a zpětmontáž hromosvodného vedení s podpěrami</t>
  </si>
  <si>
    <t>-1750848646</t>
  </si>
  <si>
    <t>15,27</t>
  </si>
  <si>
    <t>23</t>
  </si>
  <si>
    <t>354415510</t>
  </si>
  <si>
    <t>Podpěra vedení PV 21c plast na foliovou krytinu</t>
  </si>
  <si>
    <t>1120845921</t>
  </si>
  <si>
    <t>24</t>
  </si>
  <si>
    <t>741420025</t>
  </si>
  <si>
    <t>Demontáž a zpětmontáž svorka hromosvodná se 2 šrouby</t>
  </si>
  <si>
    <t>1828887309</t>
  </si>
  <si>
    <t>"Hromosvod na oplechování atiky"(16,07+10,15+9,00+1,85+3,95+1,93+10,15)</t>
  </si>
  <si>
    <t>25</t>
  </si>
  <si>
    <t>354418850</t>
  </si>
  <si>
    <t>svorka připojovací SS pro lano D8-10 mm</t>
  </si>
  <si>
    <t>-2075460425</t>
  </si>
  <si>
    <t>54</t>
  </si>
  <si>
    <t>26</t>
  </si>
  <si>
    <t>998741202</t>
  </si>
  <si>
    <t>Přesun hmot procentní pro silnoproud v objektech v do 12 m</t>
  </si>
  <si>
    <t>192199532</t>
  </si>
  <si>
    <t>27</t>
  </si>
  <si>
    <t>762511244a</t>
  </si>
  <si>
    <t xml:space="preserve">Podkladové kce z desek OSB tl 18 mm </t>
  </si>
  <si>
    <t>1638081672</t>
  </si>
  <si>
    <t>"Pod oplechování atiky"(16,07+10,15+9,00+1,85+3,95+1,93+10,15)*0,4</t>
  </si>
  <si>
    <t>28</t>
  </si>
  <si>
    <t>998762202</t>
  </si>
  <si>
    <t>Přesun hmot procentní pro kce tesařské v objektech v do 12 m</t>
  </si>
  <si>
    <t>1912774402</t>
  </si>
  <si>
    <t>29</t>
  </si>
  <si>
    <t>764002841</t>
  </si>
  <si>
    <t>Demontáž oplechování horních ploch zdí a nadezdívek do suti</t>
  </si>
  <si>
    <t>1863994809</t>
  </si>
  <si>
    <t>(16,07+10,15+9,00+1,85+3,95+1,93+10,15)</t>
  </si>
  <si>
    <t>30</t>
  </si>
  <si>
    <t>764004801</t>
  </si>
  <si>
    <t>Demontáž podokapního žlabu do suti</t>
  </si>
  <si>
    <t>1631172543</t>
  </si>
  <si>
    <t>16,07</t>
  </si>
  <si>
    <t>31</t>
  </si>
  <si>
    <t>764004861</t>
  </si>
  <si>
    <t>Demontáž svodu do suti</t>
  </si>
  <si>
    <t>-1172303858</t>
  </si>
  <si>
    <t>9,5*2</t>
  </si>
  <si>
    <t>764214605</t>
  </si>
  <si>
    <t>Oplechování horních ploch a atik bez rohů z Pz s povrch úpravou mechanicky kotvené rš 400 mm</t>
  </si>
  <si>
    <t>157963890</t>
  </si>
  <si>
    <t>33</t>
  </si>
  <si>
    <t>764215645</t>
  </si>
  <si>
    <t>Příplatek za zvýšenou pracnost při oplechování rohů nadezdívek (atik) z Pz s povrch úprav rš do400mm</t>
  </si>
  <si>
    <t>-937653307</t>
  </si>
  <si>
    <t>34</t>
  </si>
  <si>
    <t>764511602</t>
  </si>
  <si>
    <t>Žlab podokapní půlkruhový z Pz s povrchovou úpravou rš 330 mm</t>
  </si>
  <si>
    <t>1184183919</t>
  </si>
  <si>
    <t>35</t>
  </si>
  <si>
    <t>764511643</t>
  </si>
  <si>
    <t>Kotlík oválný (trychtýřový) pro podokapní žlaby z Pz s povrchovou úpravou 330/120 mm</t>
  </si>
  <si>
    <t>136679814</t>
  </si>
  <si>
    <t>36</t>
  </si>
  <si>
    <t>764518623</t>
  </si>
  <si>
    <t>Svody kruhové včetně objímek, kolen, odskoků z Pz s povrchovou úpravou průměru 120 mm</t>
  </si>
  <si>
    <t>84055023</t>
  </si>
  <si>
    <t>37</t>
  </si>
  <si>
    <t>998764202</t>
  </si>
  <si>
    <t>Přesun hmot procentní pro konstrukce klempířské v objektech v do 12 m</t>
  </si>
  <si>
    <t>-1439439442</t>
  </si>
  <si>
    <t>02 - Zelená střecha</t>
  </si>
  <si>
    <t>"Pro vyrovnávací potěr na atice"(6,35+9,78+0,3)*2*0,15</t>
  </si>
  <si>
    <t>"Pod vyrovnávací potěr na atice"(6,35+4,89+0,3+4,89)*0,4</t>
  </si>
  <si>
    <t>"Vyrovnávací potěr na atice"(6,35+4,89+0,3+4,89)*0,4</t>
  </si>
  <si>
    <t>998011001</t>
  </si>
  <si>
    <t>Přesun hmot pro budovy zděné v do 6 m</t>
  </si>
  <si>
    <t>-1907118450</t>
  </si>
  <si>
    <t>5,95*4,09+5,65*4,89</t>
  </si>
  <si>
    <t>"odhad"0</t>
  </si>
  <si>
    <t>((4,09+0,5+0,5)*(5,95+0,5+0,5))+((4,89+0,5+0,5)*(5,65))</t>
  </si>
  <si>
    <t>68,654</t>
  </si>
  <si>
    <t>"Přechod mezi svislou a vodorovnou izolací"(8,98+5,95+4,09+0,3+4,89)</t>
  </si>
  <si>
    <t>"Hromosvod na oplechování atiky"(6,35+9,78)</t>
  </si>
  <si>
    <t>785904688</t>
  </si>
  <si>
    <t>"Pod oplechování atiky"(6,35+9,78+0,3)*0,4</t>
  </si>
  <si>
    <t>955170766</t>
  </si>
  <si>
    <t>-2113737628</t>
  </si>
  <si>
    <t>(6,35+9,78+0,3)</t>
  </si>
  <si>
    <t>03 - Červená střecha</t>
  </si>
  <si>
    <t>"Pro vyrovnávací potěr na atice"(7,5+4,6+0,4+3,375+4,78+4,00)*2*0,15</t>
  </si>
  <si>
    <t>"Atika šikmá u skládané střechy"(3,5*2)*2*0,15</t>
  </si>
  <si>
    <t>Součet</t>
  </si>
  <si>
    <t>"Pro vyrovnávací potěr na atice"(7,5+4,6+0,4+3,375+4,78+4,00)*0,4</t>
  </si>
  <si>
    <t>"Atika šikmá u skládané střechy"(3,5*2)*0,4</t>
  </si>
  <si>
    <t>"Pro vyrovnávací potěr na aticerovné "(7,5+4,6+0,4+3,375+4,78+4,00)*0,4</t>
  </si>
  <si>
    <t>"Atika šikmá u skládané střechy"(3,5*2)*0,6</t>
  </si>
  <si>
    <t>(3,65*6,6)+(3,6*5,03)</t>
  </si>
  <si>
    <t>"odhad"5</t>
  </si>
  <si>
    <t>6,9*3,95+5,33*3,9</t>
  </si>
  <si>
    <t>((6,6+0,3)*(3,68+0,3+0,3))+((5,03+0,3)*(3,6+0,3))</t>
  </si>
  <si>
    <t>"Přechod mezi svislou a vodorovnou izolací"(6,6+3,65+3,0+5,03+3,6)</t>
  </si>
  <si>
    <t>"Hromosvod na oplechování atiky vč. atiky na šikmině"(6,6+3,5+3,65+3,6+5,03+3,6+3,5)/2</t>
  </si>
  <si>
    <t>1675632666</t>
  </si>
  <si>
    <t>"Pod oplechování atiky včetně šikmin"</t>
  </si>
  <si>
    <t>"Atika rovná"(7,5+4,6+0,4+3,375+4,78+4,00)*0,6</t>
  </si>
  <si>
    <t>-26738346</t>
  </si>
  <si>
    <t>"Oplechování atiky včetně šikmin"</t>
  </si>
  <si>
    <t>"Atika rovná"(7,5+4,6+0,4+3,375+4,78+4,00)</t>
  </si>
  <si>
    <t>"Atika šikmá u skládané střechy"(3,5*2)</t>
  </si>
  <si>
    <t>764213615</t>
  </si>
  <si>
    <t>Střešní dilatace z Pz s povrchovou úpravou jednodílná  rš 400 mm</t>
  </si>
  <si>
    <t>1551075395</t>
  </si>
  <si>
    <t>"Napojení šikmé skládané a rovné plastové krytiny"8,68</t>
  </si>
  <si>
    <t>764214607</t>
  </si>
  <si>
    <t>Oplechování horních ploch a atik bez rohů z Pz s povrch úpravou mechanicky kotvené rš 670 mm</t>
  </si>
  <si>
    <t>-1276908869</t>
  </si>
  <si>
    <t>Očištění povlakové krytiny střech do 10° očištěním a zametením</t>
  </si>
  <si>
    <t xml:space="preserve">fólie hydroizolační střešní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</si>
</sst>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3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5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1" xfId="0" applyNumberFormat="1" applyFont="1" applyBorder="1" applyAlignment="1">
      <alignment/>
    </xf>
    <xf numFmtId="166" fontId="34" fillId="0" borderId="12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 locked="0"/>
    </xf>
    <xf numFmtId="49" fontId="36" fillId="0" borderId="24" xfId="0" applyNumberFormat="1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167" fontId="36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" fontId="26" fillId="4" borderId="0" xfId="0" applyNumberFormat="1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0" fillId="0" borderId="0" xfId="0"/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4" fontId="2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24" xfId="0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left" vertical="center" wrapText="1"/>
      <protection locked="0"/>
    </xf>
    <xf numFmtId="4" fontId="36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5" fillId="2" borderId="0" xfId="20" applyFont="1" applyFill="1" applyAlignment="1" applyProtection="1">
      <alignment horizontal="center" vertical="center"/>
      <protection/>
    </xf>
    <xf numFmtId="4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95"/>
  <sheetViews>
    <sheetView showGridLines="0" tabSelected="1" workbookViewId="0" topLeftCell="A1">
      <pane ySplit="1" topLeftCell="A2" activePane="bottomLeft" state="frozen"/>
      <selection pane="bottomLeft" activeCell="M13" sqref="M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R2" s="208" t="s">
        <v>8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185" t="s">
        <v>12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26"/>
      <c r="AS4" s="20" t="s">
        <v>13</v>
      </c>
      <c r="BS4" s="21" t="s">
        <v>14</v>
      </c>
    </row>
    <row r="5" spans="2:71" ht="14.45" customHeight="1">
      <c r="B5" s="25"/>
      <c r="C5" s="27"/>
      <c r="D5" s="28" t="s">
        <v>15</v>
      </c>
      <c r="E5" s="27"/>
      <c r="F5" s="27"/>
      <c r="G5" s="27"/>
      <c r="H5" s="27"/>
      <c r="I5" s="27"/>
      <c r="J5" s="27"/>
      <c r="K5" s="187" t="s">
        <v>16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27"/>
      <c r="AQ5" s="26"/>
      <c r="BS5" s="21" t="s">
        <v>9</v>
      </c>
    </row>
    <row r="6" spans="2:71" ht="36.95" customHeight="1">
      <c r="B6" s="25"/>
      <c r="C6" s="27"/>
      <c r="D6" s="30" t="s">
        <v>17</v>
      </c>
      <c r="E6" s="27"/>
      <c r="F6" s="27"/>
      <c r="G6" s="27"/>
      <c r="H6" s="27"/>
      <c r="I6" s="27"/>
      <c r="J6" s="27"/>
      <c r="K6" s="189" t="s">
        <v>18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27"/>
      <c r="AQ6" s="26"/>
      <c r="BS6" s="21" t="s">
        <v>9</v>
      </c>
    </row>
    <row r="7" spans="2:71" ht="14.45" customHeight="1">
      <c r="B7" s="25"/>
      <c r="C7" s="27"/>
      <c r="D7" s="31" t="s">
        <v>19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20</v>
      </c>
      <c r="AL7" s="27"/>
      <c r="AM7" s="27"/>
      <c r="AN7" s="29" t="s">
        <v>5</v>
      </c>
      <c r="AO7" s="27"/>
      <c r="AP7" s="27"/>
      <c r="AQ7" s="26"/>
      <c r="BS7" s="21" t="s">
        <v>9</v>
      </c>
    </row>
    <row r="8" spans="2:71" ht="14.45" customHeight="1">
      <c r="B8" s="25"/>
      <c r="C8" s="27"/>
      <c r="D8" s="31" t="s">
        <v>21</v>
      </c>
      <c r="E8" s="27"/>
      <c r="F8" s="27"/>
      <c r="G8" s="27"/>
      <c r="H8" s="27"/>
      <c r="I8" s="27"/>
      <c r="J8" s="27"/>
      <c r="K8" s="29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23</v>
      </c>
      <c r="AL8" s="27"/>
      <c r="AM8" s="27"/>
      <c r="AN8" s="29" t="s">
        <v>24</v>
      </c>
      <c r="AO8" s="27"/>
      <c r="AP8" s="27"/>
      <c r="AQ8" s="26"/>
      <c r="BS8" s="21" t="s">
        <v>9</v>
      </c>
    </row>
    <row r="9" spans="2:71" ht="14.45" customHeight="1">
      <c r="B9" s="2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6"/>
      <c r="BS9" s="21" t="s">
        <v>9</v>
      </c>
    </row>
    <row r="10" spans="2:71" ht="14.45" customHeight="1">
      <c r="B10" s="25"/>
      <c r="C10" s="27"/>
      <c r="D10" s="31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26</v>
      </c>
      <c r="AL10" s="27"/>
      <c r="AM10" s="27"/>
      <c r="AN10" s="29" t="s">
        <v>5</v>
      </c>
      <c r="AO10" s="27"/>
      <c r="AP10" s="27"/>
      <c r="AQ10" s="26"/>
      <c r="BS10" s="21" t="s">
        <v>9</v>
      </c>
    </row>
    <row r="11" spans="2:71" ht="18.4" customHeight="1">
      <c r="B11" s="25"/>
      <c r="C11" s="27"/>
      <c r="D11" s="27"/>
      <c r="E11" s="29" t="s">
        <v>22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27</v>
      </c>
      <c r="AL11" s="27"/>
      <c r="AM11" s="27"/>
      <c r="AN11" s="29" t="s">
        <v>5</v>
      </c>
      <c r="AO11" s="27"/>
      <c r="AP11" s="27"/>
      <c r="AQ11" s="26"/>
      <c r="BS11" s="21" t="s">
        <v>9</v>
      </c>
    </row>
    <row r="12" spans="2:71" ht="6.95" customHeight="1"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6"/>
      <c r="BS12" s="21" t="s">
        <v>9</v>
      </c>
    </row>
    <row r="13" spans="2:71" ht="14.45" customHeight="1">
      <c r="B13" s="25"/>
      <c r="C13" s="27"/>
      <c r="D13" s="31" t="s">
        <v>28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26</v>
      </c>
      <c r="AL13" s="27"/>
      <c r="AM13" s="27"/>
      <c r="AN13" s="29" t="s">
        <v>5</v>
      </c>
      <c r="AO13" s="27"/>
      <c r="AP13" s="27"/>
      <c r="AQ13" s="26"/>
      <c r="BS13" s="21" t="s">
        <v>9</v>
      </c>
    </row>
    <row r="14" spans="2:71" ht="15">
      <c r="B14" s="25"/>
      <c r="C14" s="27"/>
      <c r="D14" s="27"/>
      <c r="E14" s="29" t="s">
        <v>22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27</v>
      </c>
      <c r="AL14" s="27"/>
      <c r="AM14" s="27"/>
      <c r="AN14" s="29" t="s">
        <v>5</v>
      </c>
      <c r="AO14" s="27"/>
      <c r="AP14" s="27"/>
      <c r="AQ14" s="26"/>
      <c r="BS14" s="21" t="s">
        <v>9</v>
      </c>
    </row>
    <row r="15" spans="2:71" ht="6.95" customHeight="1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6"/>
      <c r="BS15" s="21" t="s">
        <v>6</v>
      </c>
    </row>
    <row r="16" spans="2:71" ht="14.45" customHeight="1">
      <c r="B16" s="25"/>
      <c r="C16" s="27"/>
      <c r="D16" s="31" t="s">
        <v>29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26</v>
      </c>
      <c r="AL16" s="27"/>
      <c r="AM16" s="27"/>
      <c r="AN16" s="29" t="s">
        <v>5</v>
      </c>
      <c r="AO16" s="27"/>
      <c r="AP16" s="27"/>
      <c r="AQ16" s="26"/>
      <c r="BS16" s="21" t="s">
        <v>6</v>
      </c>
    </row>
    <row r="17" spans="2:71" ht="18.4" customHeight="1">
      <c r="B17" s="25"/>
      <c r="C17" s="27"/>
      <c r="D17" s="27"/>
      <c r="E17" s="29" t="s">
        <v>22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27</v>
      </c>
      <c r="AL17" s="27"/>
      <c r="AM17" s="27"/>
      <c r="AN17" s="29" t="s">
        <v>5</v>
      </c>
      <c r="AO17" s="27"/>
      <c r="AP17" s="27"/>
      <c r="AQ17" s="26"/>
      <c r="BS17" s="21" t="s">
        <v>30</v>
      </c>
    </row>
    <row r="18" spans="2:71" ht="6.95" customHeight="1"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6"/>
      <c r="BS18" s="21" t="s">
        <v>9</v>
      </c>
    </row>
    <row r="19" spans="2:71" ht="14.45" customHeight="1">
      <c r="B19" s="25"/>
      <c r="C19" s="27"/>
      <c r="D19" s="31" t="s">
        <v>31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26</v>
      </c>
      <c r="AL19" s="27"/>
      <c r="AM19" s="27"/>
      <c r="AN19" s="29" t="s">
        <v>5</v>
      </c>
      <c r="AO19" s="27"/>
      <c r="AP19" s="27"/>
      <c r="AQ19" s="26"/>
      <c r="BS19" s="21" t="s">
        <v>9</v>
      </c>
    </row>
    <row r="20" spans="2:43" ht="18.4" customHeight="1">
      <c r="B20" s="25"/>
      <c r="C20" s="27"/>
      <c r="D20" s="27"/>
      <c r="E20" s="29" t="s">
        <v>22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27</v>
      </c>
      <c r="AL20" s="27"/>
      <c r="AM20" s="27"/>
      <c r="AN20" s="29" t="s">
        <v>5</v>
      </c>
      <c r="AO20" s="27"/>
      <c r="AP20" s="27"/>
      <c r="AQ20" s="26"/>
    </row>
    <row r="21" spans="2:43" ht="6.95" customHeight="1"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6"/>
    </row>
    <row r="22" spans="2:43" ht="15">
      <c r="B22" s="25"/>
      <c r="C22" s="27"/>
      <c r="D22" s="31" t="s">
        <v>32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6"/>
    </row>
    <row r="23" spans="2:43" ht="16.5" customHeight="1">
      <c r="B23" s="25"/>
      <c r="C23" s="27"/>
      <c r="D23" s="27"/>
      <c r="E23" s="190" t="s">
        <v>5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27"/>
      <c r="AP23" s="27"/>
      <c r="AQ23" s="26"/>
    </row>
    <row r="24" spans="2:43" ht="6.95" customHeight="1">
      <c r="B24" s="2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6"/>
    </row>
    <row r="25" spans="2:43" ht="6.95" customHeight="1">
      <c r="B25" s="25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6"/>
    </row>
    <row r="26" spans="2:43" ht="14.45" customHeight="1">
      <c r="B26" s="25"/>
      <c r="C26" s="27"/>
      <c r="D26" s="33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14">
        <f>ROUND(AG87,2)</f>
        <v>0</v>
      </c>
      <c r="AL26" s="188"/>
      <c r="AM26" s="188"/>
      <c r="AN26" s="188"/>
      <c r="AO26" s="188"/>
      <c r="AP26" s="27"/>
      <c r="AQ26" s="26"/>
    </row>
    <row r="27" spans="2:43" ht="14.45" customHeight="1">
      <c r="B27" s="25"/>
      <c r="C27" s="27"/>
      <c r="D27" s="33" t="s">
        <v>34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4">
        <f>ROUND(AG92,2)</f>
        <v>0</v>
      </c>
      <c r="AL27" s="214"/>
      <c r="AM27" s="214"/>
      <c r="AN27" s="214"/>
      <c r="AO27" s="214"/>
      <c r="AP27" s="27"/>
      <c r="AQ27" s="26"/>
    </row>
    <row r="28" spans="2:43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43" s="1" customFormat="1" ht="25.9" customHeight="1">
      <c r="B29" s="34"/>
      <c r="C29" s="35"/>
      <c r="D29" s="37" t="s">
        <v>35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5">
        <f>ROUND(AK26+AK27,2)</f>
        <v>0</v>
      </c>
      <c r="AL29" s="216"/>
      <c r="AM29" s="216"/>
      <c r="AN29" s="216"/>
      <c r="AO29" s="216"/>
      <c r="AP29" s="35"/>
      <c r="AQ29" s="36"/>
    </row>
    <row r="30" spans="2:43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43" s="2" customFormat="1" ht="14.45" customHeight="1">
      <c r="B31" s="39"/>
      <c r="C31" s="40"/>
      <c r="D31" s="41" t="s">
        <v>36</v>
      </c>
      <c r="E31" s="40"/>
      <c r="F31" s="41" t="s">
        <v>37</v>
      </c>
      <c r="G31" s="40"/>
      <c r="H31" s="40"/>
      <c r="I31" s="40"/>
      <c r="J31" s="40"/>
      <c r="K31" s="40"/>
      <c r="L31" s="180">
        <v>0.21</v>
      </c>
      <c r="M31" s="181"/>
      <c r="N31" s="181"/>
      <c r="O31" s="181"/>
      <c r="P31" s="40"/>
      <c r="Q31" s="40"/>
      <c r="R31" s="40"/>
      <c r="S31" s="40"/>
      <c r="T31" s="43" t="s">
        <v>38</v>
      </c>
      <c r="U31" s="40"/>
      <c r="V31" s="40"/>
      <c r="W31" s="182">
        <f>ROUND(AZ87+SUM(CD93),2)</f>
        <v>0</v>
      </c>
      <c r="X31" s="181"/>
      <c r="Y31" s="181"/>
      <c r="Z31" s="181"/>
      <c r="AA31" s="181"/>
      <c r="AB31" s="181"/>
      <c r="AC31" s="181"/>
      <c r="AD31" s="181"/>
      <c r="AE31" s="181"/>
      <c r="AF31" s="40"/>
      <c r="AG31" s="40"/>
      <c r="AH31" s="40"/>
      <c r="AI31" s="40"/>
      <c r="AJ31" s="40"/>
      <c r="AK31" s="182">
        <f>ROUND(AV87+SUM(BY93),2)</f>
        <v>0</v>
      </c>
      <c r="AL31" s="181"/>
      <c r="AM31" s="181"/>
      <c r="AN31" s="181"/>
      <c r="AO31" s="181"/>
      <c r="AP31" s="40"/>
      <c r="AQ31" s="44"/>
    </row>
    <row r="32" spans="2:43" s="2" customFormat="1" ht="14.45" customHeight="1">
      <c r="B32" s="39"/>
      <c r="C32" s="40"/>
      <c r="D32" s="40"/>
      <c r="E32" s="40"/>
      <c r="F32" s="41" t="s">
        <v>39</v>
      </c>
      <c r="G32" s="40"/>
      <c r="H32" s="40"/>
      <c r="I32" s="40"/>
      <c r="J32" s="40"/>
      <c r="K32" s="40"/>
      <c r="L32" s="180">
        <v>0.15</v>
      </c>
      <c r="M32" s="181"/>
      <c r="N32" s="181"/>
      <c r="O32" s="181"/>
      <c r="P32" s="40"/>
      <c r="Q32" s="40"/>
      <c r="R32" s="40"/>
      <c r="S32" s="40"/>
      <c r="T32" s="43" t="s">
        <v>38</v>
      </c>
      <c r="U32" s="40"/>
      <c r="V32" s="40"/>
      <c r="W32" s="182">
        <f>ROUND(BA87+SUM(CE93),2)</f>
        <v>0</v>
      </c>
      <c r="X32" s="181"/>
      <c r="Y32" s="181"/>
      <c r="Z32" s="181"/>
      <c r="AA32" s="181"/>
      <c r="AB32" s="181"/>
      <c r="AC32" s="181"/>
      <c r="AD32" s="181"/>
      <c r="AE32" s="181"/>
      <c r="AF32" s="40"/>
      <c r="AG32" s="40"/>
      <c r="AH32" s="40"/>
      <c r="AI32" s="40"/>
      <c r="AJ32" s="40"/>
      <c r="AK32" s="182">
        <f>ROUND(AW87+SUM(BZ93),2)</f>
        <v>0</v>
      </c>
      <c r="AL32" s="181"/>
      <c r="AM32" s="181"/>
      <c r="AN32" s="181"/>
      <c r="AO32" s="181"/>
      <c r="AP32" s="40"/>
      <c r="AQ32" s="44"/>
    </row>
    <row r="33" spans="2:43" s="2" customFormat="1" ht="14.45" customHeight="1" hidden="1">
      <c r="B33" s="39"/>
      <c r="C33" s="40"/>
      <c r="D33" s="40"/>
      <c r="E33" s="40"/>
      <c r="F33" s="41" t="s">
        <v>40</v>
      </c>
      <c r="G33" s="40"/>
      <c r="H33" s="40"/>
      <c r="I33" s="40"/>
      <c r="J33" s="40"/>
      <c r="K33" s="40"/>
      <c r="L33" s="180">
        <v>0.21</v>
      </c>
      <c r="M33" s="181"/>
      <c r="N33" s="181"/>
      <c r="O33" s="181"/>
      <c r="P33" s="40"/>
      <c r="Q33" s="40"/>
      <c r="R33" s="40"/>
      <c r="S33" s="40"/>
      <c r="T33" s="43" t="s">
        <v>38</v>
      </c>
      <c r="U33" s="40"/>
      <c r="V33" s="40"/>
      <c r="W33" s="182">
        <f>ROUND(BB87+SUM(CF93),2)</f>
        <v>0</v>
      </c>
      <c r="X33" s="181"/>
      <c r="Y33" s="181"/>
      <c r="Z33" s="181"/>
      <c r="AA33" s="181"/>
      <c r="AB33" s="181"/>
      <c r="AC33" s="181"/>
      <c r="AD33" s="181"/>
      <c r="AE33" s="181"/>
      <c r="AF33" s="40"/>
      <c r="AG33" s="40"/>
      <c r="AH33" s="40"/>
      <c r="AI33" s="40"/>
      <c r="AJ33" s="40"/>
      <c r="AK33" s="182">
        <v>0</v>
      </c>
      <c r="AL33" s="181"/>
      <c r="AM33" s="181"/>
      <c r="AN33" s="181"/>
      <c r="AO33" s="181"/>
      <c r="AP33" s="40"/>
      <c r="AQ33" s="44"/>
    </row>
    <row r="34" spans="2:43" s="2" customFormat="1" ht="14.45" customHeight="1" hidden="1">
      <c r="B34" s="39"/>
      <c r="C34" s="40"/>
      <c r="D34" s="40"/>
      <c r="E34" s="40"/>
      <c r="F34" s="41" t="s">
        <v>41</v>
      </c>
      <c r="G34" s="40"/>
      <c r="H34" s="40"/>
      <c r="I34" s="40"/>
      <c r="J34" s="40"/>
      <c r="K34" s="40"/>
      <c r="L34" s="180">
        <v>0.15</v>
      </c>
      <c r="M34" s="181"/>
      <c r="N34" s="181"/>
      <c r="O34" s="181"/>
      <c r="P34" s="40"/>
      <c r="Q34" s="40"/>
      <c r="R34" s="40"/>
      <c r="S34" s="40"/>
      <c r="T34" s="43" t="s">
        <v>38</v>
      </c>
      <c r="U34" s="40"/>
      <c r="V34" s="40"/>
      <c r="W34" s="182">
        <f>ROUND(BC87+SUM(CG93),2)</f>
        <v>0</v>
      </c>
      <c r="X34" s="181"/>
      <c r="Y34" s="181"/>
      <c r="Z34" s="181"/>
      <c r="AA34" s="181"/>
      <c r="AB34" s="181"/>
      <c r="AC34" s="181"/>
      <c r="AD34" s="181"/>
      <c r="AE34" s="181"/>
      <c r="AF34" s="40"/>
      <c r="AG34" s="40"/>
      <c r="AH34" s="40"/>
      <c r="AI34" s="40"/>
      <c r="AJ34" s="40"/>
      <c r="AK34" s="182">
        <v>0</v>
      </c>
      <c r="AL34" s="181"/>
      <c r="AM34" s="181"/>
      <c r="AN34" s="181"/>
      <c r="AO34" s="181"/>
      <c r="AP34" s="40"/>
      <c r="AQ34" s="44"/>
    </row>
    <row r="35" spans="2:43" s="2" customFormat="1" ht="14.45" customHeight="1" hidden="1">
      <c r="B35" s="39"/>
      <c r="C35" s="40"/>
      <c r="D35" s="40"/>
      <c r="E35" s="40"/>
      <c r="F35" s="41" t="s">
        <v>42</v>
      </c>
      <c r="G35" s="40"/>
      <c r="H35" s="40"/>
      <c r="I35" s="40"/>
      <c r="J35" s="40"/>
      <c r="K35" s="40"/>
      <c r="L35" s="180">
        <v>0</v>
      </c>
      <c r="M35" s="181"/>
      <c r="N35" s="181"/>
      <c r="O35" s="181"/>
      <c r="P35" s="40"/>
      <c r="Q35" s="40"/>
      <c r="R35" s="40"/>
      <c r="S35" s="40"/>
      <c r="T35" s="43" t="s">
        <v>38</v>
      </c>
      <c r="U35" s="40"/>
      <c r="V35" s="40"/>
      <c r="W35" s="182">
        <f>ROUND(BD87+SUM(CH93),2)</f>
        <v>0</v>
      </c>
      <c r="X35" s="181"/>
      <c r="Y35" s="181"/>
      <c r="Z35" s="181"/>
      <c r="AA35" s="181"/>
      <c r="AB35" s="181"/>
      <c r="AC35" s="181"/>
      <c r="AD35" s="181"/>
      <c r="AE35" s="181"/>
      <c r="AF35" s="40"/>
      <c r="AG35" s="40"/>
      <c r="AH35" s="40"/>
      <c r="AI35" s="40"/>
      <c r="AJ35" s="40"/>
      <c r="AK35" s="182">
        <v>0</v>
      </c>
      <c r="AL35" s="181"/>
      <c r="AM35" s="181"/>
      <c r="AN35" s="181"/>
      <c r="AO35" s="181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43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44</v>
      </c>
      <c r="U37" s="47"/>
      <c r="V37" s="47"/>
      <c r="W37" s="47"/>
      <c r="X37" s="195" t="s">
        <v>45</v>
      </c>
      <c r="Y37" s="196"/>
      <c r="Z37" s="196"/>
      <c r="AA37" s="196"/>
      <c r="AB37" s="196"/>
      <c r="AC37" s="47"/>
      <c r="AD37" s="47"/>
      <c r="AE37" s="47"/>
      <c r="AF37" s="47"/>
      <c r="AG37" s="47"/>
      <c r="AH37" s="47"/>
      <c r="AI37" s="47"/>
      <c r="AJ37" s="47"/>
      <c r="AK37" s="197">
        <f>SUM(AK29:AK35)</f>
        <v>0</v>
      </c>
      <c r="AL37" s="196"/>
      <c r="AM37" s="196"/>
      <c r="AN37" s="196"/>
      <c r="AO37" s="198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6"/>
    </row>
    <row r="40" spans="2:43" ht="13.5"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6"/>
    </row>
    <row r="41" spans="2:43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6"/>
    </row>
    <row r="42" spans="2:43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6"/>
    </row>
    <row r="43" spans="2:43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6"/>
    </row>
    <row r="44" spans="2:43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6"/>
    </row>
    <row r="45" spans="2:43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6"/>
    </row>
    <row r="46" spans="2:43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6"/>
    </row>
    <row r="47" spans="2:43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6"/>
    </row>
    <row r="48" spans="2:43" ht="13.5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6"/>
    </row>
    <row r="49" spans="2:43" s="1" customFormat="1" ht="15">
      <c r="B49" s="34"/>
      <c r="C49" s="35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47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5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6"/>
    </row>
    <row r="51" spans="2:43" ht="13.5">
      <c r="B51" s="25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6"/>
    </row>
    <row r="52" spans="2:43" ht="13.5">
      <c r="B52" s="25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6"/>
    </row>
    <row r="53" spans="2:43" ht="13.5">
      <c r="B53" s="25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6"/>
    </row>
    <row r="54" spans="2:43" ht="13.5">
      <c r="B54" s="25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6"/>
    </row>
    <row r="55" spans="2:43" ht="13.5">
      <c r="B55" s="25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6"/>
    </row>
    <row r="56" spans="2:43" ht="13.5">
      <c r="B56" s="25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6"/>
    </row>
    <row r="57" spans="2:43" ht="13.5">
      <c r="B57" s="25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6"/>
    </row>
    <row r="58" spans="2:43" s="1" customFormat="1" ht="15">
      <c r="B58" s="34"/>
      <c r="C58" s="35"/>
      <c r="D58" s="54" t="s">
        <v>48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49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48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49</v>
      </c>
      <c r="AN58" s="55"/>
      <c r="AO58" s="57"/>
      <c r="AP58" s="35"/>
      <c r="AQ58" s="36"/>
    </row>
    <row r="59" spans="2:43" ht="13.5">
      <c r="B59" s="25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6"/>
    </row>
    <row r="60" spans="2:43" s="1" customFormat="1" ht="15">
      <c r="B60" s="34"/>
      <c r="C60" s="35"/>
      <c r="D60" s="49" t="s">
        <v>50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51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5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6"/>
    </row>
    <row r="62" spans="2:43" ht="13.5">
      <c r="B62" s="25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6"/>
    </row>
    <row r="63" spans="2:43" ht="13.5">
      <c r="B63" s="25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6"/>
    </row>
    <row r="64" spans="2:43" ht="13.5">
      <c r="B64" s="25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6"/>
    </row>
    <row r="65" spans="2:43" ht="13.5">
      <c r="B65" s="25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6"/>
    </row>
    <row r="66" spans="2:43" ht="13.5">
      <c r="B66" s="25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6"/>
    </row>
    <row r="67" spans="2:43" ht="13.5">
      <c r="B67" s="25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6"/>
    </row>
    <row r="68" spans="2:43" ht="13.5">
      <c r="B68" s="25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6"/>
    </row>
    <row r="69" spans="2:43" s="1" customFormat="1" ht="15">
      <c r="B69" s="34"/>
      <c r="C69" s="35"/>
      <c r="D69" s="54" t="s">
        <v>48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49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48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49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85" t="s">
        <v>52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36"/>
    </row>
    <row r="77" spans="2:43" s="3" customFormat="1" ht="14.45" customHeight="1">
      <c r="B77" s="64"/>
      <c r="C77" s="31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HO-21-05-29a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199" t="str">
        <f>K6</f>
        <v>Oprava střech v ZZS Hlučín</v>
      </c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31" t="s">
        <v>21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23</v>
      </c>
      <c r="AJ80" s="35"/>
      <c r="AK80" s="35"/>
      <c r="AL80" s="35"/>
      <c r="AM80" s="72" t="str">
        <f>IF(AN8="","",AN8)</f>
        <v>16. 5. 2021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31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29</v>
      </c>
      <c r="AJ82" s="35"/>
      <c r="AK82" s="35"/>
      <c r="AL82" s="35"/>
      <c r="AM82" s="201" t="str">
        <f>IF(E17="","",E17)</f>
        <v xml:space="preserve"> </v>
      </c>
      <c r="AN82" s="201"/>
      <c r="AO82" s="201"/>
      <c r="AP82" s="201"/>
      <c r="AQ82" s="36"/>
      <c r="AS82" s="210" t="s">
        <v>53</v>
      </c>
      <c r="AT82" s="211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5">
      <c r="B83" s="34"/>
      <c r="C83" s="31" t="s">
        <v>28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 xml:space="preserve"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31</v>
      </c>
      <c r="AJ83" s="35"/>
      <c r="AK83" s="35"/>
      <c r="AL83" s="35"/>
      <c r="AM83" s="201" t="str">
        <f>IF(E20="","",E20)</f>
        <v xml:space="preserve"> </v>
      </c>
      <c r="AN83" s="201"/>
      <c r="AO83" s="201"/>
      <c r="AP83" s="201"/>
      <c r="AQ83" s="36"/>
      <c r="AS83" s="212"/>
      <c r="AT83" s="213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2"/>
      <c r="AT84" s="213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191" t="s">
        <v>54</v>
      </c>
      <c r="D85" s="192"/>
      <c r="E85" s="192"/>
      <c r="F85" s="192"/>
      <c r="G85" s="192"/>
      <c r="H85" s="74"/>
      <c r="I85" s="193" t="s">
        <v>55</v>
      </c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3" t="s">
        <v>56</v>
      </c>
      <c r="AH85" s="192"/>
      <c r="AI85" s="192"/>
      <c r="AJ85" s="192"/>
      <c r="AK85" s="192"/>
      <c r="AL85" s="192"/>
      <c r="AM85" s="192"/>
      <c r="AN85" s="193" t="s">
        <v>57</v>
      </c>
      <c r="AO85" s="192"/>
      <c r="AP85" s="194"/>
      <c r="AQ85" s="36"/>
      <c r="AS85" s="75" t="s">
        <v>58</v>
      </c>
      <c r="AT85" s="76" t="s">
        <v>59</v>
      </c>
      <c r="AU85" s="76" t="s">
        <v>60</v>
      </c>
      <c r="AV85" s="76" t="s">
        <v>61</v>
      </c>
      <c r="AW85" s="76" t="s">
        <v>62</v>
      </c>
      <c r="AX85" s="76" t="s">
        <v>63</v>
      </c>
      <c r="AY85" s="76" t="s">
        <v>64</v>
      </c>
      <c r="AZ85" s="76" t="s">
        <v>65</v>
      </c>
      <c r="BA85" s="76" t="s">
        <v>66</v>
      </c>
      <c r="BB85" s="76" t="s">
        <v>67</v>
      </c>
      <c r="BC85" s="76" t="s">
        <v>68</v>
      </c>
      <c r="BD85" s="77" t="s">
        <v>69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79" t="s">
        <v>70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3">
        <f>ROUND(SUM(AG88:AG90),2)</f>
        <v>0</v>
      </c>
      <c r="AH87" s="203"/>
      <c r="AI87" s="203"/>
      <c r="AJ87" s="203"/>
      <c r="AK87" s="203"/>
      <c r="AL87" s="203"/>
      <c r="AM87" s="203"/>
      <c r="AN87" s="204">
        <f>SUM(AG87,AT87)</f>
        <v>0</v>
      </c>
      <c r="AO87" s="204"/>
      <c r="AP87" s="204"/>
      <c r="AQ87" s="70"/>
      <c r="AS87" s="81">
        <f>ROUND(SUM(AS88:AS90),2)</f>
        <v>0</v>
      </c>
      <c r="AT87" s="82">
        <f>ROUND(SUM(AV87:AW87),2)</f>
        <v>0</v>
      </c>
      <c r="AU87" s="83">
        <f>ROUND(SUM(AU88:AU90),5)</f>
        <v>437.3035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ROUND(SUM(AZ88:AZ90),2)</f>
        <v>0</v>
      </c>
      <c r="BA87" s="82">
        <f>ROUND(SUM(BA88:BA90),2)</f>
        <v>0</v>
      </c>
      <c r="BB87" s="82">
        <f>ROUND(SUM(BB88:BB90),2)</f>
        <v>0</v>
      </c>
      <c r="BC87" s="82">
        <f>ROUND(SUM(BC88:BC90),2)</f>
        <v>0</v>
      </c>
      <c r="BD87" s="84">
        <f>ROUND(SUM(BD88:BD90),2)</f>
        <v>0</v>
      </c>
      <c r="BS87" s="85" t="s">
        <v>71</v>
      </c>
      <c r="BT87" s="85" t="s">
        <v>72</v>
      </c>
      <c r="BU87" s="86" t="s">
        <v>73</v>
      </c>
      <c r="BV87" s="85" t="s">
        <v>74</v>
      </c>
      <c r="BW87" s="85" t="s">
        <v>75</v>
      </c>
      <c r="BX87" s="85" t="s">
        <v>76</v>
      </c>
    </row>
    <row r="88" spans="1:76" s="5" customFormat="1" ht="16.5" customHeight="1">
      <c r="A88" s="87" t="s">
        <v>77</v>
      </c>
      <c r="B88" s="88"/>
      <c r="C88" s="89"/>
      <c r="D88" s="202" t="s">
        <v>78</v>
      </c>
      <c r="E88" s="202"/>
      <c r="F88" s="202"/>
      <c r="G88" s="202"/>
      <c r="H88" s="202"/>
      <c r="I88" s="90"/>
      <c r="J88" s="202" t="s">
        <v>79</v>
      </c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5">
        <f>'01 - Žlutá střecha'!M30</f>
        <v>0</v>
      </c>
      <c r="AH88" s="206"/>
      <c r="AI88" s="206"/>
      <c r="AJ88" s="206"/>
      <c r="AK88" s="206"/>
      <c r="AL88" s="206"/>
      <c r="AM88" s="206"/>
      <c r="AN88" s="205">
        <f>SUM(AG88,AT88)</f>
        <v>0</v>
      </c>
      <c r="AO88" s="206"/>
      <c r="AP88" s="206"/>
      <c r="AQ88" s="91"/>
      <c r="AS88" s="92">
        <f>'01 - Žlutá střecha'!M28</f>
        <v>0</v>
      </c>
      <c r="AT88" s="93">
        <f>ROUND(SUM(AV88:AW88),2)</f>
        <v>0</v>
      </c>
      <c r="AU88" s="94">
        <f>'01 - Žlutá střecha'!W119</f>
        <v>266.14142799999996</v>
      </c>
      <c r="AV88" s="93">
        <f>'01 - Žlutá střecha'!M32</f>
        <v>0</v>
      </c>
      <c r="AW88" s="93">
        <f>'01 - Žlutá střecha'!M33</f>
        <v>0</v>
      </c>
      <c r="AX88" s="93">
        <f>'01 - Žlutá střecha'!M34</f>
        <v>0</v>
      </c>
      <c r="AY88" s="93">
        <f>'01 - Žlutá střecha'!M35</f>
        <v>0</v>
      </c>
      <c r="AZ88" s="93">
        <f>'01 - Žlutá střecha'!H32</f>
        <v>0</v>
      </c>
      <c r="BA88" s="93">
        <f>'01 - Žlutá střecha'!H33</f>
        <v>0</v>
      </c>
      <c r="BB88" s="93">
        <f>'01 - Žlutá střecha'!H34</f>
        <v>0</v>
      </c>
      <c r="BC88" s="93">
        <f>'01 - Žlutá střecha'!H35</f>
        <v>0</v>
      </c>
      <c r="BD88" s="95">
        <f>'01 - Žlutá střecha'!H36</f>
        <v>0</v>
      </c>
      <c r="BT88" s="96" t="s">
        <v>80</v>
      </c>
      <c r="BV88" s="96" t="s">
        <v>74</v>
      </c>
      <c r="BW88" s="96" t="s">
        <v>81</v>
      </c>
      <c r="BX88" s="96" t="s">
        <v>75</v>
      </c>
    </row>
    <row r="89" spans="1:76" s="5" customFormat="1" ht="16.5" customHeight="1">
      <c r="A89" s="87" t="s">
        <v>77</v>
      </c>
      <c r="B89" s="88"/>
      <c r="C89" s="89"/>
      <c r="D89" s="202" t="s">
        <v>82</v>
      </c>
      <c r="E89" s="202"/>
      <c r="F89" s="202"/>
      <c r="G89" s="202"/>
      <c r="H89" s="202"/>
      <c r="I89" s="90"/>
      <c r="J89" s="202" t="s">
        <v>83</v>
      </c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5">
        <f>'02 - Zelená střecha'!M30</f>
        <v>0</v>
      </c>
      <c r="AH89" s="206"/>
      <c r="AI89" s="206"/>
      <c r="AJ89" s="206"/>
      <c r="AK89" s="206"/>
      <c r="AL89" s="206"/>
      <c r="AM89" s="206"/>
      <c r="AN89" s="205">
        <f>SUM(AG89,AT89)</f>
        <v>0</v>
      </c>
      <c r="AO89" s="206"/>
      <c r="AP89" s="206"/>
      <c r="AQ89" s="91"/>
      <c r="AS89" s="92">
        <f>'02 - Zelená střecha'!M28</f>
        <v>0</v>
      </c>
      <c r="AT89" s="93">
        <f>ROUND(SUM(AV89:AW89),2)</f>
        <v>0</v>
      </c>
      <c r="AU89" s="94">
        <f>'02 - Zelená střecha'!W119</f>
        <v>71.39207900000001</v>
      </c>
      <c r="AV89" s="93">
        <f>'02 - Zelená střecha'!M32</f>
        <v>0</v>
      </c>
      <c r="AW89" s="93">
        <f>'02 - Zelená střecha'!M33</f>
        <v>0</v>
      </c>
      <c r="AX89" s="93">
        <f>'02 - Zelená střecha'!M34</f>
        <v>0</v>
      </c>
      <c r="AY89" s="93">
        <f>'02 - Zelená střecha'!M35</f>
        <v>0</v>
      </c>
      <c r="AZ89" s="93">
        <f>'02 - Zelená střecha'!H32</f>
        <v>0</v>
      </c>
      <c r="BA89" s="93">
        <f>'02 - Zelená střecha'!H33</f>
        <v>0</v>
      </c>
      <c r="BB89" s="93">
        <f>'02 - Zelená střecha'!H34</f>
        <v>0</v>
      </c>
      <c r="BC89" s="93">
        <f>'02 - Zelená střecha'!H35</f>
        <v>0</v>
      </c>
      <c r="BD89" s="95">
        <f>'02 - Zelená střecha'!H36</f>
        <v>0</v>
      </c>
      <c r="BT89" s="96" t="s">
        <v>80</v>
      </c>
      <c r="BV89" s="96" t="s">
        <v>74</v>
      </c>
      <c r="BW89" s="96" t="s">
        <v>84</v>
      </c>
      <c r="BX89" s="96" t="s">
        <v>75</v>
      </c>
    </row>
    <row r="90" spans="1:76" s="5" customFormat="1" ht="16.5" customHeight="1">
      <c r="A90" s="87" t="s">
        <v>77</v>
      </c>
      <c r="B90" s="88"/>
      <c r="C90" s="89"/>
      <c r="D90" s="202" t="s">
        <v>85</v>
      </c>
      <c r="E90" s="202"/>
      <c r="F90" s="202"/>
      <c r="G90" s="202"/>
      <c r="H90" s="202"/>
      <c r="I90" s="90"/>
      <c r="J90" s="202" t="s">
        <v>86</v>
      </c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5">
        <f>'03 - Červená střecha'!M30</f>
        <v>0</v>
      </c>
      <c r="AH90" s="206"/>
      <c r="AI90" s="206"/>
      <c r="AJ90" s="206"/>
      <c r="AK90" s="206"/>
      <c r="AL90" s="206"/>
      <c r="AM90" s="206"/>
      <c r="AN90" s="205">
        <f>SUM(AG90,AT90)</f>
        <v>0</v>
      </c>
      <c r="AO90" s="206"/>
      <c r="AP90" s="206"/>
      <c r="AQ90" s="91"/>
      <c r="AS90" s="97">
        <f>'03 - Červená střecha'!M28</f>
        <v>0</v>
      </c>
      <c r="AT90" s="98">
        <f>ROUND(SUM(AV90:AW90),2)</f>
        <v>0</v>
      </c>
      <c r="AU90" s="99">
        <f>'03 - Červená střecha'!W118</f>
        <v>99.76998999999999</v>
      </c>
      <c r="AV90" s="98">
        <f>'03 - Červená střecha'!M32</f>
        <v>0</v>
      </c>
      <c r="AW90" s="98">
        <f>'03 - Červená střecha'!M33</f>
        <v>0</v>
      </c>
      <c r="AX90" s="98">
        <f>'03 - Červená střecha'!M34</f>
        <v>0</v>
      </c>
      <c r="AY90" s="98">
        <f>'03 - Červená střecha'!M35</f>
        <v>0</v>
      </c>
      <c r="AZ90" s="98">
        <f>'03 - Červená střecha'!H32</f>
        <v>0</v>
      </c>
      <c r="BA90" s="98">
        <f>'03 - Červená střecha'!H33</f>
        <v>0</v>
      </c>
      <c r="BB90" s="98">
        <f>'03 - Červená střecha'!H34</f>
        <v>0</v>
      </c>
      <c r="BC90" s="98">
        <f>'03 - Červená střecha'!H35</f>
        <v>0</v>
      </c>
      <c r="BD90" s="100">
        <f>'03 - Červená střecha'!H36</f>
        <v>0</v>
      </c>
      <c r="BT90" s="96" t="s">
        <v>80</v>
      </c>
      <c r="BV90" s="96" t="s">
        <v>74</v>
      </c>
      <c r="BW90" s="96" t="s">
        <v>87</v>
      </c>
      <c r="BX90" s="96" t="s">
        <v>75</v>
      </c>
    </row>
    <row r="91" spans="2:43" ht="13.5">
      <c r="B91" s="25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6"/>
    </row>
    <row r="92" spans="2:48" s="1" customFormat="1" ht="30" customHeight="1">
      <c r="B92" s="34"/>
      <c r="C92" s="79" t="s">
        <v>88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04">
        <v>0</v>
      </c>
      <c r="AH92" s="204"/>
      <c r="AI92" s="204"/>
      <c r="AJ92" s="204"/>
      <c r="AK92" s="204"/>
      <c r="AL92" s="204"/>
      <c r="AM92" s="204"/>
      <c r="AN92" s="204">
        <v>0</v>
      </c>
      <c r="AO92" s="204"/>
      <c r="AP92" s="204"/>
      <c r="AQ92" s="36"/>
      <c r="AS92" s="75" t="s">
        <v>89</v>
      </c>
      <c r="AT92" s="76" t="s">
        <v>90</v>
      </c>
      <c r="AU92" s="76" t="s">
        <v>36</v>
      </c>
      <c r="AV92" s="77" t="s">
        <v>59</v>
      </c>
    </row>
    <row r="93" spans="2:48" s="1" customFormat="1" ht="10.9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6"/>
      <c r="AS93" s="101"/>
      <c r="AT93" s="55"/>
      <c r="AU93" s="55"/>
      <c r="AV93" s="57"/>
    </row>
    <row r="94" spans="2:43" s="1" customFormat="1" ht="30" customHeight="1">
      <c r="B94" s="34"/>
      <c r="C94" s="102" t="s">
        <v>91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207">
        <f>ROUND(AG87+AG92,2)</f>
        <v>0</v>
      </c>
      <c r="AH94" s="207"/>
      <c r="AI94" s="207"/>
      <c r="AJ94" s="207"/>
      <c r="AK94" s="207"/>
      <c r="AL94" s="207"/>
      <c r="AM94" s="207"/>
      <c r="AN94" s="207">
        <f>AN87+AN92</f>
        <v>0</v>
      </c>
      <c r="AO94" s="207"/>
      <c r="AP94" s="207"/>
      <c r="AQ94" s="36"/>
    </row>
    <row r="95" spans="2:43" s="1" customFormat="1" ht="6.95" customHeight="1"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60"/>
    </row>
  </sheetData>
  <mergeCells count="53">
    <mergeCell ref="AG92:AM92"/>
    <mergeCell ref="AN92:AP92"/>
    <mergeCell ref="AG94:AM94"/>
    <mergeCell ref="AN94:AP94"/>
    <mergeCell ref="AR2:BE2"/>
    <mergeCell ref="AN90:AP90"/>
    <mergeCell ref="AG90:AM90"/>
    <mergeCell ref="AS82:AT84"/>
    <mergeCell ref="AM83:AP83"/>
    <mergeCell ref="AK26:AO26"/>
    <mergeCell ref="AK27:AO27"/>
    <mergeCell ref="AK29:AO29"/>
    <mergeCell ref="D90:H90"/>
    <mergeCell ref="J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01 - Žlutá střecha'!C2" display="/"/>
    <hyperlink ref="A89" location="'02 - Zelená střecha'!C2" display="/"/>
    <hyperlink ref="A90" location="'03 - Červená střecha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92"/>
  <sheetViews>
    <sheetView showGridLines="0" workbookViewId="0" topLeftCell="A1">
      <pane ySplit="1" topLeftCell="A2" activePane="bottomLeft" state="frozen"/>
      <selection pane="bottomLeft" activeCell="F136" sqref="F136:I13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92</v>
      </c>
      <c r="G1" s="16"/>
      <c r="H1" s="255" t="s">
        <v>93</v>
      </c>
      <c r="I1" s="255"/>
      <c r="J1" s="255"/>
      <c r="K1" s="255"/>
      <c r="L1" s="16" t="s">
        <v>94</v>
      </c>
      <c r="M1" s="14"/>
      <c r="N1" s="14"/>
      <c r="O1" s="15" t="s">
        <v>95</v>
      </c>
      <c r="P1" s="14"/>
      <c r="Q1" s="14"/>
      <c r="R1" s="14"/>
      <c r="S1" s="16" t="s">
        <v>96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21" t="s">
        <v>81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97</v>
      </c>
    </row>
    <row r="4" spans="2:46" ht="36.95" customHeight="1">
      <c r="B4" s="25"/>
      <c r="C4" s="185" t="s">
        <v>98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6"/>
      <c r="T4" s="20" t="s">
        <v>13</v>
      </c>
      <c r="AT4" s="21" t="s">
        <v>6</v>
      </c>
    </row>
    <row r="5" spans="2:18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2:18" ht="25.35" customHeight="1">
      <c r="B6" s="25"/>
      <c r="C6" s="27"/>
      <c r="D6" s="31" t="s">
        <v>17</v>
      </c>
      <c r="E6" s="27"/>
      <c r="F6" s="217" t="str">
        <f>'Rekapitulace stavby'!K6</f>
        <v>Oprava střech v ZZS Hlučín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7"/>
      <c r="R6" s="26"/>
    </row>
    <row r="7" spans="2:18" s="1" customFormat="1" ht="32.85" customHeight="1">
      <c r="B7" s="34"/>
      <c r="C7" s="35"/>
      <c r="D7" s="30" t="s">
        <v>99</v>
      </c>
      <c r="E7" s="35"/>
      <c r="F7" s="189" t="s">
        <v>100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35"/>
      <c r="R7" s="36"/>
    </row>
    <row r="8" spans="2:18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20" t="str">
        <f>'Rekapitulace stavby'!AN8</f>
        <v>16. 5. 2021</v>
      </c>
      <c r="P9" s="220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187" t="str">
        <f>IF('Rekapitulace stavby'!AN10="","",'Rekapitulace stavby'!AN10)</f>
        <v/>
      </c>
      <c r="P11" s="187"/>
      <c r="Q11" s="35"/>
      <c r="R11" s="36"/>
    </row>
    <row r="12" spans="2:18" s="1" customFormat="1" ht="18" customHeight="1">
      <c r="B12" s="34"/>
      <c r="C12" s="35"/>
      <c r="D12" s="35"/>
      <c r="E12" s="29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187" t="str">
        <f>IF('Rekapitulace stavby'!AN11="","",'Rekapitulace stavby'!AN11)</f>
        <v/>
      </c>
      <c r="P12" s="187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187" t="str">
        <f>IF('Rekapitulace stavby'!AN13="","",'Rekapitulace stavby'!AN13)</f>
        <v/>
      </c>
      <c r="P14" s="187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187" t="str">
        <f>IF('Rekapitulace stavby'!AN14="","",'Rekapitulace stavby'!AN14)</f>
        <v/>
      </c>
      <c r="P15" s="187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187" t="str">
        <f>IF('Rekapitulace stavby'!AN16="","",'Rekapitulace stavby'!AN16)</f>
        <v/>
      </c>
      <c r="P17" s="187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187" t="str">
        <f>IF('Rekapitulace stavby'!AN17="","",'Rekapitulace stavby'!AN17)</f>
        <v/>
      </c>
      <c r="P18" s="187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187" t="str">
        <f>IF('Rekapitulace stavby'!AN19="","",'Rekapitulace stavby'!AN19)</f>
        <v/>
      </c>
      <c r="P20" s="187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187" t="str">
        <f>IF('Rekapitulace stavby'!AN20="","",'Rekapitulace stavby'!AN20)</f>
        <v/>
      </c>
      <c r="P21" s="187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0" t="s">
        <v>5</v>
      </c>
      <c r="F24" s="190"/>
      <c r="G24" s="190"/>
      <c r="H24" s="190"/>
      <c r="I24" s="190"/>
      <c r="J24" s="190"/>
      <c r="K24" s="190"/>
      <c r="L24" s="19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101</v>
      </c>
      <c r="E27" s="35"/>
      <c r="F27" s="35"/>
      <c r="G27" s="35"/>
      <c r="H27" s="35"/>
      <c r="I27" s="35"/>
      <c r="J27" s="35"/>
      <c r="K27" s="35"/>
      <c r="L27" s="35"/>
      <c r="M27" s="214">
        <f>N88</f>
        <v>0</v>
      </c>
      <c r="N27" s="214"/>
      <c r="O27" s="214"/>
      <c r="P27" s="214"/>
      <c r="Q27" s="35"/>
      <c r="R27" s="36"/>
    </row>
    <row r="28" spans="2:18" s="1" customFormat="1" ht="14.45" customHeight="1">
      <c r="B28" s="34"/>
      <c r="C28" s="35"/>
      <c r="D28" s="33" t="s">
        <v>102</v>
      </c>
      <c r="E28" s="35"/>
      <c r="F28" s="35"/>
      <c r="G28" s="35"/>
      <c r="H28" s="35"/>
      <c r="I28" s="35"/>
      <c r="J28" s="35"/>
      <c r="K28" s="35"/>
      <c r="L28" s="35"/>
      <c r="M28" s="214">
        <f>N100</f>
        <v>0</v>
      </c>
      <c r="N28" s="214"/>
      <c r="O28" s="214"/>
      <c r="P28" s="214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21">
        <f>ROUND(M27+M28,2)</f>
        <v>0</v>
      </c>
      <c r="N30" s="219"/>
      <c r="O30" s="219"/>
      <c r="P30" s="21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22">
        <f>ROUND((SUM(BE100:BE101)+SUM(BE119:BE191)),2)</f>
        <v>0</v>
      </c>
      <c r="I32" s="219"/>
      <c r="J32" s="219"/>
      <c r="K32" s="35"/>
      <c r="L32" s="35"/>
      <c r="M32" s="222">
        <f>ROUND(ROUND((SUM(BE100:BE101)+SUM(BE119:BE191)),2)*F32,2)</f>
        <v>0</v>
      </c>
      <c r="N32" s="219"/>
      <c r="O32" s="219"/>
      <c r="P32" s="219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22">
        <f>ROUND((SUM(BF100:BF101)+SUM(BF119:BF191)),2)</f>
        <v>0</v>
      </c>
      <c r="I33" s="219"/>
      <c r="J33" s="219"/>
      <c r="K33" s="35"/>
      <c r="L33" s="35"/>
      <c r="M33" s="222">
        <f>ROUND(ROUND((SUM(BF100:BF101)+SUM(BF119:BF191)),2)*F33,2)</f>
        <v>0</v>
      </c>
      <c r="N33" s="219"/>
      <c r="O33" s="219"/>
      <c r="P33" s="21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22">
        <f>ROUND((SUM(BG100:BG101)+SUM(BG119:BG191)),2)</f>
        <v>0</v>
      </c>
      <c r="I34" s="219"/>
      <c r="J34" s="219"/>
      <c r="K34" s="35"/>
      <c r="L34" s="35"/>
      <c r="M34" s="222">
        <v>0</v>
      </c>
      <c r="N34" s="219"/>
      <c r="O34" s="219"/>
      <c r="P34" s="21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22">
        <f>ROUND((SUM(BH100:BH101)+SUM(BH119:BH191)),2)</f>
        <v>0</v>
      </c>
      <c r="I35" s="219"/>
      <c r="J35" s="219"/>
      <c r="K35" s="35"/>
      <c r="L35" s="35"/>
      <c r="M35" s="222">
        <v>0</v>
      </c>
      <c r="N35" s="219"/>
      <c r="O35" s="219"/>
      <c r="P35" s="21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42</v>
      </c>
      <c r="F36" s="42">
        <v>0</v>
      </c>
      <c r="G36" s="107" t="s">
        <v>38</v>
      </c>
      <c r="H36" s="222">
        <f>ROUND((SUM(BI100:BI101)+SUM(BI119:BI191)),2)</f>
        <v>0</v>
      </c>
      <c r="I36" s="219"/>
      <c r="J36" s="219"/>
      <c r="K36" s="35"/>
      <c r="L36" s="35"/>
      <c r="M36" s="222">
        <v>0</v>
      </c>
      <c r="N36" s="219"/>
      <c r="O36" s="219"/>
      <c r="P36" s="21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23">
        <f>SUM(M30:M36)</f>
        <v>0</v>
      </c>
      <c r="M38" s="223"/>
      <c r="N38" s="223"/>
      <c r="O38" s="223"/>
      <c r="P38" s="224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 ht="13.5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 ht="13.5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 ht="13.5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 ht="13.5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 ht="13.5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 ht="13.5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 ht="13.5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 ht="13.5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 ht="13.5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 ht="13.5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 ht="13.5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 ht="13.5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 ht="13.5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 ht="13.5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 ht="13.5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 ht="13.5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 ht="13.5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85" t="s">
        <v>103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17" t="str">
        <f>F6</f>
        <v>Oprava střech v ZZS Hlučín</v>
      </c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35"/>
      <c r="R78" s="36"/>
    </row>
    <row r="79" spans="2:18" s="1" customFormat="1" ht="36.95" customHeight="1">
      <c r="B79" s="34"/>
      <c r="C79" s="68" t="s">
        <v>99</v>
      </c>
      <c r="D79" s="35"/>
      <c r="E79" s="35"/>
      <c r="F79" s="199" t="str">
        <f>F7</f>
        <v>01 - Žlutá střecha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20" t="str">
        <f>IF(O9="","",O9)</f>
        <v>16. 5. 2021</v>
      </c>
      <c r="N81" s="220"/>
      <c r="O81" s="220"/>
      <c r="P81" s="220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187" t="str">
        <f>E18</f>
        <v xml:space="preserve"> </v>
      </c>
      <c r="N83" s="187"/>
      <c r="O83" s="187"/>
      <c r="P83" s="187"/>
      <c r="Q83" s="187"/>
      <c r="R83" s="36"/>
    </row>
    <row r="84" spans="2:18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187" t="str">
        <f>E21</f>
        <v xml:space="preserve"> </v>
      </c>
      <c r="N84" s="187"/>
      <c r="O84" s="187"/>
      <c r="P84" s="187"/>
      <c r="Q84" s="187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25" t="s">
        <v>104</v>
      </c>
      <c r="D86" s="226"/>
      <c r="E86" s="226"/>
      <c r="F86" s="226"/>
      <c r="G86" s="226"/>
      <c r="H86" s="103"/>
      <c r="I86" s="103"/>
      <c r="J86" s="103"/>
      <c r="K86" s="103"/>
      <c r="L86" s="103"/>
      <c r="M86" s="103"/>
      <c r="N86" s="225" t="s">
        <v>105</v>
      </c>
      <c r="O86" s="226"/>
      <c r="P86" s="226"/>
      <c r="Q86" s="226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106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4">
        <f>N119</f>
        <v>0</v>
      </c>
      <c r="O88" s="227"/>
      <c r="P88" s="227"/>
      <c r="Q88" s="227"/>
      <c r="R88" s="36"/>
      <c r="AU88" s="21" t="s">
        <v>107</v>
      </c>
    </row>
    <row r="89" spans="2:18" s="6" customFormat="1" ht="24.95" customHeight="1">
      <c r="B89" s="112"/>
      <c r="C89" s="113"/>
      <c r="D89" s="114" t="s">
        <v>108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8">
        <f>N120</f>
        <v>0</v>
      </c>
      <c r="O89" s="229"/>
      <c r="P89" s="229"/>
      <c r="Q89" s="229"/>
      <c r="R89" s="115"/>
    </row>
    <row r="90" spans="2:18" s="7" customFormat="1" ht="19.9" customHeight="1">
      <c r="B90" s="116"/>
      <c r="C90" s="117"/>
      <c r="D90" s="118" t="s">
        <v>109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30">
        <f>N121</f>
        <v>0</v>
      </c>
      <c r="O90" s="231"/>
      <c r="P90" s="231"/>
      <c r="Q90" s="231"/>
      <c r="R90" s="119"/>
    </row>
    <row r="91" spans="2:18" s="7" customFormat="1" ht="19.9" customHeight="1">
      <c r="B91" s="116"/>
      <c r="C91" s="117"/>
      <c r="D91" s="118" t="s">
        <v>110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30">
        <f>N128</f>
        <v>0</v>
      </c>
      <c r="O91" s="231"/>
      <c r="P91" s="231"/>
      <c r="Q91" s="231"/>
      <c r="R91" s="119"/>
    </row>
    <row r="92" spans="2:18" s="7" customFormat="1" ht="19.9" customHeight="1">
      <c r="B92" s="116"/>
      <c r="C92" s="117"/>
      <c r="D92" s="118" t="s">
        <v>111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30">
        <f>N131</f>
        <v>0</v>
      </c>
      <c r="O92" s="231"/>
      <c r="P92" s="231"/>
      <c r="Q92" s="231"/>
      <c r="R92" s="119"/>
    </row>
    <row r="93" spans="2:18" s="7" customFormat="1" ht="19.9" customHeight="1">
      <c r="B93" s="116"/>
      <c r="C93" s="117"/>
      <c r="D93" s="118" t="s">
        <v>112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30">
        <f>N138</f>
        <v>0</v>
      </c>
      <c r="O93" s="231"/>
      <c r="P93" s="231"/>
      <c r="Q93" s="231"/>
      <c r="R93" s="119"/>
    </row>
    <row r="94" spans="2:18" s="6" customFormat="1" ht="24.95" customHeight="1">
      <c r="B94" s="112"/>
      <c r="C94" s="113"/>
      <c r="D94" s="114" t="s">
        <v>113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28">
        <f>N140</f>
        <v>0</v>
      </c>
      <c r="O94" s="229"/>
      <c r="P94" s="229"/>
      <c r="Q94" s="229"/>
      <c r="R94" s="115"/>
    </row>
    <row r="95" spans="2:18" s="7" customFormat="1" ht="19.9" customHeight="1">
      <c r="B95" s="116"/>
      <c r="C95" s="117"/>
      <c r="D95" s="118" t="s">
        <v>114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30">
        <f>N141</f>
        <v>0</v>
      </c>
      <c r="O95" s="231"/>
      <c r="P95" s="231"/>
      <c r="Q95" s="231"/>
      <c r="R95" s="119"/>
    </row>
    <row r="96" spans="2:18" s="7" customFormat="1" ht="19.9" customHeight="1">
      <c r="B96" s="116"/>
      <c r="C96" s="117"/>
      <c r="D96" s="118" t="s">
        <v>115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30">
        <f>N163</f>
        <v>0</v>
      </c>
      <c r="O96" s="231"/>
      <c r="P96" s="231"/>
      <c r="Q96" s="231"/>
      <c r="R96" s="119"/>
    </row>
    <row r="97" spans="2:18" s="7" customFormat="1" ht="19.9" customHeight="1">
      <c r="B97" s="116"/>
      <c r="C97" s="117"/>
      <c r="D97" s="118" t="s">
        <v>116</v>
      </c>
      <c r="E97" s="117"/>
      <c r="F97" s="117"/>
      <c r="G97" s="117"/>
      <c r="H97" s="117"/>
      <c r="I97" s="117"/>
      <c r="J97" s="117"/>
      <c r="K97" s="117"/>
      <c r="L97" s="117"/>
      <c r="M97" s="117"/>
      <c r="N97" s="230">
        <f>N172</f>
        <v>0</v>
      </c>
      <c r="O97" s="231"/>
      <c r="P97" s="231"/>
      <c r="Q97" s="231"/>
      <c r="R97" s="119"/>
    </row>
    <row r="98" spans="2:18" s="7" customFormat="1" ht="19.9" customHeight="1">
      <c r="B98" s="116"/>
      <c r="C98" s="117"/>
      <c r="D98" s="118" t="s">
        <v>117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30">
        <f>N176</f>
        <v>0</v>
      </c>
      <c r="O98" s="231"/>
      <c r="P98" s="231"/>
      <c r="Q98" s="231"/>
      <c r="R98" s="119"/>
    </row>
    <row r="99" spans="2:18" s="1" customFormat="1" ht="21.7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21" s="1" customFormat="1" ht="29.25" customHeight="1">
      <c r="B100" s="34"/>
      <c r="C100" s="111" t="s">
        <v>118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27">
        <v>0</v>
      </c>
      <c r="O100" s="232"/>
      <c r="P100" s="232"/>
      <c r="Q100" s="232"/>
      <c r="R100" s="36"/>
      <c r="T100" s="120"/>
      <c r="U100" s="121" t="s">
        <v>36</v>
      </c>
    </row>
    <row r="101" spans="2:18" s="1" customFormat="1" ht="18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18" s="1" customFormat="1" ht="29.25" customHeight="1">
      <c r="B102" s="34"/>
      <c r="C102" s="102" t="s">
        <v>91</v>
      </c>
      <c r="D102" s="103"/>
      <c r="E102" s="103"/>
      <c r="F102" s="103"/>
      <c r="G102" s="103"/>
      <c r="H102" s="103"/>
      <c r="I102" s="103"/>
      <c r="J102" s="103"/>
      <c r="K102" s="103"/>
      <c r="L102" s="207">
        <f>ROUND(SUM(N88+N100),2)</f>
        <v>0</v>
      </c>
      <c r="M102" s="207"/>
      <c r="N102" s="207"/>
      <c r="O102" s="207"/>
      <c r="P102" s="207"/>
      <c r="Q102" s="207"/>
      <c r="R102" s="36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7" spans="2:18" s="1" customFormat="1" ht="6.95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</row>
    <row r="108" spans="2:18" s="1" customFormat="1" ht="36.95" customHeight="1">
      <c r="B108" s="34"/>
      <c r="C108" s="185" t="s">
        <v>119</v>
      </c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36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30" customHeight="1">
      <c r="B110" s="34"/>
      <c r="C110" s="31" t="s">
        <v>17</v>
      </c>
      <c r="D110" s="35"/>
      <c r="E110" s="35"/>
      <c r="F110" s="217" t="str">
        <f>F6</f>
        <v>Oprava střech v ZZS Hlučín</v>
      </c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35"/>
      <c r="R110" s="36"/>
    </row>
    <row r="111" spans="2:18" s="1" customFormat="1" ht="36.95" customHeight="1">
      <c r="B111" s="34"/>
      <c r="C111" s="68" t="s">
        <v>99</v>
      </c>
      <c r="D111" s="35"/>
      <c r="E111" s="35"/>
      <c r="F111" s="199" t="str">
        <f>F7</f>
        <v>01 - Žlutá střecha</v>
      </c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8" customHeight="1">
      <c r="B113" s="34"/>
      <c r="C113" s="31" t="s">
        <v>21</v>
      </c>
      <c r="D113" s="35"/>
      <c r="E113" s="35"/>
      <c r="F113" s="29" t="str">
        <f>F9</f>
        <v xml:space="preserve"> </v>
      </c>
      <c r="G113" s="35"/>
      <c r="H113" s="35"/>
      <c r="I113" s="35"/>
      <c r="J113" s="35"/>
      <c r="K113" s="31" t="s">
        <v>23</v>
      </c>
      <c r="L113" s="35"/>
      <c r="M113" s="220" t="str">
        <f>IF(O9="","",O9)</f>
        <v>16. 5. 2021</v>
      </c>
      <c r="N113" s="220"/>
      <c r="O113" s="220"/>
      <c r="P113" s="220"/>
      <c r="Q113" s="35"/>
      <c r="R113" s="36"/>
    </row>
    <row r="114" spans="2:18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15">
      <c r="B115" s="34"/>
      <c r="C115" s="31" t="s">
        <v>25</v>
      </c>
      <c r="D115" s="35"/>
      <c r="E115" s="35"/>
      <c r="F115" s="29" t="str">
        <f>E12</f>
        <v xml:space="preserve"> </v>
      </c>
      <c r="G115" s="35"/>
      <c r="H115" s="35"/>
      <c r="I115" s="35"/>
      <c r="J115" s="35"/>
      <c r="K115" s="31" t="s">
        <v>29</v>
      </c>
      <c r="L115" s="35"/>
      <c r="M115" s="187" t="str">
        <f>E18</f>
        <v xml:space="preserve"> </v>
      </c>
      <c r="N115" s="187"/>
      <c r="O115" s="187"/>
      <c r="P115" s="187"/>
      <c r="Q115" s="187"/>
      <c r="R115" s="36"/>
    </row>
    <row r="116" spans="2:18" s="1" customFormat="1" ht="14.45" customHeight="1">
      <c r="B116" s="34"/>
      <c r="C116" s="31" t="s">
        <v>28</v>
      </c>
      <c r="D116" s="35"/>
      <c r="E116" s="35"/>
      <c r="F116" s="29" t="str">
        <f>IF(E15="","",E15)</f>
        <v xml:space="preserve"> </v>
      </c>
      <c r="G116" s="35"/>
      <c r="H116" s="35"/>
      <c r="I116" s="35"/>
      <c r="J116" s="35"/>
      <c r="K116" s="31" t="s">
        <v>31</v>
      </c>
      <c r="L116" s="35"/>
      <c r="M116" s="187" t="str">
        <f>E21</f>
        <v xml:space="preserve"> </v>
      </c>
      <c r="N116" s="187"/>
      <c r="O116" s="187"/>
      <c r="P116" s="187"/>
      <c r="Q116" s="187"/>
      <c r="R116" s="36"/>
    </row>
    <row r="117" spans="2:18" s="1" customFormat="1" ht="10.3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27" s="8" customFormat="1" ht="29.25" customHeight="1">
      <c r="B118" s="122"/>
      <c r="C118" s="123" t="s">
        <v>120</v>
      </c>
      <c r="D118" s="124" t="s">
        <v>121</v>
      </c>
      <c r="E118" s="124" t="s">
        <v>54</v>
      </c>
      <c r="F118" s="233" t="s">
        <v>122</v>
      </c>
      <c r="G118" s="233"/>
      <c r="H118" s="233"/>
      <c r="I118" s="233"/>
      <c r="J118" s="124" t="s">
        <v>123</v>
      </c>
      <c r="K118" s="124" t="s">
        <v>124</v>
      </c>
      <c r="L118" s="233" t="s">
        <v>125</v>
      </c>
      <c r="M118" s="233"/>
      <c r="N118" s="233" t="s">
        <v>105</v>
      </c>
      <c r="O118" s="233"/>
      <c r="P118" s="233"/>
      <c r="Q118" s="234"/>
      <c r="R118" s="125"/>
      <c r="T118" s="75" t="s">
        <v>126</v>
      </c>
      <c r="U118" s="76" t="s">
        <v>36</v>
      </c>
      <c r="V118" s="76" t="s">
        <v>127</v>
      </c>
      <c r="W118" s="76" t="s">
        <v>128</v>
      </c>
      <c r="X118" s="76" t="s">
        <v>129</v>
      </c>
      <c r="Y118" s="76" t="s">
        <v>130</v>
      </c>
      <c r="Z118" s="76" t="s">
        <v>131</v>
      </c>
      <c r="AA118" s="77" t="s">
        <v>132</v>
      </c>
    </row>
    <row r="119" spans="2:63" s="1" customFormat="1" ht="29.25" customHeight="1">
      <c r="B119" s="34"/>
      <c r="C119" s="79" t="s">
        <v>101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39">
        <f>BK119</f>
        <v>0</v>
      </c>
      <c r="O119" s="240"/>
      <c r="P119" s="240"/>
      <c r="Q119" s="240"/>
      <c r="R119" s="36"/>
      <c r="T119" s="78"/>
      <c r="U119" s="50"/>
      <c r="V119" s="50"/>
      <c r="W119" s="126">
        <f>W120+W140</f>
        <v>266.14142799999996</v>
      </c>
      <c r="X119" s="50"/>
      <c r="Y119" s="126">
        <f>Y120+Y140</f>
        <v>80.44212302999998</v>
      </c>
      <c r="Z119" s="50"/>
      <c r="AA119" s="127">
        <f>AA120+AA140</f>
        <v>0.5595570000000001</v>
      </c>
      <c r="AT119" s="21" t="s">
        <v>71</v>
      </c>
      <c r="AU119" s="21" t="s">
        <v>107</v>
      </c>
      <c r="BK119" s="128">
        <f>BK120+BK140</f>
        <v>0</v>
      </c>
    </row>
    <row r="120" spans="2:63" s="9" customFormat="1" ht="37.35" customHeight="1">
      <c r="B120" s="129"/>
      <c r="C120" s="130"/>
      <c r="D120" s="131" t="s">
        <v>108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241">
        <f>BK120</f>
        <v>0</v>
      </c>
      <c r="O120" s="228"/>
      <c r="P120" s="228"/>
      <c r="Q120" s="228"/>
      <c r="R120" s="132"/>
      <c r="T120" s="133"/>
      <c r="U120" s="130"/>
      <c r="V120" s="130"/>
      <c r="W120" s="134">
        <f>W121+W128+W131+W138</f>
        <v>51.724903</v>
      </c>
      <c r="X120" s="130"/>
      <c r="Y120" s="134">
        <f>Y121+Y128+Y131+Y138</f>
        <v>2.1151854</v>
      </c>
      <c r="Z120" s="130"/>
      <c r="AA120" s="135">
        <f>AA121+AA128+AA131+AA138</f>
        <v>0</v>
      </c>
      <c r="AR120" s="136" t="s">
        <v>80</v>
      </c>
      <c r="AT120" s="137" t="s">
        <v>71</v>
      </c>
      <c r="AU120" s="137" t="s">
        <v>72</v>
      </c>
      <c r="AY120" s="136" t="s">
        <v>133</v>
      </c>
      <c r="BK120" s="138">
        <f>BK121+BK128+BK131+BK138</f>
        <v>0</v>
      </c>
    </row>
    <row r="121" spans="2:63" s="9" customFormat="1" ht="19.9" customHeight="1">
      <c r="B121" s="129"/>
      <c r="C121" s="130"/>
      <c r="D121" s="139" t="s">
        <v>109</v>
      </c>
      <c r="E121" s="139"/>
      <c r="F121" s="139"/>
      <c r="G121" s="139"/>
      <c r="H121" s="139"/>
      <c r="I121" s="139"/>
      <c r="J121" s="139"/>
      <c r="K121" s="139"/>
      <c r="L121" s="139"/>
      <c r="M121" s="139"/>
      <c r="N121" s="242">
        <f>BK121</f>
        <v>0</v>
      </c>
      <c r="O121" s="243"/>
      <c r="P121" s="243"/>
      <c r="Q121" s="243"/>
      <c r="R121" s="132"/>
      <c r="T121" s="133"/>
      <c r="U121" s="130"/>
      <c r="V121" s="130"/>
      <c r="W121" s="134">
        <f>SUM(W122:W127)</f>
        <v>17.85222</v>
      </c>
      <c r="X121" s="130"/>
      <c r="Y121" s="134">
        <f>SUM(Y122:Y127)</f>
        <v>0.019222200000000002</v>
      </c>
      <c r="Z121" s="130"/>
      <c r="AA121" s="135">
        <f>SUM(AA122:AA127)</f>
        <v>0</v>
      </c>
      <c r="AR121" s="136" t="s">
        <v>80</v>
      </c>
      <c r="AT121" s="137" t="s">
        <v>71</v>
      </c>
      <c r="AU121" s="137" t="s">
        <v>80</v>
      </c>
      <c r="AY121" s="136" t="s">
        <v>133</v>
      </c>
      <c r="BK121" s="138">
        <f>SUM(BK122:BK127)</f>
        <v>0</v>
      </c>
    </row>
    <row r="122" spans="2:65" s="1" customFormat="1" ht="38.25" customHeight="1">
      <c r="B122" s="140"/>
      <c r="C122" s="141" t="s">
        <v>80</v>
      </c>
      <c r="D122" s="141" t="s">
        <v>134</v>
      </c>
      <c r="E122" s="142" t="s">
        <v>135</v>
      </c>
      <c r="F122" s="235" t="s">
        <v>136</v>
      </c>
      <c r="G122" s="235"/>
      <c r="H122" s="235"/>
      <c r="I122" s="235"/>
      <c r="J122" s="143" t="s">
        <v>137</v>
      </c>
      <c r="K122" s="144">
        <v>15.93</v>
      </c>
      <c r="L122" s="236"/>
      <c r="M122" s="236"/>
      <c r="N122" s="236">
        <f>ROUND(L122*K122,2)</f>
        <v>0</v>
      </c>
      <c r="O122" s="236"/>
      <c r="P122" s="236"/>
      <c r="Q122" s="236"/>
      <c r="R122" s="145"/>
      <c r="T122" s="146" t="s">
        <v>5</v>
      </c>
      <c r="U122" s="43" t="s">
        <v>37</v>
      </c>
      <c r="V122" s="147">
        <v>0.756</v>
      </c>
      <c r="W122" s="147">
        <f>V122*K122</f>
        <v>12.04308</v>
      </c>
      <c r="X122" s="147">
        <v>0.00094</v>
      </c>
      <c r="Y122" s="147">
        <f>X122*K122</f>
        <v>0.0149742</v>
      </c>
      <c r="Z122" s="147">
        <v>0</v>
      </c>
      <c r="AA122" s="148">
        <f>Z122*K122</f>
        <v>0</v>
      </c>
      <c r="AR122" s="21" t="s">
        <v>138</v>
      </c>
      <c r="AT122" s="21" t="s">
        <v>134</v>
      </c>
      <c r="AU122" s="21" t="s">
        <v>97</v>
      </c>
      <c r="AY122" s="21" t="s">
        <v>133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1" t="s">
        <v>80</v>
      </c>
      <c r="BK122" s="149">
        <f>ROUND(L122*K122,2)</f>
        <v>0</v>
      </c>
      <c r="BL122" s="21" t="s">
        <v>138</v>
      </c>
      <c r="BM122" s="21" t="s">
        <v>139</v>
      </c>
    </row>
    <row r="123" spans="2:51" s="10" customFormat="1" ht="38.25" customHeight="1">
      <c r="B123" s="150"/>
      <c r="C123" s="151"/>
      <c r="D123" s="151"/>
      <c r="E123" s="152" t="s">
        <v>5</v>
      </c>
      <c r="F123" s="237" t="s">
        <v>140</v>
      </c>
      <c r="G123" s="238"/>
      <c r="H123" s="238"/>
      <c r="I123" s="238"/>
      <c r="J123" s="151"/>
      <c r="K123" s="153">
        <v>15.93</v>
      </c>
      <c r="L123" s="151"/>
      <c r="M123" s="151"/>
      <c r="N123" s="151"/>
      <c r="O123" s="151"/>
      <c r="P123" s="151"/>
      <c r="Q123" s="151"/>
      <c r="R123" s="154"/>
      <c r="T123" s="155"/>
      <c r="U123" s="151"/>
      <c r="V123" s="151"/>
      <c r="W123" s="151"/>
      <c r="X123" s="151"/>
      <c r="Y123" s="151"/>
      <c r="Z123" s="151"/>
      <c r="AA123" s="156"/>
      <c r="AT123" s="157" t="s">
        <v>141</v>
      </c>
      <c r="AU123" s="157" t="s">
        <v>97</v>
      </c>
      <c r="AV123" s="10" t="s">
        <v>97</v>
      </c>
      <c r="AW123" s="10" t="s">
        <v>30</v>
      </c>
      <c r="AX123" s="10" t="s">
        <v>80</v>
      </c>
      <c r="AY123" s="157" t="s">
        <v>133</v>
      </c>
    </row>
    <row r="124" spans="2:65" s="1" customFormat="1" ht="38.25" customHeight="1">
      <c r="B124" s="140"/>
      <c r="C124" s="141" t="s">
        <v>97</v>
      </c>
      <c r="D124" s="141" t="s">
        <v>134</v>
      </c>
      <c r="E124" s="142" t="s">
        <v>142</v>
      </c>
      <c r="F124" s="235" t="s">
        <v>143</v>
      </c>
      <c r="G124" s="235"/>
      <c r="H124" s="235"/>
      <c r="I124" s="235"/>
      <c r="J124" s="143" t="s">
        <v>137</v>
      </c>
      <c r="K124" s="144">
        <v>15.93</v>
      </c>
      <c r="L124" s="236"/>
      <c r="M124" s="236"/>
      <c r="N124" s="236">
        <f>ROUND(L124*K124,2)</f>
        <v>0</v>
      </c>
      <c r="O124" s="236"/>
      <c r="P124" s="236"/>
      <c r="Q124" s="236"/>
      <c r="R124" s="145"/>
      <c r="T124" s="146" t="s">
        <v>5</v>
      </c>
      <c r="U124" s="43" t="s">
        <v>37</v>
      </c>
      <c r="V124" s="147">
        <v>0.314</v>
      </c>
      <c r="W124" s="147">
        <f>V124*K124</f>
        <v>5.00202</v>
      </c>
      <c r="X124" s="147">
        <v>0</v>
      </c>
      <c r="Y124" s="147">
        <f>X124*K124</f>
        <v>0</v>
      </c>
      <c r="Z124" s="147">
        <v>0</v>
      </c>
      <c r="AA124" s="148">
        <f>Z124*K124</f>
        <v>0</v>
      </c>
      <c r="AR124" s="21" t="s">
        <v>138</v>
      </c>
      <c r="AT124" s="21" t="s">
        <v>134</v>
      </c>
      <c r="AU124" s="21" t="s">
        <v>97</v>
      </c>
      <c r="AY124" s="21" t="s">
        <v>133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1" t="s">
        <v>80</v>
      </c>
      <c r="BK124" s="149">
        <f>ROUND(L124*K124,2)</f>
        <v>0</v>
      </c>
      <c r="BL124" s="21" t="s">
        <v>138</v>
      </c>
      <c r="BM124" s="21" t="s">
        <v>144</v>
      </c>
    </row>
    <row r="125" spans="2:65" s="1" customFormat="1" ht="16.5" customHeight="1">
      <c r="B125" s="140"/>
      <c r="C125" s="141" t="s">
        <v>145</v>
      </c>
      <c r="D125" s="141" t="s">
        <v>134</v>
      </c>
      <c r="E125" s="142" t="s">
        <v>146</v>
      </c>
      <c r="F125" s="235" t="s">
        <v>147</v>
      </c>
      <c r="G125" s="235"/>
      <c r="H125" s="235"/>
      <c r="I125" s="235"/>
      <c r="J125" s="143" t="s">
        <v>137</v>
      </c>
      <c r="K125" s="144">
        <v>21.24</v>
      </c>
      <c r="L125" s="236"/>
      <c r="M125" s="236"/>
      <c r="N125" s="236">
        <f>ROUND(L125*K125,2)</f>
        <v>0</v>
      </c>
      <c r="O125" s="236"/>
      <c r="P125" s="236"/>
      <c r="Q125" s="236"/>
      <c r="R125" s="145"/>
      <c r="T125" s="146" t="s">
        <v>5</v>
      </c>
      <c r="U125" s="43" t="s">
        <v>37</v>
      </c>
      <c r="V125" s="147">
        <v>0.038</v>
      </c>
      <c r="W125" s="147">
        <f>V125*K125</f>
        <v>0.80712</v>
      </c>
      <c r="X125" s="147">
        <v>0.0002</v>
      </c>
      <c r="Y125" s="147">
        <f>X125*K125</f>
        <v>0.004248</v>
      </c>
      <c r="Z125" s="147">
        <v>0</v>
      </c>
      <c r="AA125" s="148">
        <f>Z125*K125</f>
        <v>0</v>
      </c>
      <c r="AR125" s="21" t="s">
        <v>148</v>
      </c>
      <c r="AT125" s="21" t="s">
        <v>134</v>
      </c>
      <c r="AU125" s="21" t="s">
        <v>97</v>
      </c>
      <c r="AY125" s="21" t="s">
        <v>133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1" t="s">
        <v>80</v>
      </c>
      <c r="BK125" s="149">
        <f>ROUND(L125*K125,2)</f>
        <v>0</v>
      </c>
      <c r="BL125" s="21" t="s">
        <v>148</v>
      </c>
      <c r="BM125" s="21" t="s">
        <v>149</v>
      </c>
    </row>
    <row r="126" spans="2:51" s="11" customFormat="1" ht="16.5" customHeight="1">
      <c r="B126" s="158"/>
      <c r="C126" s="159"/>
      <c r="D126" s="159"/>
      <c r="E126" s="160" t="s">
        <v>5</v>
      </c>
      <c r="F126" s="244" t="s">
        <v>150</v>
      </c>
      <c r="G126" s="245"/>
      <c r="H126" s="245"/>
      <c r="I126" s="245"/>
      <c r="J126" s="159"/>
      <c r="K126" s="160" t="s">
        <v>5</v>
      </c>
      <c r="L126" s="159"/>
      <c r="M126" s="159"/>
      <c r="N126" s="159"/>
      <c r="O126" s="159"/>
      <c r="P126" s="159"/>
      <c r="Q126" s="159"/>
      <c r="R126" s="161"/>
      <c r="T126" s="162"/>
      <c r="U126" s="159"/>
      <c r="V126" s="159"/>
      <c r="W126" s="159"/>
      <c r="X126" s="159"/>
      <c r="Y126" s="159"/>
      <c r="Z126" s="159"/>
      <c r="AA126" s="163"/>
      <c r="AT126" s="164" t="s">
        <v>141</v>
      </c>
      <c r="AU126" s="164" t="s">
        <v>97</v>
      </c>
      <c r="AV126" s="11" t="s">
        <v>80</v>
      </c>
      <c r="AW126" s="11" t="s">
        <v>30</v>
      </c>
      <c r="AX126" s="11" t="s">
        <v>72</v>
      </c>
      <c r="AY126" s="164" t="s">
        <v>133</v>
      </c>
    </row>
    <row r="127" spans="2:51" s="10" customFormat="1" ht="38.25" customHeight="1">
      <c r="B127" s="150"/>
      <c r="C127" s="151"/>
      <c r="D127" s="151"/>
      <c r="E127" s="152" t="s">
        <v>5</v>
      </c>
      <c r="F127" s="246" t="s">
        <v>151</v>
      </c>
      <c r="G127" s="247"/>
      <c r="H127" s="247"/>
      <c r="I127" s="247"/>
      <c r="J127" s="151"/>
      <c r="K127" s="153">
        <v>21.24</v>
      </c>
      <c r="L127" s="151"/>
      <c r="M127" s="151"/>
      <c r="N127" s="151"/>
      <c r="O127" s="151"/>
      <c r="P127" s="151"/>
      <c r="Q127" s="151"/>
      <c r="R127" s="154"/>
      <c r="T127" s="155"/>
      <c r="U127" s="151"/>
      <c r="V127" s="151"/>
      <c r="W127" s="151"/>
      <c r="X127" s="151"/>
      <c r="Y127" s="151"/>
      <c r="Z127" s="151"/>
      <c r="AA127" s="156"/>
      <c r="AT127" s="157" t="s">
        <v>141</v>
      </c>
      <c r="AU127" s="157" t="s">
        <v>97</v>
      </c>
      <c r="AV127" s="10" t="s">
        <v>97</v>
      </c>
      <c r="AW127" s="10" t="s">
        <v>30</v>
      </c>
      <c r="AX127" s="10" t="s">
        <v>80</v>
      </c>
      <c r="AY127" s="157" t="s">
        <v>133</v>
      </c>
    </row>
    <row r="128" spans="2:63" s="9" customFormat="1" ht="29.85" customHeight="1">
      <c r="B128" s="129"/>
      <c r="C128" s="130"/>
      <c r="D128" s="139" t="s">
        <v>110</v>
      </c>
      <c r="E128" s="139"/>
      <c r="F128" s="139"/>
      <c r="G128" s="139"/>
      <c r="H128" s="139"/>
      <c r="I128" s="139"/>
      <c r="J128" s="139"/>
      <c r="K128" s="139"/>
      <c r="L128" s="139"/>
      <c r="M128" s="139"/>
      <c r="N128" s="242">
        <f>BK128</f>
        <v>0</v>
      </c>
      <c r="O128" s="243"/>
      <c r="P128" s="243"/>
      <c r="Q128" s="243"/>
      <c r="R128" s="132"/>
      <c r="T128" s="133"/>
      <c r="U128" s="130"/>
      <c r="V128" s="130"/>
      <c r="W128" s="134">
        <f>SUM(W129:W130)</f>
        <v>8.750879999999999</v>
      </c>
      <c r="X128" s="130"/>
      <c r="Y128" s="134">
        <f>SUM(Y129:Y130)</f>
        <v>2.0959632</v>
      </c>
      <c r="Z128" s="130"/>
      <c r="AA128" s="135">
        <f>SUM(AA129:AA130)</f>
        <v>0</v>
      </c>
      <c r="AR128" s="136" t="s">
        <v>80</v>
      </c>
      <c r="AT128" s="137" t="s">
        <v>71</v>
      </c>
      <c r="AU128" s="137" t="s">
        <v>80</v>
      </c>
      <c r="AY128" s="136" t="s">
        <v>133</v>
      </c>
      <c r="BK128" s="138">
        <f>SUM(BK129:BK130)</f>
        <v>0</v>
      </c>
    </row>
    <row r="129" spans="2:65" s="1" customFormat="1" ht="25.5" customHeight="1">
      <c r="B129" s="140"/>
      <c r="C129" s="141" t="s">
        <v>138</v>
      </c>
      <c r="D129" s="141" t="s">
        <v>134</v>
      </c>
      <c r="E129" s="142" t="s">
        <v>152</v>
      </c>
      <c r="F129" s="235" t="s">
        <v>153</v>
      </c>
      <c r="G129" s="235"/>
      <c r="H129" s="235"/>
      <c r="I129" s="235"/>
      <c r="J129" s="143" t="s">
        <v>137</v>
      </c>
      <c r="K129" s="144">
        <v>21.24</v>
      </c>
      <c r="L129" s="236"/>
      <c r="M129" s="236"/>
      <c r="N129" s="236">
        <f>ROUND(L129*K129,2)</f>
        <v>0</v>
      </c>
      <c r="O129" s="236"/>
      <c r="P129" s="236"/>
      <c r="Q129" s="236"/>
      <c r="R129" s="145"/>
      <c r="T129" s="146" t="s">
        <v>5</v>
      </c>
      <c r="U129" s="43" t="s">
        <v>37</v>
      </c>
      <c r="V129" s="147">
        <v>0.412</v>
      </c>
      <c r="W129" s="147">
        <f>V129*K129</f>
        <v>8.750879999999999</v>
      </c>
      <c r="X129" s="147">
        <v>0.09868</v>
      </c>
      <c r="Y129" s="147">
        <f>X129*K129</f>
        <v>2.0959632</v>
      </c>
      <c r="Z129" s="147">
        <v>0</v>
      </c>
      <c r="AA129" s="148">
        <f>Z129*K129</f>
        <v>0</v>
      </c>
      <c r="AR129" s="21" t="s">
        <v>138</v>
      </c>
      <c r="AT129" s="21" t="s">
        <v>134</v>
      </c>
      <c r="AU129" s="21" t="s">
        <v>97</v>
      </c>
      <c r="AY129" s="21" t="s">
        <v>133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1" t="s">
        <v>80</v>
      </c>
      <c r="BK129" s="149">
        <f>ROUND(L129*K129,2)</f>
        <v>0</v>
      </c>
      <c r="BL129" s="21" t="s">
        <v>138</v>
      </c>
      <c r="BM129" s="21" t="s">
        <v>154</v>
      </c>
    </row>
    <row r="130" spans="2:51" s="10" customFormat="1" ht="38.25" customHeight="1">
      <c r="B130" s="150"/>
      <c r="C130" s="151"/>
      <c r="D130" s="151"/>
      <c r="E130" s="152" t="s">
        <v>5</v>
      </c>
      <c r="F130" s="237" t="s">
        <v>155</v>
      </c>
      <c r="G130" s="238"/>
      <c r="H130" s="238"/>
      <c r="I130" s="238"/>
      <c r="J130" s="151"/>
      <c r="K130" s="153">
        <v>21.24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141</v>
      </c>
      <c r="AU130" s="157" t="s">
        <v>97</v>
      </c>
      <c r="AV130" s="10" t="s">
        <v>97</v>
      </c>
      <c r="AW130" s="10" t="s">
        <v>30</v>
      </c>
      <c r="AX130" s="10" t="s">
        <v>80</v>
      </c>
      <c r="AY130" s="157" t="s">
        <v>133</v>
      </c>
    </row>
    <row r="131" spans="2:63" s="9" customFormat="1" ht="29.85" customHeight="1">
      <c r="B131" s="129"/>
      <c r="C131" s="130"/>
      <c r="D131" s="139" t="s">
        <v>111</v>
      </c>
      <c r="E131" s="139"/>
      <c r="F131" s="139"/>
      <c r="G131" s="139"/>
      <c r="H131" s="139"/>
      <c r="I131" s="139"/>
      <c r="J131" s="139"/>
      <c r="K131" s="139"/>
      <c r="L131" s="139"/>
      <c r="M131" s="139"/>
      <c r="N131" s="242">
        <f>BK131</f>
        <v>0</v>
      </c>
      <c r="O131" s="243"/>
      <c r="P131" s="243"/>
      <c r="Q131" s="243"/>
      <c r="R131" s="132"/>
      <c r="T131" s="133"/>
      <c r="U131" s="130"/>
      <c r="V131" s="130"/>
      <c r="W131" s="134">
        <f>SUM(W132:W137)</f>
        <v>24.450505</v>
      </c>
      <c r="X131" s="130"/>
      <c r="Y131" s="134">
        <f>SUM(Y132:Y137)</f>
        <v>0</v>
      </c>
      <c r="Z131" s="130"/>
      <c r="AA131" s="135">
        <f>SUM(AA132:AA137)</f>
        <v>0</v>
      </c>
      <c r="AR131" s="136" t="s">
        <v>80</v>
      </c>
      <c r="AT131" s="137" t="s">
        <v>71</v>
      </c>
      <c r="AU131" s="137" t="s">
        <v>80</v>
      </c>
      <c r="AY131" s="136" t="s">
        <v>133</v>
      </c>
      <c r="BK131" s="138">
        <f>SUM(BK132:BK137)</f>
        <v>0</v>
      </c>
    </row>
    <row r="132" spans="2:65" s="1" customFormat="1" ht="38.25" customHeight="1">
      <c r="B132" s="140"/>
      <c r="C132" s="141" t="s">
        <v>156</v>
      </c>
      <c r="D132" s="141" t="s">
        <v>134</v>
      </c>
      <c r="E132" s="142" t="s">
        <v>157</v>
      </c>
      <c r="F132" s="235" t="s">
        <v>158</v>
      </c>
      <c r="G132" s="235"/>
      <c r="H132" s="235"/>
      <c r="I132" s="235"/>
      <c r="J132" s="143" t="s">
        <v>137</v>
      </c>
      <c r="K132" s="144">
        <v>136.595</v>
      </c>
      <c r="L132" s="236"/>
      <c r="M132" s="236"/>
      <c r="N132" s="236">
        <f>ROUND(L132*K132,2)</f>
        <v>0</v>
      </c>
      <c r="O132" s="236"/>
      <c r="P132" s="236"/>
      <c r="Q132" s="236"/>
      <c r="R132" s="145"/>
      <c r="T132" s="146" t="s">
        <v>5</v>
      </c>
      <c r="U132" s="43" t="s">
        <v>37</v>
      </c>
      <c r="V132" s="147">
        <v>0.11</v>
      </c>
      <c r="W132" s="147">
        <f>V132*K132</f>
        <v>15.02545</v>
      </c>
      <c r="X132" s="147">
        <v>0</v>
      </c>
      <c r="Y132" s="147">
        <f>X132*K132</f>
        <v>0</v>
      </c>
      <c r="Z132" s="147">
        <v>0</v>
      </c>
      <c r="AA132" s="148">
        <f>Z132*K132</f>
        <v>0</v>
      </c>
      <c r="AR132" s="21" t="s">
        <v>138</v>
      </c>
      <c r="AT132" s="21" t="s">
        <v>134</v>
      </c>
      <c r="AU132" s="21" t="s">
        <v>97</v>
      </c>
      <c r="AY132" s="21" t="s">
        <v>133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1" t="s">
        <v>80</v>
      </c>
      <c r="BK132" s="149">
        <f>ROUND(L132*K132,2)</f>
        <v>0</v>
      </c>
      <c r="BL132" s="21" t="s">
        <v>138</v>
      </c>
      <c r="BM132" s="21" t="s">
        <v>159</v>
      </c>
    </row>
    <row r="133" spans="2:51" s="10" customFormat="1" ht="25.5" customHeight="1">
      <c r="B133" s="150"/>
      <c r="C133" s="151"/>
      <c r="D133" s="151"/>
      <c r="E133" s="152" t="s">
        <v>5</v>
      </c>
      <c r="F133" s="237" t="s">
        <v>160</v>
      </c>
      <c r="G133" s="238"/>
      <c r="H133" s="238"/>
      <c r="I133" s="238"/>
      <c r="J133" s="151"/>
      <c r="K133" s="153">
        <v>136.595</v>
      </c>
      <c r="L133" s="151"/>
      <c r="M133" s="151"/>
      <c r="N133" s="151"/>
      <c r="O133" s="151"/>
      <c r="P133" s="151"/>
      <c r="Q133" s="151"/>
      <c r="R133" s="154"/>
      <c r="T133" s="155"/>
      <c r="U133" s="151"/>
      <c r="V133" s="151"/>
      <c r="W133" s="151"/>
      <c r="X133" s="151"/>
      <c r="Y133" s="151"/>
      <c r="Z133" s="151"/>
      <c r="AA133" s="156"/>
      <c r="AT133" s="157" t="s">
        <v>141</v>
      </c>
      <c r="AU133" s="157" t="s">
        <v>97</v>
      </c>
      <c r="AV133" s="10" t="s">
        <v>97</v>
      </c>
      <c r="AW133" s="10" t="s">
        <v>30</v>
      </c>
      <c r="AX133" s="10" t="s">
        <v>80</v>
      </c>
      <c r="AY133" s="157" t="s">
        <v>133</v>
      </c>
    </row>
    <row r="134" spans="2:65" s="1" customFormat="1" ht="38.25" customHeight="1">
      <c r="B134" s="140"/>
      <c r="C134" s="141" t="s">
        <v>161</v>
      </c>
      <c r="D134" s="141" t="s">
        <v>134</v>
      </c>
      <c r="E134" s="142" t="s">
        <v>162</v>
      </c>
      <c r="F134" s="235" t="s">
        <v>163</v>
      </c>
      <c r="G134" s="235"/>
      <c r="H134" s="235"/>
      <c r="I134" s="235"/>
      <c r="J134" s="143" t="s">
        <v>137</v>
      </c>
      <c r="K134" s="144">
        <v>956.165</v>
      </c>
      <c r="L134" s="236"/>
      <c r="M134" s="236"/>
      <c r="N134" s="236">
        <f>ROUND(L134*K134,2)</f>
        <v>0</v>
      </c>
      <c r="O134" s="236"/>
      <c r="P134" s="236"/>
      <c r="Q134" s="236"/>
      <c r="R134" s="145"/>
      <c r="T134" s="146" t="s">
        <v>5</v>
      </c>
      <c r="U134" s="43" t="s">
        <v>37</v>
      </c>
      <c r="V134" s="147">
        <v>0</v>
      </c>
      <c r="W134" s="147">
        <f>V134*K134</f>
        <v>0</v>
      </c>
      <c r="X134" s="147">
        <v>0</v>
      </c>
      <c r="Y134" s="147">
        <f>X134*K134</f>
        <v>0</v>
      </c>
      <c r="Z134" s="147">
        <v>0</v>
      </c>
      <c r="AA134" s="148">
        <f>Z134*K134</f>
        <v>0</v>
      </c>
      <c r="AR134" s="21" t="s">
        <v>138</v>
      </c>
      <c r="AT134" s="21" t="s">
        <v>134</v>
      </c>
      <c r="AU134" s="21" t="s">
        <v>97</v>
      </c>
      <c r="AY134" s="21" t="s">
        <v>133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1" t="s">
        <v>80</v>
      </c>
      <c r="BK134" s="149">
        <f>ROUND(L134*K134,2)</f>
        <v>0</v>
      </c>
      <c r="BL134" s="21" t="s">
        <v>138</v>
      </c>
      <c r="BM134" s="21" t="s">
        <v>164</v>
      </c>
    </row>
    <row r="135" spans="2:51" s="10" customFormat="1" ht="16.5" customHeight="1">
      <c r="B135" s="150"/>
      <c r="C135" s="151"/>
      <c r="D135" s="151"/>
      <c r="E135" s="152" t="s">
        <v>5</v>
      </c>
      <c r="F135" s="237" t="s">
        <v>165</v>
      </c>
      <c r="G135" s="238"/>
      <c r="H135" s="238"/>
      <c r="I135" s="238"/>
      <c r="J135" s="151"/>
      <c r="K135" s="153">
        <v>136.595</v>
      </c>
      <c r="L135" s="151"/>
      <c r="M135" s="151"/>
      <c r="N135" s="151"/>
      <c r="O135" s="151"/>
      <c r="P135" s="151"/>
      <c r="Q135" s="151"/>
      <c r="R135" s="154"/>
      <c r="T135" s="155"/>
      <c r="U135" s="151"/>
      <c r="V135" s="151"/>
      <c r="W135" s="151"/>
      <c r="X135" s="151"/>
      <c r="Y135" s="151"/>
      <c r="Z135" s="151"/>
      <c r="AA135" s="156"/>
      <c r="AT135" s="157" t="s">
        <v>141</v>
      </c>
      <c r="AU135" s="157" t="s">
        <v>97</v>
      </c>
      <c r="AV135" s="10" t="s">
        <v>97</v>
      </c>
      <c r="AW135" s="10" t="s">
        <v>30</v>
      </c>
      <c r="AX135" s="10" t="s">
        <v>80</v>
      </c>
      <c r="AY135" s="157" t="s">
        <v>133</v>
      </c>
    </row>
    <row r="136" spans="2:65" s="1" customFormat="1" ht="38.25" customHeight="1">
      <c r="B136" s="140"/>
      <c r="C136" s="141" t="s">
        <v>166</v>
      </c>
      <c r="D136" s="141" t="s">
        <v>134</v>
      </c>
      <c r="E136" s="142" t="s">
        <v>167</v>
      </c>
      <c r="F136" s="235" t="s">
        <v>168</v>
      </c>
      <c r="G136" s="235"/>
      <c r="H136" s="235"/>
      <c r="I136" s="235"/>
      <c r="J136" s="143" t="s">
        <v>137</v>
      </c>
      <c r="K136" s="144">
        <v>136.595</v>
      </c>
      <c r="L136" s="236"/>
      <c r="M136" s="236"/>
      <c r="N136" s="236">
        <f>ROUND(L136*K136,2)</f>
        <v>0</v>
      </c>
      <c r="O136" s="236"/>
      <c r="P136" s="236"/>
      <c r="Q136" s="236"/>
      <c r="R136" s="145"/>
      <c r="T136" s="146" t="s">
        <v>5</v>
      </c>
      <c r="U136" s="43" t="s">
        <v>37</v>
      </c>
      <c r="V136" s="147">
        <v>0.069</v>
      </c>
      <c r="W136" s="147">
        <f>V136*K136</f>
        <v>9.425055</v>
      </c>
      <c r="X136" s="147">
        <v>0</v>
      </c>
      <c r="Y136" s="147">
        <f>X136*K136</f>
        <v>0</v>
      </c>
      <c r="Z136" s="147">
        <v>0</v>
      </c>
      <c r="AA136" s="148">
        <f>Z136*K136</f>
        <v>0</v>
      </c>
      <c r="AR136" s="21" t="s">
        <v>138</v>
      </c>
      <c r="AT136" s="21" t="s">
        <v>134</v>
      </c>
      <c r="AU136" s="21" t="s">
        <v>97</v>
      </c>
      <c r="AY136" s="21" t="s">
        <v>133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1" t="s">
        <v>80</v>
      </c>
      <c r="BK136" s="149">
        <f>ROUND(L136*K136,2)</f>
        <v>0</v>
      </c>
      <c r="BL136" s="21" t="s">
        <v>138</v>
      </c>
      <c r="BM136" s="21" t="s">
        <v>169</v>
      </c>
    </row>
    <row r="137" spans="2:65" s="1" customFormat="1" ht="38.25" customHeight="1">
      <c r="B137" s="140"/>
      <c r="C137" s="141" t="s">
        <v>170</v>
      </c>
      <c r="D137" s="141" t="s">
        <v>134</v>
      </c>
      <c r="E137" s="142" t="s">
        <v>171</v>
      </c>
      <c r="F137" s="235" t="s">
        <v>172</v>
      </c>
      <c r="G137" s="235"/>
      <c r="H137" s="235"/>
      <c r="I137" s="235"/>
      <c r="J137" s="143" t="s">
        <v>173</v>
      </c>
      <c r="K137" s="144">
        <v>1</v>
      </c>
      <c r="L137" s="236"/>
      <c r="M137" s="236"/>
      <c r="N137" s="236">
        <f>ROUND(L137*K137,2)</f>
        <v>0</v>
      </c>
      <c r="O137" s="236"/>
      <c r="P137" s="236"/>
      <c r="Q137" s="236"/>
      <c r="R137" s="145"/>
      <c r="T137" s="146" t="s">
        <v>5</v>
      </c>
      <c r="U137" s="43" t="s">
        <v>37</v>
      </c>
      <c r="V137" s="147">
        <v>0</v>
      </c>
      <c r="W137" s="147">
        <f>V137*K137</f>
        <v>0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1" t="s">
        <v>138</v>
      </c>
      <c r="AT137" s="21" t="s">
        <v>134</v>
      </c>
      <c r="AU137" s="21" t="s">
        <v>97</v>
      </c>
      <c r="AY137" s="21" t="s">
        <v>133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1" t="s">
        <v>80</v>
      </c>
      <c r="BK137" s="149">
        <f>ROUND(L137*K137,2)</f>
        <v>0</v>
      </c>
      <c r="BL137" s="21" t="s">
        <v>138</v>
      </c>
      <c r="BM137" s="21" t="s">
        <v>174</v>
      </c>
    </row>
    <row r="138" spans="2:63" s="9" customFormat="1" ht="29.85" customHeight="1">
      <c r="B138" s="129"/>
      <c r="C138" s="130"/>
      <c r="D138" s="139" t="s">
        <v>112</v>
      </c>
      <c r="E138" s="139"/>
      <c r="F138" s="139"/>
      <c r="G138" s="139"/>
      <c r="H138" s="139"/>
      <c r="I138" s="139"/>
      <c r="J138" s="139"/>
      <c r="K138" s="139"/>
      <c r="L138" s="139"/>
      <c r="M138" s="139"/>
      <c r="N138" s="251">
        <f>BK138</f>
        <v>0</v>
      </c>
      <c r="O138" s="252"/>
      <c r="P138" s="252"/>
      <c r="Q138" s="252"/>
      <c r="R138" s="132"/>
      <c r="T138" s="133"/>
      <c r="U138" s="130"/>
      <c r="V138" s="130"/>
      <c r="W138" s="134">
        <f>W139</f>
        <v>0.6712980000000001</v>
      </c>
      <c r="X138" s="130"/>
      <c r="Y138" s="134">
        <f>Y139</f>
        <v>0</v>
      </c>
      <c r="Z138" s="130"/>
      <c r="AA138" s="135">
        <f>AA139</f>
        <v>0</v>
      </c>
      <c r="AR138" s="136" t="s">
        <v>80</v>
      </c>
      <c r="AT138" s="137" t="s">
        <v>71</v>
      </c>
      <c r="AU138" s="137" t="s">
        <v>80</v>
      </c>
      <c r="AY138" s="136" t="s">
        <v>133</v>
      </c>
      <c r="BK138" s="138">
        <f>BK139</f>
        <v>0</v>
      </c>
    </row>
    <row r="139" spans="2:65" s="1" customFormat="1" ht="25.5" customHeight="1">
      <c r="B139" s="140"/>
      <c r="C139" s="141" t="s">
        <v>175</v>
      </c>
      <c r="D139" s="141" t="s">
        <v>134</v>
      </c>
      <c r="E139" s="142" t="s">
        <v>176</v>
      </c>
      <c r="F139" s="235" t="s">
        <v>177</v>
      </c>
      <c r="G139" s="235"/>
      <c r="H139" s="235"/>
      <c r="I139" s="235"/>
      <c r="J139" s="143" t="s">
        <v>178</v>
      </c>
      <c r="K139" s="144">
        <v>2.111</v>
      </c>
      <c r="L139" s="236"/>
      <c r="M139" s="236"/>
      <c r="N139" s="236">
        <f>ROUND(L139*K139,2)</f>
        <v>0</v>
      </c>
      <c r="O139" s="236"/>
      <c r="P139" s="236"/>
      <c r="Q139" s="236"/>
      <c r="R139" s="145"/>
      <c r="T139" s="146" t="s">
        <v>5</v>
      </c>
      <c r="U139" s="43" t="s">
        <v>37</v>
      </c>
      <c r="V139" s="147">
        <v>0.318</v>
      </c>
      <c r="W139" s="147">
        <f>V139*K139</f>
        <v>0.6712980000000001</v>
      </c>
      <c r="X139" s="147">
        <v>0</v>
      </c>
      <c r="Y139" s="147">
        <f>X139*K139</f>
        <v>0</v>
      </c>
      <c r="Z139" s="147">
        <v>0</v>
      </c>
      <c r="AA139" s="148">
        <f>Z139*K139</f>
        <v>0</v>
      </c>
      <c r="AR139" s="21" t="s">
        <v>138</v>
      </c>
      <c r="AT139" s="21" t="s">
        <v>134</v>
      </c>
      <c r="AU139" s="21" t="s">
        <v>97</v>
      </c>
      <c r="AY139" s="21" t="s">
        <v>133</v>
      </c>
      <c r="BE139" s="149">
        <f>IF(U139="základní",N139,0)</f>
        <v>0</v>
      </c>
      <c r="BF139" s="149">
        <f>IF(U139="snížená",N139,0)</f>
        <v>0</v>
      </c>
      <c r="BG139" s="149">
        <f>IF(U139="zákl. přenesená",N139,0)</f>
        <v>0</v>
      </c>
      <c r="BH139" s="149">
        <f>IF(U139="sníž. přenesená",N139,0)</f>
        <v>0</v>
      </c>
      <c r="BI139" s="149">
        <f>IF(U139="nulová",N139,0)</f>
        <v>0</v>
      </c>
      <c r="BJ139" s="21" t="s">
        <v>80</v>
      </c>
      <c r="BK139" s="149">
        <f>ROUND(L139*K139,2)</f>
        <v>0</v>
      </c>
      <c r="BL139" s="21" t="s">
        <v>138</v>
      </c>
      <c r="BM139" s="21" t="s">
        <v>179</v>
      </c>
    </row>
    <row r="140" spans="2:63" s="9" customFormat="1" ht="37.35" customHeight="1">
      <c r="B140" s="129"/>
      <c r="C140" s="130"/>
      <c r="D140" s="131" t="s">
        <v>113</v>
      </c>
      <c r="E140" s="131"/>
      <c r="F140" s="131"/>
      <c r="G140" s="131"/>
      <c r="H140" s="131"/>
      <c r="I140" s="131"/>
      <c r="J140" s="131"/>
      <c r="K140" s="131"/>
      <c r="L140" s="131"/>
      <c r="M140" s="131"/>
      <c r="N140" s="253">
        <f>BK140</f>
        <v>0</v>
      </c>
      <c r="O140" s="254"/>
      <c r="P140" s="254"/>
      <c r="Q140" s="254"/>
      <c r="R140" s="132"/>
      <c r="T140" s="133"/>
      <c r="U140" s="130"/>
      <c r="V140" s="130"/>
      <c r="W140" s="134">
        <f>W141+W163+W172+W176</f>
        <v>214.41652499999998</v>
      </c>
      <c r="X140" s="130"/>
      <c r="Y140" s="134">
        <f>Y141+Y163+Y172+Y176</f>
        <v>78.32693762999997</v>
      </c>
      <c r="Z140" s="130"/>
      <c r="AA140" s="135">
        <f>AA141+AA163+AA172+AA176</f>
        <v>0.5595570000000001</v>
      </c>
      <c r="AR140" s="136" t="s">
        <v>97</v>
      </c>
      <c r="AT140" s="137" t="s">
        <v>71</v>
      </c>
      <c r="AU140" s="137" t="s">
        <v>72</v>
      </c>
      <c r="AY140" s="136" t="s">
        <v>133</v>
      </c>
      <c r="BK140" s="138">
        <f>BK141+BK163+BK172+BK176</f>
        <v>0</v>
      </c>
    </row>
    <row r="141" spans="2:63" s="9" customFormat="1" ht="19.9" customHeight="1">
      <c r="B141" s="129"/>
      <c r="C141" s="130"/>
      <c r="D141" s="139" t="s">
        <v>114</v>
      </c>
      <c r="E141" s="139"/>
      <c r="F141" s="139"/>
      <c r="G141" s="139"/>
      <c r="H141" s="139"/>
      <c r="I141" s="139"/>
      <c r="J141" s="139"/>
      <c r="K141" s="139"/>
      <c r="L141" s="139"/>
      <c r="M141" s="139"/>
      <c r="N141" s="242">
        <f>BK141</f>
        <v>0</v>
      </c>
      <c r="O141" s="243"/>
      <c r="P141" s="243"/>
      <c r="Q141" s="243"/>
      <c r="R141" s="132"/>
      <c r="T141" s="133"/>
      <c r="U141" s="130"/>
      <c r="V141" s="130"/>
      <c r="W141" s="134">
        <f>SUM(W142:W162)</f>
        <v>109.345925</v>
      </c>
      <c r="X141" s="130"/>
      <c r="Y141" s="134">
        <f>SUM(Y142:Y162)</f>
        <v>77.80031042999998</v>
      </c>
      <c r="Z141" s="130"/>
      <c r="AA141" s="135">
        <f>SUM(AA142:AA162)</f>
        <v>0.341494</v>
      </c>
      <c r="AR141" s="136" t="s">
        <v>97</v>
      </c>
      <c r="AT141" s="137" t="s">
        <v>71</v>
      </c>
      <c r="AU141" s="137" t="s">
        <v>80</v>
      </c>
      <c r="AY141" s="136" t="s">
        <v>133</v>
      </c>
      <c r="BK141" s="138">
        <f>SUM(BK142:BK162)</f>
        <v>0</v>
      </c>
    </row>
    <row r="142" spans="2:65" s="1" customFormat="1" ht="25.5" customHeight="1">
      <c r="B142" s="140"/>
      <c r="C142" s="141" t="s">
        <v>180</v>
      </c>
      <c r="D142" s="141" t="s">
        <v>134</v>
      </c>
      <c r="E142" s="142" t="s">
        <v>181</v>
      </c>
      <c r="F142" s="248" t="s">
        <v>352</v>
      </c>
      <c r="G142" s="235"/>
      <c r="H142" s="235"/>
      <c r="I142" s="235"/>
      <c r="J142" s="143" t="s">
        <v>137</v>
      </c>
      <c r="K142" s="144">
        <v>170.747</v>
      </c>
      <c r="L142" s="236"/>
      <c r="M142" s="236"/>
      <c r="N142" s="236">
        <f>ROUND(L142*K142,2)</f>
        <v>0</v>
      </c>
      <c r="O142" s="236"/>
      <c r="P142" s="236"/>
      <c r="Q142" s="236"/>
      <c r="R142" s="145"/>
      <c r="T142" s="146" t="s">
        <v>5</v>
      </c>
      <c r="U142" s="43" t="s">
        <v>37</v>
      </c>
      <c r="V142" s="147">
        <v>0.052</v>
      </c>
      <c r="W142" s="147">
        <f>V142*K142</f>
        <v>8.878844</v>
      </c>
      <c r="X142" s="147">
        <v>0</v>
      </c>
      <c r="Y142" s="147">
        <f>X142*K142</f>
        <v>0</v>
      </c>
      <c r="Z142" s="147">
        <v>0.002</v>
      </c>
      <c r="AA142" s="148">
        <f>Z142*K142</f>
        <v>0.341494</v>
      </c>
      <c r="AR142" s="21" t="s">
        <v>148</v>
      </c>
      <c r="AT142" s="21" t="s">
        <v>134</v>
      </c>
      <c r="AU142" s="21" t="s">
        <v>97</v>
      </c>
      <c r="AY142" s="21" t="s">
        <v>133</v>
      </c>
      <c r="BE142" s="149">
        <f>IF(U142="základní",N142,0)</f>
        <v>0</v>
      </c>
      <c r="BF142" s="149">
        <f>IF(U142="snížená",N142,0)</f>
        <v>0</v>
      </c>
      <c r="BG142" s="149">
        <f>IF(U142="zákl. přenesená",N142,0)</f>
        <v>0</v>
      </c>
      <c r="BH142" s="149">
        <f>IF(U142="sníž. přenesená",N142,0)</f>
        <v>0</v>
      </c>
      <c r="BI142" s="149">
        <f>IF(U142="nulová",N142,0)</f>
        <v>0</v>
      </c>
      <c r="BJ142" s="21" t="s">
        <v>80</v>
      </c>
      <c r="BK142" s="149">
        <f>ROUND(L142*K142,2)</f>
        <v>0</v>
      </c>
      <c r="BL142" s="21" t="s">
        <v>148</v>
      </c>
      <c r="BM142" s="21" t="s">
        <v>182</v>
      </c>
    </row>
    <row r="143" spans="2:51" s="10" customFormat="1" ht="16.5" customHeight="1">
      <c r="B143" s="150"/>
      <c r="C143" s="151"/>
      <c r="D143" s="151"/>
      <c r="E143" s="152" t="s">
        <v>5</v>
      </c>
      <c r="F143" s="237" t="s">
        <v>183</v>
      </c>
      <c r="G143" s="238"/>
      <c r="H143" s="238"/>
      <c r="I143" s="238"/>
      <c r="J143" s="151"/>
      <c r="K143" s="153">
        <v>170.747</v>
      </c>
      <c r="L143" s="151"/>
      <c r="M143" s="151"/>
      <c r="N143" s="151"/>
      <c r="O143" s="151"/>
      <c r="P143" s="151"/>
      <c r="Q143" s="151"/>
      <c r="R143" s="154"/>
      <c r="T143" s="155"/>
      <c r="U143" s="151"/>
      <c r="V143" s="151"/>
      <c r="W143" s="151"/>
      <c r="X143" s="151"/>
      <c r="Y143" s="151"/>
      <c r="Z143" s="151"/>
      <c r="AA143" s="156"/>
      <c r="AT143" s="157" t="s">
        <v>141</v>
      </c>
      <c r="AU143" s="157" t="s">
        <v>97</v>
      </c>
      <c r="AV143" s="10" t="s">
        <v>97</v>
      </c>
      <c r="AW143" s="10" t="s">
        <v>30</v>
      </c>
      <c r="AX143" s="10" t="s">
        <v>80</v>
      </c>
      <c r="AY143" s="157" t="s">
        <v>133</v>
      </c>
    </row>
    <row r="144" spans="2:65" s="1" customFormat="1" ht="25.5" customHeight="1">
      <c r="B144" s="140"/>
      <c r="C144" s="141" t="s">
        <v>184</v>
      </c>
      <c r="D144" s="141" t="s">
        <v>134</v>
      </c>
      <c r="E144" s="142" t="s">
        <v>185</v>
      </c>
      <c r="F144" s="235" t="s">
        <v>186</v>
      </c>
      <c r="G144" s="235"/>
      <c r="H144" s="235"/>
      <c r="I144" s="235"/>
      <c r="J144" s="143" t="s">
        <v>187</v>
      </c>
      <c r="K144" s="144">
        <v>15</v>
      </c>
      <c r="L144" s="236"/>
      <c r="M144" s="236"/>
      <c r="N144" s="236">
        <f>ROUND(L144*K144,2)</f>
        <v>0</v>
      </c>
      <c r="O144" s="236"/>
      <c r="P144" s="236"/>
      <c r="Q144" s="236"/>
      <c r="R144" s="145"/>
      <c r="T144" s="146" t="s">
        <v>5</v>
      </c>
      <c r="U144" s="43" t="s">
        <v>37</v>
      </c>
      <c r="V144" s="147">
        <v>0.051</v>
      </c>
      <c r="W144" s="147">
        <f>V144*K144</f>
        <v>0.7649999999999999</v>
      </c>
      <c r="X144" s="147">
        <v>0.0015</v>
      </c>
      <c r="Y144" s="147">
        <f>X144*K144</f>
        <v>0.0225</v>
      </c>
      <c r="Z144" s="147">
        <v>0</v>
      </c>
      <c r="AA144" s="148">
        <f>Z144*K144</f>
        <v>0</v>
      </c>
      <c r="AR144" s="21" t="s">
        <v>148</v>
      </c>
      <c r="AT144" s="21" t="s">
        <v>134</v>
      </c>
      <c r="AU144" s="21" t="s">
        <v>97</v>
      </c>
      <c r="AY144" s="21" t="s">
        <v>133</v>
      </c>
      <c r="BE144" s="149">
        <f>IF(U144="základní",N144,0)</f>
        <v>0</v>
      </c>
      <c r="BF144" s="149">
        <f>IF(U144="snížená",N144,0)</f>
        <v>0</v>
      </c>
      <c r="BG144" s="149">
        <f>IF(U144="zákl. přenesená",N144,0)</f>
        <v>0</v>
      </c>
      <c r="BH144" s="149">
        <f>IF(U144="sníž. přenesená",N144,0)</f>
        <v>0</v>
      </c>
      <c r="BI144" s="149">
        <f>IF(U144="nulová",N144,0)</f>
        <v>0</v>
      </c>
      <c r="BJ144" s="21" t="s">
        <v>80</v>
      </c>
      <c r="BK144" s="149">
        <f>ROUND(L144*K144,2)</f>
        <v>0</v>
      </c>
      <c r="BL144" s="21" t="s">
        <v>148</v>
      </c>
      <c r="BM144" s="21" t="s">
        <v>188</v>
      </c>
    </row>
    <row r="145" spans="2:51" s="10" customFormat="1" ht="16.5" customHeight="1">
      <c r="B145" s="150"/>
      <c r="C145" s="151"/>
      <c r="D145" s="151"/>
      <c r="E145" s="152" t="s">
        <v>5</v>
      </c>
      <c r="F145" s="237" t="s">
        <v>189</v>
      </c>
      <c r="G145" s="238"/>
      <c r="H145" s="238"/>
      <c r="I145" s="238"/>
      <c r="J145" s="151"/>
      <c r="K145" s="153">
        <v>15</v>
      </c>
      <c r="L145" s="151"/>
      <c r="M145" s="151"/>
      <c r="N145" s="151"/>
      <c r="O145" s="151"/>
      <c r="P145" s="151"/>
      <c r="Q145" s="151"/>
      <c r="R145" s="154"/>
      <c r="T145" s="155"/>
      <c r="U145" s="151"/>
      <c r="V145" s="151"/>
      <c r="W145" s="151"/>
      <c r="X145" s="151"/>
      <c r="Y145" s="151"/>
      <c r="Z145" s="151"/>
      <c r="AA145" s="156"/>
      <c r="AT145" s="157" t="s">
        <v>141</v>
      </c>
      <c r="AU145" s="157" t="s">
        <v>97</v>
      </c>
      <c r="AV145" s="10" t="s">
        <v>97</v>
      </c>
      <c r="AW145" s="10" t="s">
        <v>30</v>
      </c>
      <c r="AX145" s="10" t="s">
        <v>80</v>
      </c>
      <c r="AY145" s="157" t="s">
        <v>133</v>
      </c>
    </row>
    <row r="146" spans="2:65" s="1" customFormat="1" ht="25.5" customHeight="1">
      <c r="B146" s="140"/>
      <c r="C146" s="141" t="s">
        <v>190</v>
      </c>
      <c r="D146" s="141" t="s">
        <v>134</v>
      </c>
      <c r="E146" s="142" t="s">
        <v>191</v>
      </c>
      <c r="F146" s="235" t="s">
        <v>192</v>
      </c>
      <c r="G146" s="235"/>
      <c r="H146" s="235"/>
      <c r="I146" s="235"/>
      <c r="J146" s="143" t="s">
        <v>137</v>
      </c>
      <c r="K146" s="144">
        <v>192.953</v>
      </c>
      <c r="L146" s="236"/>
      <c r="M146" s="236"/>
      <c r="N146" s="236">
        <f>ROUND(L146*K146,2)</f>
        <v>0</v>
      </c>
      <c r="O146" s="236"/>
      <c r="P146" s="236"/>
      <c r="Q146" s="236"/>
      <c r="R146" s="145"/>
      <c r="T146" s="146" t="s">
        <v>5</v>
      </c>
      <c r="U146" s="43" t="s">
        <v>37</v>
      </c>
      <c r="V146" s="147">
        <v>0.04</v>
      </c>
      <c r="W146" s="147">
        <f>V146*K146</f>
        <v>7.71812</v>
      </c>
      <c r="X146" s="147">
        <v>0.00012</v>
      </c>
      <c r="Y146" s="147">
        <f>X146*K146</f>
        <v>0.023154360000000002</v>
      </c>
      <c r="Z146" s="147">
        <v>0</v>
      </c>
      <c r="AA146" s="148">
        <f>Z146*K146</f>
        <v>0</v>
      </c>
      <c r="AR146" s="21" t="s">
        <v>148</v>
      </c>
      <c r="AT146" s="21" t="s">
        <v>134</v>
      </c>
      <c r="AU146" s="21" t="s">
        <v>97</v>
      </c>
      <c r="AY146" s="21" t="s">
        <v>133</v>
      </c>
      <c r="BE146" s="149">
        <f>IF(U146="základní",N146,0)</f>
        <v>0</v>
      </c>
      <c r="BF146" s="149">
        <f>IF(U146="snížená",N146,0)</f>
        <v>0</v>
      </c>
      <c r="BG146" s="149">
        <f>IF(U146="zákl. přenesená",N146,0)</f>
        <v>0</v>
      </c>
      <c r="BH146" s="149">
        <f>IF(U146="sníž. přenesená",N146,0)</f>
        <v>0</v>
      </c>
      <c r="BI146" s="149">
        <f>IF(U146="nulová",N146,0)</f>
        <v>0</v>
      </c>
      <c r="BJ146" s="21" t="s">
        <v>80</v>
      </c>
      <c r="BK146" s="149">
        <f>ROUND(L146*K146,2)</f>
        <v>0</v>
      </c>
      <c r="BL146" s="21" t="s">
        <v>148</v>
      </c>
      <c r="BM146" s="21" t="s">
        <v>193</v>
      </c>
    </row>
    <row r="147" spans="2:51" s="11" customFormat="1" ht="25.5" customHeight="1">
      <c r="B147" s="158"/>
      <c r="C147" s="159"/>
      <c r="D147" s="159"/>
      <c r="E147" s="160" t="s">
        <v>5</v>
      </c>
      <c r="F147" s="244" t="s">
        <v>194</v>
      </c>
      <c r="G147" s="245"/>
      <c r="H147" s="245"/>
      <c r="I147" s="245"/>
      <c r="J147" s="159"/>
      <c r="K147" s="160" t="s">
        <v>5</v>
      </c>
      <c r="L147" s="159"/>
      <c r="M147" s="159"/>
      <c r="N147" s="159"/>
      <c r="O147" s="159"/>
      <c r="P147" s="159"/>
      <c r="Q147" s="159"/>
      <c r="R147" s="161"/>
      <c r="T147" s="162"/>
      <c r="U147" s="159"/>
      <c r="V147" s="159"/>
      <c r="W147" s="159"/>
      <c r="X147" s="159"/>
      <c r="Y147" s="159"/>
      <c r="Z147" s="159"/>
      <c r="AA147" s="163"/>
      <c r="AT147" s="164" t="s">
        <v>141</v>
      </c>
      <c r="AU147" s="164" t="s">
        <v>97</v>
      </c>
      <c r="AV147" s="11" t="s">
        <v>80</v>
      </c>
      <c r="AW147" s="11" t="s">
        <v>30</v>
      </c>
      <c r="AX147" s="11" t="s">
        <v>72</v>
      </c>
      <c r="AY147" s="164" t="s">
        <v>133</v>
      </c>
    </row>
    <row r="148" spans="2:51" s="10" customFormat="1" ht="25.5" customHeight="1">
      <c r="B148" s="150"/>
      <c r="C148" s="151"/>
      <c r="D148" s="151"/>
      <c r="E148" s="152" t="s">
        <v>5</v>
      </c>
      <c r="F148" s="246" t="s">
        <v>195</v>
      </c>
      <c r="G148" s="247"/>
      <c r="H148" s="247"/>
      <c r="I148" s="247"/>
      <c r="J148" s="151"/>
      <c r="K148" s="153">
        <v>192.953</v>
      </c>
      <c r="L148" s="151"/>
      <c r="M148" s="151"/>
      <c r="N148" s="151"/>
      <c r="O148" s="151"/>
      <c r="P148" s="151"/>
      <c r="Q148" s="151"/>
      <c r="R148" s="154"/>
      <c r="T148" s="155"/>
      <c r="U148" s="151"/>
      <c r="V148" s="151"/>
      <c r="W148" s="151"/>
      <c r="X148" s="151"/>
      <c r="Y148" s="151"/>
      <c r="Z148" s="151"/>
      <c r="AA148" s="156"/>
      <c r="AT148" s="157" t="s">
        <v>141</v>
      </c>
      <c r="AU148" s="157" t="s">
        <v>97</v>
      </c>
      <c r="AV148" s="10" t="s">
        <v>97</v>
      </c>
      <c r="AW148" s="10" t="s">
        <v>30</v>
      </c>
      <c r="AX148" s="10" t="s">
        <v>80</v>
      </c>
      <c r="AY148" s="157" t="s">
        <v>133</v>
      </c>
    </row>
    <row r="149" spans="2:65" s="1" customFormat="1" ht="16.5" customHeight="1">
      <c r="B149" s="140"/>
      <c r="C149" s="165" t="s">
        <v>196</v>
      </c>
      <c r="D149" s="165" t="s">
        <v>197</v>
      </c>
      <c r="E149" s="166" t="s">
        <v>198</v>
      </c>
      <c r="F149" s="249" t="s">
        <v>199</v>
      </c>
      <c r="G149" s="249"/>
      <c r="H149" s="249"/>
      <c r="I149" s="249"/>
      <c r="J149" s="167" t="s">
        <v>200</v>
      </c>
      <c r="K149" s="168">
        <v>77.181</v>
      </c>
      <c r="L149" s="250"/>
      <c r="M149" s="250"/>
      <c r="N149" s="250">
        <f>ROUND(L149*K149,2)</f>
        <v>0</v>
      </c>
      <c r="O149" s="236"/>
      <c r="P149" s="236"/>
      <c r="Q149" s="236"/>
      <c r="R149" s="145"/>
      <c r="T149" s="146" t="s">
        <v>5</v>
      </c>
      <c r="U149" s="43" t="s">
        <v>37</v>
      </c>
      <c r="V149" s="147">
        <v>0</v>
      </c>
      <c r="W149" s="147">
        <f>V149*K149</f>
        <v>0</v>
      </c>
      <c r="X149" s="147">
        <v>1</v>
      </c>
      <c r="Y149" s="147">
        <f>X149*K149</f>
        <v>77.181</v>
      </c>
      <c r="Z149" s="147">
        <v>0</v>
      </c>
      <c r="AA149" s="148">
        <f>Z149*K149</f>
        <v>0</v>
      </c>
      <c r="AR149" s="21" t="s">
        <v>201</v>
      </c>
      <c r="AT149" s="21" t="s">
        <v>197</v>
      </c>
      <c r="AU149" s="21" t="s">
        <v>97</v>
      </c>
      <c r="AY149" s="21" t="s">
        <v>133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1" t="s">
        <v>80</v>
      </c>
      <c r="BK149" s="149">
        <f>ROUND(L149*K149,2)</f>
        <v>0</v>
      </c>
      <c r="BL149" s="21" t="s">
        <v>148</v>
      </c>
      <c r="BM149" s="21" t="s">
        <v>202</v>
      </c>
    </row>
    <row r="150" spans="2:65" s="1" customFormat="1" ht="25.5" customHeight="1">
      <c r="B150" s="140"/>
      <c r="C150" s="141" t="s">
        <v>203</v>
      </c>
      <c r="D150" s="141" t="s">
        <v>134</v>
      </c>
      <c r="E150" s="142" t="s">
        <v>204</v>
      </c>
      <c r="F150" s="235" t="s">
        <v>205</v>
      </c>
      <c r="G150" s="235"/>
      <c r="H150" s="235"/>
      <c r="I150" s="235"/>
      <c r="J150" s="143" t="s">
        <v>137</v>
      </c>
      <c r="K150" s="144">
        <v>192.953</v>
      </c>
      <c r="L150" s="236"/>
      <c r="M150" s="236"/>
      <c r="N150" s="236">
        <f>ROUND(L150*K150,2)</f>
        <v>0</v>
      </c>
      <c r="O150" s="236"/>
      <c r="P150" s="236"/>
      <c r="Q150" s="236"/>
      <c r="R150" s="145"/>
      <c r="T150" s="146" t="s">
        <v>5</v>
      </c>
      <c r="U150" s="43" t="s">
        <v>37</v>
      </c>
      <c r="V150" s="147">
        <v>0.317</v>
      </c>
      <c r="W150" s="147">
        <f>V150*K150</f>
        <v>61.166101000000005</v>
      </c>
      <c r="X150" s="147">
        <v>3E-05</v>
      </c>
      <c r="Y150" s="147">
        <f>X150*K150</f>
        <v>0.005788590000000001</v>
      </c>
      <c r="Z150" s="147">
        <v>0</v>
      </c>
      <c r="AA150" s="148">
        <f>Z150*K150</f>
        <v>0</v>
      </c>
      <c r="AR150" s="21" t="s">
        <v>148</v>
      </c>
      <c r="AT150" s="21" t="s">
        <v>134</v>
      </c>
      <c r="AU150" s="21" t="s">
        <v>97</v>
      </c>
      <c r="AY150" s="21" t="s">
        <v>133</v>
      </c>
      <c r="BE150" s="149">
        <f>IF(U150="základní",N150,0)</f>
        <v>0</v>
      </c>
      <c r="BF150" s="149">
        <f>IF(U150="snížená",N150,0)</f>
        <v>0</v>
      </c>
      <c r="BG150" s="149">
        <f>IF(U150="zákl. přenesená",N150,0)</f>
        <v>0</v>
      </c>
      <c r="BH150" s="149">
        <f>IF(U150="sníž. přenesená",N150,0)</f>
        <v>0</v>
      </c>
      <c r="BI150" s="149">
        <f>IF(U150="nulová",N150,0)</f>
        <v>0</v>
      </c>
      <c r="BJ150" s="21" t="s">
        <v>80</v>
      </c>
      <c r="BK150" s="149">
        <f>ROUND(L150*K150,2)</f>
        <v>0</v>
      </c>
      <c r="BL150" s="21" t="s">
        <v>148</v>
      </c>
      <c r="BM150" s="21" t="s">
        <v>206</v>
      </c>
    </row>
    <row r="151" spans="2:51" s="11" customFormat="1" ht="25.5" customHeight="1">
      <c r="B151" s="158"/>
      <c r="C151" s="159"/>
      <c r="D151" s="159"/>
      <c r="E151" s="160" t="s">
        <v>5</v>
      </c>
      <c r="F151" s="244" t="s">
        <v>194</v>
      </c>
      <c r="G151" s="245"/>
      <c r="H151" s="245"/>
      <c r="I151" s="245"/>
      <c r="J151" s="159"/>
      <c r="K151" s="160" t="s">
        <v>5</v>
      </c>
      <c r="L151" s="159"/>
      <c r="M151" s="159"/>
      <c r="N151" s="159"/>
      <c r="O151" s="159"/>
      <c r="P151" s="159"/>
      <c r="Q151" s="159"/>
      <c r="R151" s="161"/>
      <c r="T151" s="162"/>
      <c r="U151" s="159"/>
      <c r="V151" s="159"/>
      <c r="W151" s="159"/>
      <c r="X151" s="159"/>
      <c r="Y151" s="159"/>
      <c r="Z151" s="159"/>
      <c r="AA151" s="163"/>
      <c r="AT151" s="164" t="s">
        <v>141</v>
      </c>
      <c r="AU151" s="164" t="s">
        <v>97</v>
      </c>
      <c r="AV151" s="11" t="s">
        <v>80</v>
      </c>
      <c r="AW151" s="11" t="s">
        <v>30</v>
      </c>
      <c r="AX151" s="11" t="s">
        <v>72</v>
      </c>
      <c r="AY151" s="164" t="s">
        <v>133</v>
      </c>
    </row>
    <row r="152" spans="2:51" s="10" customFormat="1" ht="25.5" customHeight="1">
      <c r="B152" s="150"/>
      <c r="C152" s="151"/>
      <c r="D152" s="151"/>
      <c r="E152" s="152" t="s">
        <v>5</v>
      </c>
      <c r="F152" s="246" t="s">
        <v>195</v>
      </c>
      <c r="G152" s="247"/>
      <c r="H152" s="247"/>
      <c r="I152" s="247"/>
      <c r="J152" s="151"/>
      <c r="K152" s="153">
        <v>192.953</v>
      </c>
      <c r="L152" s="151"/>
      <c r="M152" s="151"/>
      <c r="N152" s="151"/>
      <c r="O152" s="151"/>
      <c r="P152" s="151"/>
      <c r="Q152" s="151"/>
      <c r="R152" s="154"/>
      <c r="T152" s="155"/>
      <c r="U152" s="151"/>
      <c r="V152" s="151"/>
      <c r="W152" s="151"/>
      <c r="X152" s="151"/>
      <c r="Y152" s="151"/>
      <c r="Z152" s="151"/>
      <c r="AA152" s="156"/>
      <c r="AT152" s="157" t="s">
        <v>141</v>
      </c>
      <c r="AU152" s="157" t="s">
        <v>97</v>
      </c>
      <c r="AV152" s="10" t="s">
        <v>97</v>
      </c>
      <c r="AW152" s="10" t="s">
        <v>30</v>
      </c>
      <c r="AX152" s="10" t="s">
        <v>80</v>
      </c>
      <c r="AY152" s="157" t="s">
        <v>133</v>
      </c>
    </row>
    <row r="153" spans="2:65" s="1" customFormat="1" ht="25.5" customHeight="1">
      <c r="B153" s="140"/>
      <c r="C153" s="165" t="s">
        <v>11</v>
      </c>
      <c r="D153" s="165" t="s">
        <v>197</v>
      </c>
      <c r="E153" s="166" t="s">
        <v>207</v>
      </c>
      <c r="F153" s="249" t="s">
        <v>353</v>
      </c>
      <c r="G153" s="249"/>
      <c r="H153" s="249"/>
      <c r="I153" s="249"/>
      <c r="J153" s="167" t="s">
        <v>137</v>
      </c>
      <c r="K153" s="168">
        <v>196.812</v>
      </c>
      <c r="L153" s="250"/>
      <c r="M153" s="250"/>
      <c r="N153" s="250">
        <f>ROUND(L153*K153,2)</f>
        <v>0</v>
      </c>
      <c r="O153" s="236"/>
      <c r="P153" s="236"/>
      <c r="Q153" s="236"/>
      <c r="R153" s="145"/>
      <c r="T153" s="146" t="s">
        <v>5</v>
      </c>
      <c r="U153" s="43" t="s">
        <v>37</v>
      </c>
      <c r="V153" s="147">
        <v>0</v>
      </c>
      <c r="W153" s="147">
        <f>V153*K153</f>
        <v>0</v>
      </c>
      <c r="X153" s="147">
        <v>0.00254</v>
      </c>
      <c r="Y153" s="147">
        <f>X153*K153</f>
        <v>0.49990248000000004</v>
      </c>
      <c r="Z153" s="147">
        <v>0</v>
      </c>
      <c r="AA153" s="148">
        <f>Z153*K153</f>
        <v>0</v>
      </c>
      <c r="AR153" s="21" t="s">
        <v>201</v>
      </c>
      <c r="AT153" s="21" t="s">
        <v>197</v>
      </c>
      <c r="AU153" s="21" t="s">
        <v>97</v>
      </c>
      <c r="AY153" s="21" t="s">
        <v>133</v>
      </c>
      <c r="BE153" s="149">
        <f>IF(U153="základní",N153,0)</f>
        <v>0</v>
      </c>
      <c r="BF153" s="149">
        <f>IF(U153="snížená",N153,0)</f>
        <v>0</v>
      </c>
      <c r="BG153" s="149">
        <f>IF(U153="zákl. přenesená",N153,0)</f>
        <v>0</v>
      </c>
      <c r="BH153" s="149">
        <f>IF(U153="sníž. přenesená",N153,0)</f>
        <v>0</v>
      </c>
      <c r="BI153" s="149">
        <f>IF(U153="nulová",N153,0)</f>
        <v>0</v>
      </c>
      <c r="BJ153" s="21" t="s">
        <v>80</v>
      </c>
      <c r="BK153" s="149">
        <f>ROUND(L153*K153,2)</f>
        <v>0</v>
      </c>
      <c r="BL153" s="21" t="s">
        <v>148</v>
      </c>
      <c r="BM153" s="21" t="s">
        <v>208</v>
      </c>
    </row>
    <row r="154" spans="2:65" s="1" customFormat="1" ht="25.5" customHeight="1">
      <c r="B154" s="140"/>
      <c r="C154" s="141" t="s">
        <v>148</v>
      </c>
      <c r="D154" s="141" t="s">
        <v>134</v>
      </c>
      <c r="E154" s="142" t="s">
        <v>209</v>
      </c>
      <c r="F154" s="235" t="s">
        <v>210</v>
      </c>
      <c r="G154" s="235"/>
      <c r="H154" s="235"/>
      <c r="I154" s="235"/>
      <c r="J154" s="143" t="s">
        <v>137</v>
      </c>
      <c r="K154" s="144">
        <v>192.953</v>
      </c>
      <c r="L154" s="236"/>
      <c r="M154" s="236"/>
      <c r="N154" s="236">
        <f>ROUND(L154*K154,2)</f>
        <v>0</v>
      </c>
      <c r="O154" s="236"/>
      <c r="P154" s="236"/>
      <c r="Q154" s="236"/>
      <c r="R154" s="145"/>
      <c r="T154" s="146" t="s">
        <v>5</v>
      </c>
      <c r="U154" s="43" t="s">
        <v>37</v>
      </c>
      <c r="V154" s="147">
        <v>0.12</v>
      </c>
      <c r="W154" s="147">
        <f>V154*K154</f>
        <v>23.15436</v>
      </c>
      <c r="X154" s="147">
        <v>0</v>
      </c>
      <c r="Y154" s="147">
        <f>X154*K154</f>
        <v>0</v>
      </c>
      <c r="Z154" s="147">
        <v>0</v>
      </c>
      <c r="AA154" s="148">
        <f>Z154*K154</f>
        <v>0</v>
      </c>
      <c r="AR154" s="21" t="s">
        <v>148</v>
      </c>
      <c r="AT154" s="21" t="s">
        <v>134</v>
      </c>
      <c r="AU154" s="21" t="s">
        <v>97</v>
      </c>
      <c r="AY154" s="21" t="s">
        <v>133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1" t="s">
        <v>80</v>
      </c>
      <c r="BK154" s="149">
        <f>ROUND(L154*K154,2)</f>
        <v>0</v>
      </c>
      <c r="BL154" s="21" t="s">
        <v>148</v>
      </c>
      <c r="BM154" s="21" t="s">
        <v>211</v>
      </c>
    </row>
    <row r="155" spans="2:65" s="1" customFormat="1" ht="38.25" customHeight="1">
      <c r="B155" s="140"/>
      <c r="C155" s="141" t="s">
        <v>212</v>
      </c>
      <c r="D155" s="141" t="s">
        <v>134</v>
      </c>
      <c r="E155" s="142" t="s">
        <v>213</v>
      </c>
      <c r="F155" s="235" t="s">
        <v>214</v>
      </c>
      <c r="G155" s="235"/>
      <c r="H155" s="235"/>
      <c r="I155" s="235"/>
      <c r="J155" s="143" t="s">
        <v>187</v>
      </c>
      <c r="K155" s="144">
        <v>5</v>
      </c>
      <c r="L155" s="236"/>
      <c r="M155" s="236"/>
      <c r="N155" s="236">
        <f>ROUND(L155*K155,2)</f>
        <v>0</v>
      </c>
      <c r="O155" s="236"/>
      <c r="P155" s="236"/>
      <c r="Q155" s="236"/>
      <c r="R155" s="145"/>
      <c r="T155" s="146" t="s">
        <v>5</v>
      </c>
      <c r="U155" s="43" t="s">
        <v>37</v>
      </c>
      <c r="V155" s="147">
        <v>0.45</v>
      </c>
      <c r="W155" s="147">
        <f>V155*K155</f>
        <v>2.25</v>
      </c>
      <c r="X155" s="147">
        <v>0.0075</v>
      </c>
      <c r="Y155" s="147">
        <f>X155*K155</f>
        <v>0.0375</v>
      </c>
      <c r="Z155" s="147">
        <v>0</v>
      </c>
      <c r="AA155" s="148">
        <f>Z155*K155</f>
        <v>0</v>
      </c>
      <c r="AR155" s="21" t="s">
        <v>148</v>
      </c>
      <c r="AT155" s="21" t="s">
        <v>134</v>
      </c>
      <c r="AU155" s="21" t="s">
        <v>97</v>
      </c>
      <c r="AY155" s="21" t="s">
        <v>133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1" t="s">
        <v>80</v>
      </c>
      <c r="BK155" s="149">
        <f>ROUND(L155*K155,2)</f>
        <v>0</v>
      </c>
      <c r="BL155" s="21" t="s">
        <v>148</v>
      </c>
      <c r="BM155" s="21" t="s">
        <v>215</v>
      </c>
    </row>
    <row r="156" spans="2:51" s="10" customFormat="1" ht="16.5" customHeight="1">
      <c r="B156" s="150"/>
      <c r="C156" s="151"/>
      <c r="D156" s="151"/>
      <c r="E156" s="152" t="s">
        <v>5</v>
      </c>
      <c r="F156" s="237" t="s">
        <v>216</v>
      </c>
      <c r="G156" s="238"/>
      <c r="H156" s="238"/>
      <c r="I156" s="238"/>
      <c r="J156" s="151"/>
      <c r="K156" s="153">
        <v>5</v>
      </c>
      <c r="L156" s="151"/>
      <c r="M156" s="151"/>
      <c r="N156" s="151"/>
      <c r="O156" s="151"/>
      <c r="P156" s="151"/>
      <c r="Q156" s="151"/>
      <c r="R156" s="154"/>
      <c r="T156" s="155"/>
      <c r="U156" s="151"/>
      <c r="V156" s="151"/>
      <c r="W156" s="151"/>
      <c r="X156" s="151"/>
      <c r="Y156" s="151"/>
      <c r="Z156" s="151"/>
      <c r="AA156" s="156"/>
      <c r="AT156" s="157" t="s">
        <v>141</v>
      </c>
      <c r="AU156" s="157" t="s">
        <v>97</v>
      </c>
      <c r="AV156" s="10" t="s">
        <v>97</v>
      </c>
      <c r="AW156" s="10" t="s">
        <v>30</v>
      </c>
      <c r="AX156" s="10" t="s">
        <v>80</v>
      </c>
      <c r="AY156" s="157" t="s">
        <v>133</v>
      </c>
    </row>
    <row r="157" spans="2:65" s="1" customFormat="1" ht="38.25" customHeight="1">
      <c r="B157" s="140"/>
      <c r="C157" s="141" t="s">
        <v>217</v>
      </c>
      <c r="D157" s="141" t="s">
        <v>134</v>
      </c>
      <c r="E157" s="142" t="s">
        <v>218</v>
      </c>
      <c r="F157" s="235" t="s">
        <v>219</v>
      </c>
      <c r="G157" s="235"/>
      <c r="H157" s="235"/>
      <c r="I157" s="235"/>
      <c r="J157" s="143" t="s">
        <v>187</v>
      </c>
      <c r="K157" s="144">
        <v>1</v>
      </c>
      <c r="L157" s="236"/>
      <c r="M157" s="236"/>
      <c r="N157" s="236">
        <f>ROUND(L157*K157,2)</f>
        <v>0</v>
      </c>
      <c r="O157" s="236"/>
      <c r="P157" s="236"/>
      <c r="Q157" s="236"/>
      <c r="R157" s="145"/>
      <c r="T157" s="146" t="s">
        <v>5</v>
      </c>
      <c r="U157" s="43" t="s">
        <v>37</v>
      </c>
      <c r="V157" s="147">
        <v>0.9</v>
      </c>
      <c r="W157" s="147">
        <f>V157*K157</f>
        <v>0.9</v>
      </c>
      <c r="X157" s="147">
        <v>0.0225</v>
      </c>
      <c r="Y157" s="147">
        <f>X157*K157</f>
        <v>0.0225</v>
      </c>
      <c r="Z157" s="147">
        <v>0</v>
      </c>
      <c r="AA157" s="148">
        <f>Z157*K157</f>
        <v>0</v>
      </c>
      <c r="AR157" s="21" t="s">
        <v>148</v>
      </c>
      <c r="AT157" s="21" t="s">
        <v>134</v>
      </c>
      <c r="AU157" s="21" t="s">
        <v>97</v>
      </c>
      <c r="AY157" s="21" t="s">
        <v>133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1" t="s">
        <v>80</v>
      </c>
      <c r="BK157" s="149">
        <f>ROUND(L157*K157,2)</f>
        <v>0</v>
      </c>
      <c r="BL157" s="21" t="s">
        <v>148</v>
      </c>
      <c r="BM157" s="21" t="s">
        <v>220</v>
      </c>
    </row>
    <row r="158" spans="2:51" s="10" customFormat="1" ht="16.5" customHeight="1">
      <c r="B158" s="150"/>
      <c r="C158" s="151"/>
      <c r="D158" s="151"/>
      <c r="E158" s="152" t="s">
        <v>5</v>
      </c>
      <c r="F158" s="237" t="s">
        <v>221</v>
      </c>
      <c r="G158" s="238"/>
      <c r="H158" s="238"/>
      <c r="I158" s="238"/>
      <c r="J158" s="151"/>
      <c r="K158" s="153">
        <v>1</v>
      </c>
      <c r="L158" s="151"/>
      <c r="M158" s="151"/>
      <c r="N158" s="151"/>
      <c r="O158" s="151"/>
      <c r="P158" s="151"/>
      <c r="Q158" s="151"/>
      <c r="R158" s="154"/>
      <c r="T158" s="155"/>
      <c r="U158" s="151"/>
      <c r="V158" s="151"/>
      <c r="W158" s="151"/>
      <c r="X158" s="151"/>
      <c r="Y158" s="151"/>
      <c r="Z158" s="151"/>
      <c r="AA158" s="156"/>
      <c r="AT158" s="157" t="s">
        <v>141</v>
      </c>
      <c r="AU158" s="157" t="s">
        <v>97</v>
      </c>
      <c r="AV158" s="10" t="s">
        <v>97</v>
      </c>
      <c r="AW158" s="10" t="s">
        <v>30</v>
      </c>
      <c r="AX158" s="10" t="s">
        <v>80</v>
      </c>
      <c r="AY158" s="157" t="s">
        <v>133</v>
      </c>
    </row>
    <row r="159" spans="2:65" s="1" customFormat="1" ht="38.25" customHeight="1">
      <c r="B159" s="140"/>
      <c r="C159" s="141" t="s">
        <v>222</v>
      </c>
      <c r="D159" s="141" t="s">
        <v>134</v>
      </c>
      <c r="E159" s="142" t="s">
        <v>223</v>
      </c>
      <c r="F159" s="235" t="s">
        <v>224</v>
      </c>
      <c r="G159" s="235"/>
      <c r="H159" s="235"/>
      <c r="I159" s="235"/>
      <c r="J159" s="143" t="s">
        <v>225</v>
      </c>
      <c r="K159" s="144">
        <v>53.1</v>
      </c>
      <c r="L159" s="236"/>
      <c r="M159" s="236"/>
      <c r="N159" s="236">
        <f>ROUND(L159*K159,2)</f>
        <v>0</v>
      </c>
      <c r="O159" s="236"/>
      <c r="P159" s="236"/>
      <c r="Q159" s="236"/>
      <c r="R159" s="145"/>
      <c r="T159" s="146" t="s">
        <v>5</v>
      </c>
      <c r="U159" s="43" t="s">
        <v>37</v>
      </c>
      <c r="V159" s="147">
        <v>0.085</v>
      </c>
      <c r="W159" s="147">
        <f>V159*K159</f>
        <v>4.5135000000000005</v>
      </c>
      <c r="X159" s="147">
        <v>0</v>
      </c>
      <c r="Y159" s="147">
        <f>X159*K159</f>
        <v>0</v>
      </c>
      <c r="Z159" s="147">
        <v>0</v>
      </c>
      <c r="AA159" s="148">
        <f>Z159*K159</f>
        <v>0</v>
      </c>
      <c r="AR159" s="21" t="s">
        <v>148</v>
      </c>
      <c r="AT159" s="21" t="s">
        <v>134</v>
      </c>
      <c r="AU159" s="21" t="s">
        <v>97</v>
      </c>
      <c r="AY159" s="21" t="s">
        <v>133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1" t="s">
        <v>80</v>
      </c>
      <c r="BK159" s="149">
        <f>ROUND(L159*K159,2)</f>
        <v>0</v>
      </c>
      <c r="BL159" s="21" t="s">
        <v>148</v>
      </c>
      <c r="BM159" s="21" t="s">
        <v>226</v>
      </c>
    </row>
    <row r="160" spans="2:51" s="10" customFormat="1" ht="38.25" customHeight="1">
      <c r="B160" s="150"/>
      <c r="C160" s="151"/>
      <c r="D160" s="151"/>
      <c r="E160" s="152" t="s">
        <v>5</v>
      </c>
      <c r="F160" s="237" t="s">
        <v>227</v>
      </c>
      <c r="G160" s="238"/>
      <c r="H160" s="238"/>
      <c r="I160" s="238"/>
      <c r="J160" s="151"/>
      <c r="K160" s="153">
        <v>53.1</v>
      </c>
      <c r="L160" s="151"/>
      <c r="M160" s="151"/>
      <c r="N160" s="151"/>
      <c r="O160" s="151"/>
      <c r="P160" s="151"/>
      <c r="Q160" s="151"/>
      <c r="R160" s="154"/>
      <c r="T160" s="155"/>
      <c r="U160" s="151"/>
      <c r="V160" s="151"/>
      <c r="W160" s="151"/>
      <c r="X160" s="151"/>
      <c r="Y160" s="151"/>
      <c r="Z160" s="151"/>
      <c r="AA160" s="156"/>
      <c r="AT160" s="157" t="s">
        <v>141</v>
      </c>
      <c r="AU160" s="157" t="s">
        <v>97</v>
      </c>
      <c r="AV160" s="10" t="s">
        <v>97</v>
      </c>
      <c r="AW160" s="10" t="s">
        <v>30</v>
      </c>
      <c r="AX160" s="10" t="s">
        <v>80</v>
      </c>
      <c r="AY160" s="157" t="s">
        <v>133</v>
      </c>
    </row>
    <row r="161" spans="2:65" s="1" customFormat="1" ht="16.5" customHeight="1">
      <c r="B161" s="140"/>
      <c r="C161" s="165" t="s">
        <v>228</v>
      </c>
      <c r="D161" s="165" t="s">
        <v>197</v>
      </c>
      <c r="E161" s="166" t="s">
        <v>229</v>
      </c>
      <c r="F161" s="249" t="s">
        <v>230</v>
      </c>
      <c r="G161" s="249"/>
      <c r="H161" s="249"/>
      <c r="I161" s="249"/>
      <c r="J161" s="167" t="s">
        <v>225</v>
      </c>
      <c r="K161" s="168">
        <v>53.1</v>
      </c>
      <c r="L161" s="250"/>
      <c r="M161" s="250"/>
      <c r="N161" s="250">
        <f>ROUND(L161*K161,2)</f>
        <v>0</v>
      </c>
      <c r="O161" s="236"/>
      <c r="P161" s="236"/>
      <c r="Q161" s="236"/>
      <c r="R161" s="145"/>
      <c r="T161" s="146" t="s">
        <v>5</v>
      </c>
      <c r="U161" s="43" t="s">
        <v>37</v>
      </c>
      <c r="V161" s="147">
        <v>0</v>
      </c>
      <c r="W161" s="147">
        <f>V161*K161</f>
        <v>0</v>
      </c>
      <c r="X161" s="147">
        <v>0.00015</v>
      </c>
      <c r="Y161" s="147">
        <f>X161*K161</f>
        <v>0.007965</v>
      </c>
      <c r="Z161" s="147">
        <v>0</v>
      </c>
      <c r="AA161" s="148">
        <f>Z161*K161</f>
        <v>0</v>
      </c>
      <c r="AR161" s="21" t="s">
        <v>201</v>
      </c>
      <c r="AT161" s="21" t="s">
        <v>197</v>
      </c>
      <c r="AU161" s="21" t="s">
        <v>97</v>
      </c>
      <c r="AY161" s="21" t="s">
        <v>133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1" t="s">
        <v>80</v>
      </c>
      <c r="BK161" s="149">
        <f>ROUND(L161*K161,2)</f>
        <v>0</v>
      </c>
      <c r="BL161" s="21" t="s">
        <v>148</v>
      </c>
      <c r="BM161" s="21" t="s">
        <v>231</v>
      </c>
    </row>
    <row r="162" spans="2:65" s="1" customFormat="1" ht="25.5" customHeight="1">
      <c r="B162" s="140"/>
      <c r="C162" s="141" t="s">
        <v>10</v>
      </c>
      <c r="D162" s="141" t="s">
        <v>134</v>
      </c>
      <c r="E162" s="142" t="s">
        <v>232</v>
      </c>
      <c r="F162" s="235" t="s">
        <v>233</v>
      </c>
      <c r="G162" s="235"/>
      <c r="H162" s="235"/>
      <c r="I162" s="235"/>
      <c r="J162" s="143" t="s">
        <v>234</v>
      </c>
      <c r="K162" s="144">
        <v>1468.478</v>
      </c>
      <c r="L162" s="236"/>
      <c r="M162" s="236"/>
      <c r="N162" s="236">
        <f>ROUND(L162*K162,2)</f>
        <v>0</v>
      </c>
      <c r="O162" s="236"/>
      <c r="P162" s="236"/>
      <c r="Q162" s="236"/>
      <c r="R162" s="145"/>
      <c r="T162" s="146" t="s">
        <v>5</v>
      </c>
      <c r="U162" s="43" t="s">
        <v>37</v>
      </c>
      <c r="V162" s="147">
        <v>0</v>
      </c>
      <c r="W162" s="147">
        <f>V162*K162</f>
        <v>0</v>
      </c>
      <c r="X162" s="147">
        <v>0</v>
      </c>
      <c r="Y162" s="147">
        <f>X162*K162</f>
        <v>0</v>
      </c>
      <c r="Z162" s="147">
        <v>0</v>
      </c>
      <c r="AA162" s="148">
        <f>Z162*K162</f>
        <v>0</v>
      </c>
      <c r="AR162" s="21" t="s">
        <v>148</v>
      </c>
      <c r="AT162" s="21" t="s">
        <v>134</v>
      </c>
      <c r="AU162" s="21" t="s">
        <v>97</v>
      </c>
      <c r="AY162" s="21" t="s">
        <v>133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1" t="s">
        <v>80</v>
      </c>
      <c r="BK162" s="149">
        <f>ROUND(L162*K162,2)</f>
        <v>0</v>
      </c>
      <c r="BL162" s="21" t="s">
        <v>148</v>
      </c>
      <c r="BM162" s="21" t="s">
        <v>235</v>
      </c>
    </row>
    <row r="163" spans="2:63" s="9" customFormat="1" ht="29.85" customHeight="1">
      <c r="B163" s="129"/>
      <c r="C163" s="130"/>
      <c r="D163" s="139" t="s">
        <v>115</v>
      </c>
      <c r="E163" s="139"/>
      <c r="F163" s="139"/>
      <c r="G163" s="139"/>
      <c r="H163" s="139"/>
      <c r="I163" s="139"/>
      <c r="J163" s="139"/>
      <c r="K163" s="139"/>
      <c r="L163" s="139"/>
      <c r="M163" s="139"/>
      <c r="N163" s="251">
        <f>BK163</f>
        <v>0</v>
      </c>
      <c r="O163" s="252"/>
      <c r="P163" s="252"/>
      <c r="Q163" s="252"/>
      <c r="R163" s="132"/>
      <c r="T163" s="133"/>
      <c r="U163" s="130"/>
      <c r="V163" s="130"/>
      <c r="W163" s="134">
        <f>SUM(W164:W171)</f>
        <v>20.97039</v>
      </c>
      <c r="X163" s="130"/>
      <c r="Y163" s="134">
        <f>SUM(Y164:Y171)</f>
        <v>0.01722</v>
      </c>
      <c r="Z163" s="130"/>
      <c r="AA163" s="135">
        <f>SUM(AA164:AA171)</f>
        <v>0</v>
      </c>
      <c r="AR163" s="136" t="s">
        <v>97</v>
      </c>
      <c r="AT163" s="137" t="s">
        <v>71</v>
      </c>
      <c r="AU163" s="137" t="s">
        <v>80</v>
      </c>
      <c r="AY163" s="136" t="s">
        <v>133</v>
      </c>
      <c r="BK163" s="138">
        <f>SUM(BK164:BK171)</f>
        <v>0</v>
      </c>
    </row>
    <row r="164" spans="2:65" s="1" customFormat="1" ht="25.5" customHeight="1">
      <c r="B164" s="140"/>
      <c r="C164" s="141" t="s">
        <v>236</v>
      </c>
      <c r="D164" s="141" t="s">
        <v>134</v>
      </c>
      <c r="E164" s="142" t="s">
        <v>237</v>
      </c>
      <c r="F164" s="235" t="s">
        <v>238</v>
      </c>
      <c r="G164" s="235"/>
      <c r="H164" s="235"/>
      <c r="I164" s="235"/>
      <c r="J164" s="143" t="s">
        <v>225</v>
      </c>
      <c r="K164" s="144">
        <v>15.27</v>
      </c>
      <c r="L164" s="236"/>
      <c r="M164" s="236"/>
      <c r="N164" s="236">
        <f>ROUND(L164*K164,2)</f>
        <v>0</v>
      </c>
      <c r="O164" s="236"/>
      <c r="P164" s="236"/>
      <c r="Q164" s="236"/>
      <c r="R164" s="145"/>
      <c r="T164" s="146" t="s">
        <v>5</v>
      </c>
      <c r="U164" s="43" t="s">
        <v>37</v>
      </c>
      <c r="V164" s="147">
        <v>0.497</v>
      </c>
      <c r="W164" s="147">
        <f>V164*K164</f>
        <v>7.589189999999999</v>
      </c>
      <c r="X164" s="147">
        <v>0</v>
      </c>
      <c r="Y164" s="147">
        <f>X164*K164</f>
        <v>0</v>
      </c>
      <c r="Z164" s="147">
        <v>0</v>
      </c>
      <c r="AA164" s="148">
        <f>Z164*K164</f>
        <v>0</v>
      </c>
      <c r="AR164" s="21" t="s">
        <v>148</v>
      </c>
      <c r="AT164" s="21" t="s">
        <v>134</v>
      </c>
      <c r="AU164" s="21" t="s">
        <v>97</v>
      </c>
      <c r="AY164" s="21" t="s">
        <v>133</v>
      </c>
      <c r="BE164" s="149">
        <f>IF(U164="základní",N164,0)</f>
        <v>0</v>
      </c>
      <c r="BF164" s="149">
        <f>IF(U164="snížená",N164,0)</f>
        <v>0</v>
      </c>
      <c r="BG164" s="149">
        <f>IF(U164="zákl. přenesená",N164,0)</f>
        <v>0</v>
      </c>
      <c r="BH164" s="149">
        <f>IF(U164="sníž. přenesená",N164,0)</f>
        <v>0</v>
      </c>
      <c r="BI164" s="149">
        <f>IF(U164="nulová",N164,0)</f>
        <v>0</v>
      </c>
      <c r="BJ164" s="21" t="s">
        <v>80</v>
      </c>
      <c r="BK164" s="149">
        <f>ROUND(L164*K164,2)</f>
        <v>0</v>
      </c>
      <c r="BL164" s="21" t="s">
        <v>148</v>
      </c>
      <c r="BM164" s="21" t="s">
        <v>239</v>
      </c>
    </row>
    <row r="165" spans="2:51" s="10" customFormat="1" ht="16.5" customHeight="1">
      <c r="B165" s="150"/>
      <c r="C165" s="151"/>
      <c r="D165" s="151"/>
      <c r="E165" s="152" t="s">
        <v>5</v>
      </c>
      <c r="F165" s="237" t="s">
        <v>240</v>
      </c>
      <c r="G165" s="238"/>
      <c r="H165" s="238"/>
      <c r="I165" s="238"/>
      <c r="J165" s="151"/>
      <c r="K165" s="153">
        <v>15.27</v>
      </c>
      <c r="L165" s="151"/>
      <c r="M165" s="151"/>
      <c r="N165" s="151"/>
      <c r="O165" s="151"/>
      <c r="P165" s="151"/>
      <c r="Q165" s="151"/>
      <c r="R165" s="154"/>
      <c r="T165" s="155"/>
      <c r="U165" s="151"/>
      <c r="V165" s="151"/>
      <c r="W165" s="151"/>
      <c r="X165" s="151"/>
      <c r="Y165" s="151"/>
      <c r="Z165" s="151"/>
      <c r="AA165" s="156"/>
      <c r="AT165" s="157" t="s">
        <v>141</v>
      </c>
      <c r="AU165" s="157" t="s">
        <v>97</v>
      </c>
      <c r="AV165" s="10" t="s">
        <v>97</v>
      </c>
      <c r="AW165" s="10" t="s">
        <v>30</v>
      </c>
      <c r="AX165" s="10" t="s">
        <v>80</v>
      </c>
      <c r="AY165" s="157" t="s">
        <v>133</v>
      </c>
    </row>
    <row r="166" spans="2:65" s="1" customFormat="1" ht="25.5" customHeight="1">
      <c r="B166" s="140"/>
      <c r="C166" s="165" t="s">
        <v>241</v>
      </c>
      <c r="D166" s="165" t="s">
        <v>197</v>
      </c>
      <c r="E166" s="166" t="s">
        <v>242</v>
      </c>
      <c r="F166" s="249" t="s">
        <v>243</v>
      </c>
      <c r="G166" s="249"/>
      <c r="H166" s="249"/>
      <c r="I166" s="249"/>
      <c r="J166" s="167" t="s">
        <v>187</v>
      </c>
      <c r="K166" s="168">
        <v>16</v>
      </c>
      <c r="L166" s="250"/>
      <c r="M166" s="250"/>
      <c r="N166" s="250">
        <f>ROUND(L166*K166,2)</f>
        <v>0</v>
      </c>
      <c r="O166" s="236"/>
      <c r="P166" s="236"/>
      <c r="Q166" s="236"/>
      <c r="R166" s="145"/>
      <c r="T166" s="146" t="s">
        <v>5</v>
      </c>
      <c r="U166" s="43" t="s">
        <v>37</v>
      </c>
      <c r="V166" s="147">
        <v>0</v>
      </c>
      <c r="W166" s="147">
        <f>V166*K166</f>
        <v>0</v>
      </c>
      <c r="X166" s="147">
        <v>0.0003</v>
      </c>
      <c r="Y166" s="147">
        <f>X166*K166</f>
        <v>0.0048</v>
      </c>
      <c r="Z166" s="147">
        <v>0</v>
      </c>
      <c r="AA166" s="148">
        <f>Z166*K166</f>
        <v>0</v>
      </c>
      <c r="AR166" s="21" t="s">
        <v>201</v>
      </c>
      <c r="AT166" s="21" t="s">
        <v>197</v>
      </c>
      <c r="AU166" s="21" t="s">
        <v>97</v>
      </c>
      <c r="AY166" s="21" t="s">
        <v>133</v>
      </c>
      <c r="BE166" s="149">
        <f>IF(U166="základní",N166,0)</f>
        <v>0</v>
      </c>
      <c r="BF166" s="149">
        <f>IF(U166="snížená",N166,0)</f>
        <v>0</v>
      </c>
      <c r="BG166" s="149">
        <f>IF(U166="zákl. přenesená",N166,0)</f>
        <v>0</v>
      </c>
      <c r="BH166" s="149">
        <f>IF(U166="sníž. přenesená",N166,0)</f>
        <v>0</v>
      </c>
      <c r="BI166" s="149">
        <f>IF(U166="nulová",N166,0)</f>
        <v>0</v>
      </c>
      <c r="BJ166" s="21" t="s">
        <v>80</v>
      </c>
      <c r="BK166" s="149">
        <f>ROUND(L166*K166,2)</f>
        <v>0</v>
      </c>
      <c r="BL166" s="21" t="s">
        <v>148</v>
      </c>
      <c r="BM166" s="21" t="s">
        <v>244</v>
      </c>
    </row>
    <row r="167" spans="2:65" s="1" customFormat="1" ht="25.5" customHeight="1">
      <c r="B167" s="140"/>
      <c r="C167" s="141" t="s">
        <v>245</v>
      </c>
      <c r="D167" s="141" t="s">
        <v>134</v>
      </c>
      <c r="E167" s="142" t="s">
        <v>246</v>
      </c>
      <c r="F167" s="235" t="s">
        <v>247</v>
      </c>
      <c r="G167" s="235"/>
      <c r="H167" s="235"/>
      <c r="I167" s="235"/>
      <c r="J167" s="143" t="s">
        <v>187</v>
      </c>
      <c r="K167" s="144">
        <v>53.1</v>
      </c>
      <c r="L167" s="236"/>
      <c r="M167" s="236"/>
      <c r="N167" s="236">
        <f>ROUND(L167*K167,2)</f>
        <v>0</v>
      </c>
      <c r="O167" s="236"/>
      <c r="P167" s="236"/>
      <c r="Q167" s="236"/>
      <c r="R167" s="145"/>
      <c r="T167" s="146" t="s">
        <v>5</v>
      </c>
      <c r="U167" s="43" t="s">
        <v>37</v>
      </c>
      <c r="V167" s="147">
        <v>0.252</v>
      </c>
      <c r="W167" s="147">
        <f>V167*K167</f>
        <v>13.3812</v>
      </c>
      <c r="X167" s="147">
        <v>0</v>
      </c>
      <c r="Y167" s="147">
        <f>X167*K167</f>
        <v>0</v>
      </c>
      <c r="Z167" s="147">
        <v>0</v>
      </c>
      <c r="AA167" s="148">
        <f>Z167*K167</f>
        <v>0</v>
      </c>
      <c r="AR167" s="21" t="s">
        <v>148</v>
      </c>
      <c r="AT167" s="21" t="s">
        <v>134</v>
      </c>
      <c r="AU167" s="21" t="s">
        <v>97</v>
      </c>
      <c r="AY167" s="21" t="s">
        <v>133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1" t="s">
        <v>80</v>
      </c>
      <c r="BK167" s="149">
        <f>ROUND(L167*K167,2)</f>
        <v>0</v>
      </c>
      <c r="BL167" s="21" t="s">
        <v>148</v>
      </c>
      <c r="BM167" s="21" t="s">
        <v>248</v>
      </c>
    </row>
    <row r="168" spans="2:51" s="10" customFormat="1" ht="38.25" customHeight="1">
      <c r="B168" s="150"/>
      <c r="C168" s="151"/>
      <c r="D168" s="151"/>
      <c r="E168" s="152" t="s">
        <v>5</v>
      </c>
      <c r="F168" s="237" t="s">
        <v>249</v>
      </c>
      <c r="G168" s="238"/>
      <c r="H168" s="238"/>
      <c r="I168" s="238"/>
      <c r="J168" s="151"/>
      <c r="K168" s="153">
        <v>53.1</v>
      </c>
      <c r="L168" s="151"/>
      <c r="M168" s="151"/>
      <c r="N168" s="151"/>
      <c r="O168" s="151"/>
      <c r="P168" s="151"/>
      <c r="Q168" s="151"/>
      <c r="R168" s="154"/>
      <c r="T168" s="155"/>
      <c r="U168" s="151"/>
      <c r="V168" s="151"/>
      <c r="W168" s="151"/>
      <c r="X168" s="151"/>
      <c r="Y168" s="151"/>
      <c r="Z168" s="151"/>
      <c r="AA168" s="156"/>
      <c r="AT168" s="157" t="s">
        <v>141</v>
      </c>
      <c r="AU168" s="157" t="s">
        <v>97</v>
      </c>
      <c r="AV168" s="10" t="s">
        <v>97</v>
      </c>
      <c r="AW168" s="10" t="s">
        <v>30</v>
      </c>
      <c r="AX168" s="10" t="s">
        <v>80</v>
      </c>
      <c r="AY168" s="157" t="s">
        <v>133</v>
      </c>
    </row>
    <row r="169" spans="2:65" s="1" customFormat="1" ht="16.5" customHeight="1">
      <c r="B169" s="140"/>
      <c r="C169" s="165" t="s">
        <v>250</v>
      </c>
      <c r="D169" s="165" t="s">
        <v>197</v>
      </c>
      <c r="E169" s="166" t="s">
        <v>251</v>
      </c>
      <c r="F169" s="249" t="s">
        <v>252</v>
      </c>
      <c r="G169" s="249"/>
      <c r="H169" s="249"/>
      <c r="I169" s="249"/>
      <c r="J169" s="167" t="s">
        <v>187</v>
      </c>
      <c r="K169" s="168">
        <v>54</v>
      </c>
      <c r="L169" s="250"/>
      <c r="M169" s="250"/>
      <c r="N169" s="250">
        <f>ROUND(L169*K169,2)</f>
        <v>0</v>
      </c>
      <c r="O169" s="236"/>
      <c r="P169" s="236"/>
      <c r="Q169" s="236"/>
      <c r="R169" s="145"/>
      <c r="T169" s="146" t="s">
        <v>5</v>
      </c>
      <c r="U169" s="43" t="s">
        <v>37</v>
      </c>
      <c r="V169" s="147">
        <v>0</v>
      </c>
      <c r="W169" s="147">
        <f>V169*K169</f>
        <v>0</v>
      </c>
      <c r="X169" s="147">
        <v>0.00023</v>
      </c>
      <c r="Y169" s="147">
        <f>X169*K169</f>
        <v>0.01242</v>
      </c>
      <c r="Z169" s="147">
        <v>0</v>
      </c>
      <c r="AA169" s="148">
        <f>Z169*K169</f>
        <v>0</v>
      </c>
      <c r="AR169" s="21" t="s">
        <v>201</v>
      </c>
      <c r="AT169" s="21" t="s">
        <v>197</v>
      </c>
      <c r="AU169" s="21" t="s">
        <v>97</v>
      </c>
      <c r="AY169" s="21" t="s">
        <v>133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1" t="s">
        <v>80</v>
      </c>
      <c r="BK169" s="149">
        <f>ROUND(L169*K169,2)</f>
        <v>0</v>
      </c>
      <c r="BL169" s="21" t="s">
        <v>148</v>
      </c>
      <c r="BM169" s="21" t="s">
        <v>253</v>
      </c>
    </row>
    <row r="170" spans="2:51" s="10" customFormat="1" ht="16.5" customHeight="1">
      <c r="B170" s="150"/>
      <c r="C170" s="151"/>
      <c r="D170" s="151"/>
      <c r="E170" s="152" t="s">
        <v>5</v>
      </c>
      <c r="F170" s="237" t="s">
        <v>254</v>
      </c>
      <c r="G170" s="238"/>
      <c r="H170" s="238"/>
      <c r="I170" s="238"/>
      <c r="J170" s="151"/>
      <c r="K170" s="153">
        <v>54</v>
      </c>
      <c r="L170" s="151"/>
      <c r="M170" s="151"/>
      <c r="N170" s="151"/>
      <c r="O170" s="151"/>
      <c r="P170" s="151"/>
      <c r="Q170" s="151"/>
      <c r="R170" s="154"/>
      <c r="T170" s="155"/>
      <c r="U170" s="151"/>
      <c r="V170" s="151"/>
      <c r="W170" s="151"/>
      <c r="X170" s="151"/>
      <c r="Y170" s="151"/>
      <c r="Z170" s="151"/>
      <c r="AA170" s="156"/>
      <c r="AT170" s="157" t="s">
        <v>141</v>
      </c>
      <c r="AU170" s="157" t="s">
        <v>97</v>
      </c>
      <c r="AV170" s="10" t="s">
        <v>97</v>
      </c>
      <c r="AW170" s="10" t="s">
        <v>30</v>
      </c>
      <c r="AX170" s="10" t="s">
        <v>80</v>
      </c>
      <c r="AY170" s="157" t="s">
        <v>133</v>
      </c>
    </row>
    <row r="171" spans="2:65" s="1" customFormat="1" ht="25.5" customHeight="1">
      <c r="B171" s="140"/>
      <c r="C171" s="141" t="s">
        <v>255</v>
      </c>
      <c r="D171" s="141" t="s">
        <v>134</v>
      </c>
      <c r="E171" s="142" t="s">
        <v>256</v>
      </c>
      <c r="F171" s="235" t="s">
        <v>257</v>
      </c>
      <c r="G171" s="235"/>
      <c r="H171" s="235"/>
      <c r="I171" s="235"/>
      <c r="J171" s="143" t="s">
        <v>234</v>
      </c>
      <c r="K171" s="144">
        <v>176.478</v>
      </c>
      <c r="L171" s="236"/>
      <c r="M171" s="236"/>
      <c r="N171" s="236">
        <f>ROUND(L171*K171,2)</f>
        <v>0</v>
      </c>
      <c r="O171" s="236"/>
      <c r="P171" s="236"/>
      <c r="Q171" s="236"/>
      <c r="R171" s="145"/>
      <c r="T171" s="146" t="s">
        <v>5</v>
      </c>
      <c r="U171" s="43" t="s">
        <v>37</v>
      </c>
      <c r="V171" s="147">
        <v>0</v>
      </c>
      <c r="W171" s="147">
        <f>V171*K171</f>
        <v>0</v>
      </c>
      <c r="X171" s="147">
        <v>0</v>
      </c>
      <c r="Y171" s="147">
        <f>X171*K171</f>
        <v>0</v>
      </c>
      <c r="Z171" s="147">
        <v>0</v>
      </c>
      <c r="AA171" s="148">
        <f>Z171*K171</f>
        <v>0</v>
      </c>
      <c r="AR171" s="21" t="s">
        <v>148</v>
      </c>
      <c r="AT171" s="21" t="s">
        <v>134</v>
      </c>
      <c r="AU171" s="21" t="s">
        <v>97</v>
      </c>
      <c r="AY171" s="21" t="s">
        <v>133</v>
      </c>
      <c r="BE171" s="149">
        <f>IF(U171="základní",N171,0)</f>
        <v>0</v>
      </c>
      <c r="BF171" s="149">
        <f>IF(U171="snížená",N171,0)</f>
        <v>0</v>
      </c>
      <c r="BG171" s="149">
        <f>IF(U171="zákl. přenesená",N171,0)</f>
        <v>0</v>
      </c>
      <c r="BH171" s="149">
        <f>IF(U171="sníž. přenesená",N171,0)</f>
        <v>0</v>
      </c>
      <c r="BI171" s="149">
        <f>IF(U171="nulová",N171,0)</f>
        <v>0</v>
      </c>
      <c r="BJ171" s="21" t="s">
        <v>80</v>
      </c>
      <c r="BK171" s="149">
        <f>ROUND(L171*K171,2)</f>
        <v>0</v>
      </c>
      <c r="BL171" s="21" t="s">
        <v>148</v>
      </c>
      <c r="BM171" s="21" t="s">
        <v>258</v>
      </c>
    </row>
    <row r="172" spans="2:63" s="9" customFormat="1" ht="29.85" customHeight="1">
      <c r="B172" s="129"/>
      <c r="C172" s="130"/>
      <c r="D172" s="139" t="s">
        <v>116</v>
      </c>
      <c r="E172" s="139"/>
      <c r="F172" s="139"/>
      <c r="G172" s="139"/>
      <c r="H172" s="139"/>
      <c r="I172" s="139"/>
      <c r="J172" s="139"/>
      <c r="K172" s="139"/>
      <c r="L172" s="139"/>
      <c r="M172" s="139"/>
      <c r="N172" s="251">
        <f>BK172</f>
        <v>0</v>
      </c>
      <c r="O172" s="252"/>
      <c r="P172" s="252"/>
      <c r="Q172" s="252"/>
      <c r="R172" s="132"/>
      <c r="T172" s="133"/>
      <c r="U172" s="130"/>
      <c r="V172" s="130"/>
      <c r="W172" s="134">
        <f>SUM(W173:W175)</f>
        <v>4.8852</v>
      </c>
      <c r="X172" s="130"/>
      <c r="Y172" s="134">
        <f>SUM(Y173:Y175)</f>
        <v>0.2402244</v>
      </c>
      <c r="Z172" s="130"/>
      <c r="AA172" s="135">
        <f>SUM(AA173:AA175)</f>
        <v>0</v>
      </c>
      <c r="AR172" s="136" t="s">
        <v>97</v>
      </c>
      <c r="AT172" s="137" t="s">
        <v>71</v>
      </c>
      <c r="AU172" s="137" t="s">
        <v>80</v>
      </c>
      <c r="AY172" s="136" t="s">
        <v>133</v>
      </c>
      <c r="BK172" s="138">
        <f>SUM(BK173:BK175)</f>
        <v>0</v>
      </c>
    </row>
    <row r="173" spans="2:65" s="1" customFormat="1" ht="16.5" customHeight="1">
      <c r="B173" s="140"/>
      <c r="C173" s="141" t="s">
        <v>259</v>
      </c>
      <c r="D173" s="141" t="s">
        <v>134</v>
      </c>
      <c r="E173" s="142" t="s">
        <v>260</v>
      </c>
      <c r="F173" s="235" t="s">
        <v>261</v>
      </c>
      <c r="G173" s="235"/>
      <c r="H173" s="235"/>
      <c r="I173" s="235"/>
      <c r="J173" s="143" t="s">
        <v>137</v>
      </c>
      <c r="K173" s="144">
        <v>21.24</v>
      </c>
      <c r="L173" s="236"/>
      <c r="M173" s="236"/>
      <c r="N173" s="236">
        <f>ROUND(L173*K173,2)</f>
        <v>0</v>
      </c>
      <c r="O173" s="236"/>
      <c r="P173" s="236"/>
      <c r="Q173" s="236"/>
      <c r="R173" s="145"/>
      <c r="T173" s="146" t="s">
        <v>5</v>
      </c>
      <c r="U173" s="43" t="s">
        <v>37</v>
      </c>
      <c r="V173" s="147">
        <v>0.23</v>
      </c>
      <c r="W173" s="147">
        <f>V173*K173</f>
        <v>4.8852</v>
      </c>
      <c r="X173" s="147">
        <v>0.01131</v>
      </c>
      <c r="Y173" s="147">
        <f>X173*K173</f>
        <v>0.2402244</v>
      </c>
      <c r="Z173" s="147">
        <v>0</v>
      </c>
      <c r="AA173" s="148">
        <f>Z173*K173</f>
        <v>0</v>
      </c>
      <c r="AR173" s="21" t="s">
        <v>148</v>
      </c>
      <c r="AT173" s="21" t="s">
        <v>134</v>
      </c>
      <c r="AU173" s="21" t="s">
        <v>97</v>
      </c>
      <c r="AY173" s="21" t="s">
        <v>133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1" t="s">
        <v>80</v>
      </c>
      <c r="BK173" s="149">
        <f>ROUND(L173*K173,2)</f>
        <v>0</v>
      </c>
      <c r="BL173" s="21" t="s">
        <v>148</v>
      </c>
      <c r="BM173" s="21" t="s">
        <v>262</v>
      </c>
    </row>
    <row r="174" spans="2:51" s="10" customFormat="1" ht="38.25" customHeight="1">
      <c r="B174" s="150"/>
      <c r="C174" s="151"/>
      <c r="D174" s="151"/>
      <c r="E174" s="152" t="s">
        <v>5</v>
      </c>
      <c r="F174" s="237" t="s">
        <v>263</v>
      </c>
      <c r="G174" s="238"/>
      <c r="H174" s="238"/>
      <c r="I174" s="238"/>
      <c r="J174" s="151"/>
      <c r="K174" s="153">
        <v>21.24</v>
      </c>
      <c r="L174" s="151"/>
      <c r="M174" s="151"/>
      <c r="N174" s="151"/>
      <c r="O174" s="151"/>
      <c r="P174" s="151"/>
      <c r="Q174" s="151"/>
      <c r="R174" s="154"/>
      <c r="T174" s="155"/>
      <c r="U174" s="151"/>
      <c r="V174" s="151"/>
      <c r="W174" s="151"/>
      <c r="X174" s="151"/>
      <c r="Y174" s="151"/>
      <c r="Z174" s="151"/>
      <c r="AA174" s="156"/>
      <c r="AT174" s="157" t="s">
        <v>141</v>
      </c>
      <c r="AU174" s="157" t="s">
        <v>97</v>
      </c>
      <c r="AV174" s="10" t="s">
        <v>97</v>
      </c>
      <c r="AW174" s="10" t="s">
        <v>30</v>
      </c>
      <c r="AX174" s="10" t="s">
        <v>80</v>
      </c>
      <c r="AY174" s="157" t="s">
        <v>133</v>
      </c>
    </row>
    <row r="175" spans="2:65" s="1" customFormat="1" ht="25.5" customHeight="1">
      <c r="B175" s="140"/>
      <c r="C175" s="141" t="s">
        <v>264</v>
      </c>
      <c r="D175" s="141" t="s">
        <v>134</v>
      </c>
      <c r="E175" s="142" t="s">
        <v>265</v>
      </c>
      <c r="F175" s="235" t="s">
        <v>266</v>
      </c>
      <c r="G175" s="235"/>
      <c r="H175" s="235"/>
      <c r="I175" s="235"/>
      <c r="J175" s="143" t="s">
        <v>234</v>
      </c>
      <c r="K175" s="144">
        <v>84.323</v>
      </c>
      <c r="L175" s="236"/>
      <c r="M175" s="236"/>
      <c r="N175" s="236">
        <f>ROUND(L175*K175,2)</f>
        <v>0</v>
      </c>
      <c r="O175" s="236"/>
      <c r="P175" s="236"/>
      <c r="Q175" s="236"/>
      <c r="R175" s="145"/>
      <c r="T175" s="146" t="s">
        <v>5</v>
      </c>
      <c r="U175" s="43" t="s">
        <v>37</v>
      </c>
      <c r="V175" s="147">
        <v>0</v>
      </c>
      <c r="W175" s="147">
        <f>V175*K175</f>
        <v>0</v>
      </c>
      <c r="X175" s="147">
        <v>0</v>
      </c>
      <c r="Y175" s="147">
        <f>X175*K175</f>
        <v>0</v>
      </c>
      <c r="Z175" s="147">
        <v>0</v>
      </c>
      <c r="AA175" s="148">
        <f>Z175*K175</f>
        <v>0</v>
      </c>
      <c r="AR175" s="21" t="s">
        <v>148</v>
      </c>
      <c r="AT175" s="21" t="s">
        <v>134</v>
      </c>
      <c r="AU175" s="21" t="s">
        <v>97</v>
      </c>
      <c r="AY175" s="21" t="s">
        <v>133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1" t="s">
        <v>80</v>
      </c>
      <c r="BK175" s="149">
        <f>ROUND(L175*K175,2)</f>
        <v>0</v>
      </c>
      <c r="BL175" s="21" t="s">
        <v>148</v>
      </c>
      <c r="BM175" s="21" t="s">
        <v>267</v>
      </c>
    </row>
    <row r="176" spans="2:63" s="9" customFormat="1" ht="29.85" customHeight="1">
      <c r="B176" s="129"/>
      <c r="C176" s="130"/>
      <c r="D176" s="139" t="s">
        <v>117</v>
      </c>
      <c r="E176" s="139"/>
      <c r="F176" s="139"/>
      <c r="G176" s="139"/>
      <c r="H176" s="139"/>
      <c r="I176" s="139"/>
      <c r="J176" s="139"/>
      <c r="K176" s="139"/>
      <c r="L176" s="139"/>
      <c r="M176" s="139"/>
      <c r="N176" s="251">
        <f>BK176</f>
        <v>0</v>
      </c>
      <c r="O176" s="252"/>
      <c r="P176" s="252"/>
      <c r="Q176" s="252"/>
      <c r="R176" s="132"/>
      <c r="T176" s="133"/>
      <c r="U176" s="130"/>
      <c r="V176" s="130"/>
      <c r="W176" s="134">
        <f>SUM(W177:W191)</f>
        <v>79.21500999999999</v>
      </c>
      <c r="X176" s="130"/>
      <c r="Y176" s="134">
        <f>SUM(Y177:Y191)</f>
        <v>0.26918280000000006</v>
      </c>
      <c r="Z176" s="130"/>
      <c r="AA176" s="135">
        <f>SUM(AA177:AA191)</f>
        <v>0.218063</v>
      </c>
      <c r="AR176" s="136" t="s">
        <v>97</v>
      </c>
      <c r="AT176" s="137" t="s">
        <v>71</v>
      </c>
      <c r="AU176" s="137" t="s">
        <v>80</v>
      </c>
      <c r="AY176" s="136" t="s">
        <v>133</v>
      </c>
      <c r="BK176" s="138">
        <f>SUM(BK177:BK191)</f>
        <v>0</v>
      </c>
    </row>
    <row r="177" spans="2:65" s="1" customFormat="1" ht="25.5" customHeight="1">
      <c r="B177" s="140"/>
      <c r="C177" s="141" t="s">
        <v>268</v>
      </c>
      <c r="D177" s="141" t="s">
        <v>134</v>
      </c>
      <c r="E177" s="142" t="s">
        <v>269</v>
      </c>
      <c r="F177" s="235" t="s">
        <v>270</v>
      </c>
      <c r="G177" s="235"/>
      <c r="H177" s="235"/>
      <c r="I177" s="235"/>
      <c r="J177" s="143" t="s">
        <v>225</v>
      </c>
      <c r="K177" s="144">
        <v>53.1</v>
      </c>
      <c r="L177" s="236"/>
      <c r="M177" s="236"/>
      <c r="N177" s="236">
        <f>ROUND(L177*K177,2)</f>
        <v>0</v>
      </c>
      <c r="O177" s="236"/>
      <c r="P177" s="236"/>
      <c r="Q177" s="236"/>
      <c r="R177" s="145"/>
      <c r="T177" s="146" t="s">
        <v>5</v>
      </c>
      <c r="U177" s="43" t="s">
        <v>37</v>
      </c>
      <c r="V177" s="147">
        <v>0.43</v>
      </c>
      <c r="W177" s="147">
        <f>V177*K177</f>
        <v>22.833000000000002</v>
      </c>
      <c r="X177" s="147">
        <v>0</v>
      </c>
      <c r="Y177" s="147">
        <f>X177*K177</f>
        <v>0</v>
      </c>
      <c r="Z177" s="147">
        <v>0.00191</v>
      </c>
      <c r="AA177" s="148">
        <f>Z177*K177</f>
        <v>0.101421</v>
      </c>
      <c r="AR177" s="21" t="s">
        <v>148</v>
      </c>
      <c r="AT177" s="21" t="s">
        <v>134</v>
      </c>
      <c r="AU177" s="21" t="s">
        <v>97</v>
      </c>
      <c r="AY177" s="21" t="s">
        <v>133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1" t="s">
        <v>80</v>
      </c>
      <c r="BK177" s="149">
        <f>ROUND(L177*K177,2)</f>
        <v>0</v>
      </c>
      <c r="BL177" s="21" t="s">
        <v>148</v>
      </c>
      <c r="BM177" s="21" t="s">
        <v>271</v>
      </c>
    </row>
    <row r="178" spans="2:51" s="10" customFormat="1" ht="16.5" customHeight="1">
      <c r="B178" s="150"/>
      <c r="C178" s="151"/>
      <c r="D178" s="151"/>
      <c r="E178" s="152" t="s">
        <v>5</v>
      </c>
      <c r="F178" s="237" t="s">
        <v>272</v>
      </c>
      <c r="G178" s="238"/>
      <c r="H178" s="238"/>
      <c r="I178" s="238"/>
      <c r="J178" s="151"/>
      <c r="K178" s="153">
        <v>53.1</v>
      </c>
      <c r="L178" s="151"/>
      <c r="M178" s="151"/>
      <c r="N178" s="151"/>
      <c r="O178" s="151"/>
      <c r="P178" s="151"/>
      <c r="Q178" s="151"/>
      <c r="R178" s="154"/>
      <c r="T178" s="155"/>
      <c r="U178" s="151"/>
      <c r="V178" s="151"/>
      <c r="W178" s="151"/>
      <c r="X178" s="151"/>
      <c r="Y178" s="151"/>
      <c r="Z178" s="151"/>
      <c r="AA178" s="156"/>
      <c r="AT178" s="157" t="s">
        <v>141</v>
      </c>
      <c r="AU178" s="157" t="s">
        <v>97</v>
      </c>
      <c r="AV178" s="10" t="s">
        <v>97</v>
      </c>
      <c r="AW178" s="10" t="s">
        <v>30</v>
      </c>
      <c r="AX178" s="10" t="s">
        <v>80</v>
      </c>
      <c r="AY178" s="157" t="s">
        <v>133</v>
      </c>
    </row>
    <row r="179" spans="2:65" s="1" customFormat="1" ht="16.5" customHeight="1">
      <c r="B179" s="140"/>
      <c r="C179" s="141" t="s">
        <v>273</v>
      </c>
      <c r="D179" s="141" t="s">
        <v>134</v>
      </c>
      <c r="E179" s="142" t="s">
        <v>274</v>
      </c>
      <c r="F179" s="235" t="s">
        <v>275</v>
      </c>
      <c r="G179" s="235"/>
      <c r="H179" s="235"/>
      <c r="I179" s="235"/>
      <c r="J179" s="143" t="s">
        <v>225</v>
      </c>
      <c r="K179" s="144">
        <v>16.07</v>
      </c>
      <c r="L179" s="236"/>
      <c r="M179" s="236"/>
      <c r="N179" s="236">
        <f>ROUND(L179*K179,2)</f>
        <v>0</v>
      </c>
      <c r="O179" s="236"/>
      <c r="P179" s="236"/>
      <c r="Q179" s="236"/>
      <c r="R179" s="145"/>
      <c r="T179" s="146" t="s">
        <v>5</v>
      </c>
      <c r="U179" s="43" t="s">
        <v>37</v>
      </c>
      <c r="V179" s="147">
        <v>0.189</v>
      </c>
      <c r="W179" s="147">
        <f>V179*K179</f>
        <v>3.03723</v>
      </c>
      <c r="X179" s="147">
        <v>0</v>
      </c>
      <c r="Y179" s="147">
        <f>X179*K179</f>
        <v>0</v>
      </c>
      <c r="Z179" s="147">
        <v>0.0026</v>
      </c>
      <c r="AA179" s="148">
        <f>Z179*K179</f>
        <v>0.041782</v>
      </c>
      <c r="AR179" s="21" t="s">
        <v>148</v>
      </c>
      <c r="AT179" s="21" t="s">
        <v>134</v>
      </c>
      <c r="AU179" s="21" t="s">
        <v>97</v>
      </c>
      <c r="AY179" s="21" t="s">
        <v>133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1" t="s">
        <v>80</v>
      </c>
      <c r="BK179" s="149">
        <f>ROUND(L179*K179,2)</f>
        <v>0</v>
      </c>
      <c r="BL179" s="21" t="s">
        <v>148</v>
      </c>
      <c r="BM179" s="21" t="s">
        <v>276</v>
      </c>
    </row>
    <row r="180" spans="2:51" s="10" customFormat="1" ht="16.5" customHeight="1">
      <c r="B180" s="150"/>
      <c r="C180" s="151"/>
      <c r="D180" s="151"/>
      <c r="E180" s="152" t="s">
        <v>5</v>
      </c>
      <c r="F180" s="237" t="s">
        <v>277</v>
      </c>
      <c r="G180" s="238"/>
      <c r="H180" s="238"/>
      <c r="I180" s="238"/>
      <c r="J180" s="151"/>
      <c r="K180" s="153">
        <v>16.07</v>
      </c>
      <c r="L180" s="151"/>
      <c r="M180" s="151"/>
      <c r="N180" s="151"/>
      <c r="O180" s="151"/>
      <c r="P180" s="151"/>
      <c r="Q180" s="151"/>
      <c r="R180" s="154"/>
      <c r="T180" s="155"/>
      <c r="U180" s="151"/>
      <c r="V180" s="151"/>
      <c r="W180" s="151"/>
      <c r="X180" s="151"/>
      <c r="Y180" s="151"/>
      <c r="Z180" s="151"/>
      <c r="AA180" s="156"/>
      <c r="AT180" s="157" t="s">
        <v>141</v>
      </c>
      <c r="AU180" s="157" t="s">
        <v>97</v>
      </c>
      <c r="AV180" s="10" t="s">
        <v>97</v>
      </c>
      <c r="AW180" s="10" t="s">
        <v>30</v>
      </c>
      <c r="AX180" s="10" t="s">
        <v>80</v>
      </c>
      <c r="AY180" s="157" t="s">
        <v>133</v>
      </c>
    </row>
    <row r="181" spans="2:65" s="1" customFormat="1" ht="16.5" customHeight="1">
      <c r="B181" s="140"/>
      <c r="C181" s="141" t="s">
        <v>278</v>
      </c>
      <c r="D181" s="141" t="s">
        <v>134</v>
      </c>
      <c r="E181" s="142" t="s">
        <v>279</v>
      </c>
      <c r="F181" s="235" t="s">
        <v>280</v>
      </c>
      <c r="G181" s="235"/>
      <c r="H181" s="235"/>
      <c r="I181" s="235"/>
      <c r="J181" s="143" t="s">
        <v>225</v>
      </c>
      <c r="K181" s="144">
        <v>19</v>
      </c>
      <c r="L181" s="236"/>
      <c r="M181" s="236"/>
      <c r="N181" s="236">
        <f>ROUND(L181*K181,2)</f>
        <v>0</v>
      </c>
      <c r="O181" s="236"/>
      <c r="P181" s="236"/>
      <c r="Q181" s="236"/>
      <c r="R181" s="145"/>
      <c r="T181" s="146" t="s">
        <v>5</v>
      </c>
      <c r="U181" s="43" t="s">
        <v>37</v>
      </c>
      <c r="V181" s="147">
        <v>0.147</v>
      </c>
      <c r="W181" s="147">
        <f>V181*K181</f>
        <v>2.7929999999999997</v>
      </c>
      <c r="X181" s="147">
        <v>0</v>
      </c>
      <c r="Y181" s="147">
        <f>X181*K181</f>
        <v>0</v>
      </c>
      <c r="Z181" s="147">
        <v>0.00394</v>
      </c>
      <c r="AA181" s="148">
        <f>Z181*K181</f>
        <v>0.07486</v>
      </c>
      <c r="AR181" s="21" t="s">
        <v>148</v>
      </c>
      <c r="AT181" s="21" t="s">
        <v>134</v>
      </c>
      <c r="AU181" s="21" t="s">
        <v>97</v>
      </c>
      <c r="AY181" s="21" t="s">
        <v>133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1" t="s">
        <v>80</v>
      </c>
      <c r="BK181" s="149">
        <f>ROUND(L181*K181,2)</f>
        <v>0</v>
      </c>
      <c r="BL181" s="21" t="s">
        <v>148</v>
      </c>
      <c r="BM181" s="21" t="s">
        <v>281</v>
      </c>
    </row>
    <row r="182" spans="2:51" s="10" customFormat="1" ht="16.5" customHeight="1">
      <c r="B182" s="150"/>
      <c r="C182" s="151"/>
      <c r="D182" s="151"/>
      <c r="E182" s="152" t="s">
        <v>5</v>
      </c>
      <c r="F182" s="237" t="s">
        <v>282</v>
      </c>
      <c r="G182" s="238"/>
      <c r="H182" s="238"/>
      <c r="I182" s="238"/>
      <c r="J182" s="151"/>
      <c r="K182" s="153">
        <v>19</v>
      </c>
      <c r="L182" s="151"/>
      <c r="M182" s="151"/>
      <c r="N182" s="151"/>
      <c r="O182" s="151"/>
      <c r="P182" s="151"/>
      <c r="Q182" s="151"/>
      <c r="R182" s="154"/>
      <c r="T182" s="155"/>
      <c r="U182" s="151"/>
      <c r="V182" s="151"/>
      <c r="W182" s="151"/>
      <c r="X182" s="151"/>
      <c r="Y182" s="151"/>
      <c r="Z182" s="151"/>
      <c r="AA182" s="156"/>
      <c r="AT182" s="157" t="s">
        <v>141</v>
      </c>
      <c r="AU182" s="157" t="s">
        <v>97</v>
      </c>
      <c r="AV182" s="10" t="s">
        <v>97</v>
      </c>
      <c r="AW182" s="10" t="s">
        <v>30</v>
      </c>
      <c r="AX182" s="10" t="s">
        <v>80</v>
      </c>
      <c r="AY182" s="157" t="s">
        <v>133</v>
      </c>
    </row>
    <row r="183" spans="2:65" s="1" customFormat="1" ht="38.25" customHeight="1">
      <c r="B183" s="140"/>
      <c r="C183" s="141" t="s">
        <v>201</v>
      </c>
      <c r="D183" s="141" t="s">
        <v>134</v>
      </c>
      <c r="E183" s="142" t="s">
        <v>283</v>
      </c>
      <c r="F183" s="235" t="s">
        <v>284</v>
      </c>
      <c r="G183" s="235"/>
      <c r="H183" s="235"/>
      <c r="I183" s="235"/>
      <c r="J183" s="143" t="s">
        <v>225</v>
      </c>
      <c r="K183" s="144">
        <v>53.1</v>
      </c>
      <c r="L183" s="236"/>
      <c r="M183" s="236"/>
      <c r="N183" s="236">
        <f>ROUND(L183*K183,2)</f>
        <v>0</v>
      </c>
      <c r="O183" s="236"/>
      <c r="P183" s="236"/>
      <c r="Q183" s="236"/>
      <c r="R183" s="145"/>
      <c r="T183" s="146" t="s">
        <v>5</v>
      </c>
      <c r="U183" s="43" t="s">
        <v>37</v>
      </c>
      <c r="V183" s="147">
        <v>0.695</v>
      </c>
      <c r="W183" s="147">
        <f>V183*K183</f>
        <v>36.9045</v>
      </c>
      <c r="X183" s="147">
        <v>0.00351</v>
      </c>
      <c r="Y183" s="147">
        <f>X183*K183</f>
        <v>0.18638100000000002</v>
      </c>
      <c r="Z183" s="147">
        <v>0</v>
      </c>
      <c r="AA183" s="148">
        <f>Z183*K183</f>
        <v>0</v>
      </c>
      <c r="AR183" s="21" t="s">
        <v>148</v>
      </c>
      <c r="AT183" s="21" t="s">
        <v>134</v>
      </c>
      <c r="AU183" s="21" t="s">
        <v>97</v>
      </c>
      <c r="AY183" s="21" t="s">
        <v>133</v>
      </c>
      <c r="BE183" s="149">
        <f>IF(U183="základní",N183,0)</f>
        <v>0</v>
      </c>
      <c r="BF183" s="149">
        <f>IF(U183="snížená",N183,0)</f>
        <v>0</v>
      </c>
      <c r="BG183" s="149">
        <f>IF(U183="zákl. přenesená",N183,0)</f>
        <v>0</v>
      </c>
      <c r="BH183" s="149">
        <f>IF(U183="sníž. přenesená",N183,0)</f>
        <v>0</v>
      </c>
      <c r="BI183" s="149">
        <f>IF(U183="nulová",N183,0)</f>
        <v>0</v>
      </c>
      <c r="BJ183" s="21" t="s">
        <v>80</v>
      </c>
      <c r="BK183" s="149">
        <f>ROUND(L183*K183,2)</f>
        <v>0</v>
      </c>
      <c r="BL183" s="21" t="s">
        <v>148</v>
      </c>
      <c r="BM183" s="21" t="s">
        <v>285</v>
      </c>
    </row>
    <row r="184" spans="2:51" s="10" customFormat="1" ht="16.5" customHeight="1">
      <c r="B184" s="150"/>
      <c r="C184" s="151"/>
      <c r="D184" s="151"/>
      <c r="E184" s="152" t="s">
        <v>5</v>
      </c>
      <c r="F184" s="237" t="s">
        <v>272</v>
      </c>
      <c r="G184" s="238"/>
      <c r="H184" s="238"/>
      <c r="I184" s="238"/>
      <c r="J184" s="151"/>
      <c r="K184" s="153">
        <v>53.1</v>
      </c>
      <c r="L184" s="151"/>
      <c r="M184" s="151"/>
      <c r="N184" s="151"/>
      <c r="O184" s="151"/>
      <c r="P184" s="151"/>
      <c r="Q184" s="151"/>
      <c r="R184" s="154"/>
      <c r="T184" s="155"/>
      <c r="U184" s="151"/>
      <c r="V184" s="151"/>
      <c r="W184" s="151"/>
      <c r="X184" s="151"/>
      <c r="Y184" s="151"/>
      <c r="Z184" s="151"/>
      <c r="AA184" s="156"/>
      <c r="AT184" s="157" t="s">
        <v>141</v>
      </c>
      <c r="AU184" s="157" t="s">
        <v>97</v>
      </c>
      <c r="AV184" s="10" t="s">
        <v>97</v>
      </c>
      <c r="AW184" s="10" t="s">
        <v>30</v>
      </c>
      <c r="AX184" s="10" t="s">
        <v>80</v>
      </c>
      <c r="AY184" s="157" t="s">
        <v>133</v>
      </c>
    </row>
    <row r="185" spans="2:65" s="1" customFormat="1" ht="38.25" customHeight="1">
      <c r="B185" s="140"/>
      <c r="C185" s="141" t="s">
        <v>286</v>
      </c>
      <c r="D185" s="141" t="s">
        <v>134</v>
      </c>
      <c r="E185" s="142" t="s">
        <v>287</v>
      </c>
      <c r="F185" s="235" t="s">
        <v>288</v>
      </c>
      <c r="G185" s="235"/>
      <c r="H185" s="235"/>
      <c r="I185" s="235"/>
      <c r="J185" s="143" t="s">
        <v>187</v>
      </c>
      <c r="K185" s="144">
        <v>8</v>
      </c>
      <c r="L185" s="236"/>
      <c r="M185" s="236"/>
      <c r="N185" s="236">
        <f>ROUND(L185*K185,2)</f>
        <v>0</v>
      </c>
      <c r="O185" s="236"/>
      <c r="P185" s="236"/>
      <c r="Q185" s="236"/>
      <c r="R185" s="145"/>
      <c r="T185" s="146" t="s">
        <v>5</v>
      </c>
      <c r="U185" s="43" t="s">
        <v>37</v>
      </c>
      <c r="V185" s="147">
        <v>0.35</v>
      </c>
      <c r="W185" s="147">
        <f>V185*K185</f>
        <v>2.8</v>
      </c>
      <c r="X185" s="147">
        <v>0</v>
      </c>
      <c r="Y185" s="147">
        <f>X185*K185</f>
        <v>0</v>
      </c>
      <c r="Z185" s="147">
        <v>0</v>
      </c>
      <c r="AA185" s="148">
        <f>Z185*K185</f>
        <v>0</v>
      </c>
      <c r="AR185" s="21" t="s">
        <v>148</v>
      </c>
      <c r="AT185" s="21" t="s">
        <v>134</v>
      </c>
      <c r="AU185" s="21" t="s">
        <v>97</v>
      </c>
      <c r="AY185" s="21" t="s">
        <v>133</v>
      </c>
      <c r="BE185" s="149">
        <f>IF(U185="základní",N185,0)</f>
        <v>0</v>
      </c>
      <c r="BF185" s="149">
        <f>IF(U185="snížená",N185,0)</f>
        <v>0</v>
      </c>
      <c r="BG185" s="149">
        <f>IF(U185="zákl. přenesená",N185,0)</f>
        <v>0</v>
      </c>
      <c r="BH185" s="149">
        <f>IF(U185="sníž. přenesená",N185,0)</f>
        <v>0</v>
      </c>
      <c r="BI185" s="149">
        <f>IF(U185="nulová",N185,0)</f>
        <v>0</v>
      </c>
      <c r="BJ185" s="21" t="s">
        <v>80</v>
      </c>
      <c r="BK185" s="149">
        <f>ROUND(L185*K185,2)</f>
        <v>0</v>
      </c>
      <c r="BL185" s="21" t="s">
        <v>148</v>
      </c>
      <c r="BM185" s="21" t="s">
        <v>289</v>
      </c>
    </row>
    <row r="186" spans="2:65" s="1" customFormat="1" ht="25.5" customHeight="1">
      <c r="B186" s="140"/>
      <c r="C186" s="141" t="s">
        <v>290</v>
      </c>
      <c r="D186" s="141" t="s">
        <v>134</v>
      </c>
      <c r="E186" s="142" t="s">
        <v>291</v>
      </c>
      <c r="F186" s="235" t="s">
        <v>292</v>
      </c>
      <c r="G186" s="235"/>
      <c r="H186" s="235"/>
      <c r="I186" s="235"/>
      <c r="J186" s="143" t="s">
        <v>225</v>
      </c>
      <c r="K186" s="144">
        <v>16.07</v>
      </c>
      <c r="L186" s="236"/>
      <c r="M186" s="236"/>
      <c r="N186" s="236">
        <f>ROUND(L186*K186,2)</f>
        <v>0</v>
      </c>
      <c r="O186" s="236"/>
      <c r="P186" s="236"/>
      <c r="Q186" s="236"/>
      <c r="R186" s="145"/>
      <c r="T186" s="146" t="s">
        <v>5</v>
      </c>
      <c r="U186" s="43" t="s">
        <v>37</v>
      </c>
      <c r="V186" s="147">
        <v>0.204</v>
      </c>
      <c r="W186" s="147">
        <f>V186*K186</f>
        <v>3.2782799999999996</v>
      </c>
      <c r="X186" s="147">
        <v>0.00174</v>
      </c>
      <c r="Y186" s="147">
        <f>X186*K186</f>
        <v>0.027961800000000002</v>
      </c>
      <c r="Z186" s="147">
        <v>0</v>
      </c>
      <c r="AA186" s="148">
        <f>Z186*K186</f>
        <v>0</v>
      </c>
      <c r="AR186" s="21" t="s">
        <v>148</v>
      </c>
      <c r="AT186" s="21" t="s">
        <v>134</v>
      </c>
      <c r="AU186" s="21" t="s">
        <v>97</v>
      </c>
      <c r="AY186" s="21" t="s">
        <v>133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1" t="s">
        <v>80</v>
      </c>
      <c r="BK186" s="149">
        <f>ROUND(L186*K186,2)</f>
        <v>0</v>
      </c>
      <c r="BL186" s="21" t="s">
        <v>148</v>
      </c>
      <c r="BM186" s="21" t="s">
        <v>293</v>
      </c>
    </row>
    <row r="187" spans="2:51" s="10" customFormat="1" ht="16.5" customHeight="1">
      <c r="B187" s="150"/>
      <c r="C187" s="151"/>
      <c r="D187" s="151"/>
      <c r="E187" s="152" t="s">
        <v>5</v>
      </c>
      <c r="F187" s="237" t="s">
        <v>277</v>
      </c>
      <c r="G187" s="238"/>
      <c r="H187" s="238"/>
      <c r="I187" s="238"/>
      <c r="J187" s="151"/>
      <c r="K187" s="153">
        <v>16.07</v>
      </c>
      <c r="L187" s="151"/>
      <c r="M187" s="151"/>
      <c r="N187" s="151"/>
      <c r="O187" s="151"/>
      <c r="P187" s="151"/>
      <c r="Q187" s="151"/>
      <c r="R187" s="154"/>
      <c r="T187" s="155"/>
      <c r="U187" s="151"/>
      <c r="V187" s="151"/>
      <c r="W187" s="151"/>
      <c r="X187" s="151"/>
      <c r="Y187" s="151"/>
      <c r="Z187" s="151"/>
      <c r="AA187" s="156"/>
      <c r="AT187" s="157" t="s">
        <v>141</v>
      </c>
      <c r="AU187" s="157" t="s">
        <v>97</v>
      </c>
      <c r="AV187" s="10" t="s">
        <v>97</v>
      </c>
      <c r="AW187" s="10" t="s">
        <v>30</v>
      </c>
      <c r="AX187" s="10" t="s">
        <v>80</v>
      </c>
      <c r="AY187" s="157" t="s">
        <v>133</v>
      </c>
    </row>
    <row r="188" spans="2:65" s="1" customFormat="1" ht="38.25" customHeight="1">
      <c r="B188" s="140"/>
      <c r="C188" s="141" t="s">
        <v>294</v>
      </c>
      <c r="D188" s="141" t="s">
        <v>134</v>
      </c>
      <c r="E188" s="142" t="s">
        <v>295</v>
      </c>
      <c r="F188" s="235" t="s">
        <v>296</v>
      </c>
      <c r="G188" s="235"/>
      <c r="H188" s="235"/>
      <c r="I188" s="235"/>
      <c r="J188" s="143" t="s">
        <v>187</v>
      </c>
      <c r="K188" s="144">
        <v>2</v>
      </c>
      <c r="L188" s="236"/>
      <c r="M188" s="236"/>
      <c r="N188" s="236">
        <f>ROUND(L188*K188,2)</f>
        <v>0</v>
      </c>
      <c r="O188" s="236"/>
      <c r="P188" s="236"/>
      <c r="Q188" s="236"/>
      <c r="R188" s="145"/>
      <c r="T188" s="146" t="s">
        <v>5</v>
      </c>
      <c r="U188" s="43" t="s">
        <v>37</v>
      </c>
      <c r="V188" s="147">
        <v>0.45</v>
      </c>
      <c r="W188" s="147">
        <f>V188*K188</f>
        <v>0.9</v>
      </c>
      <c r="X188" s="147">
        <v>0.00025</v>
      </c>
      <c r="Y188" s="147">
        <f>X188*K188</f>
        <v>0.0005</v>
      </c>
      <c r="Z188" s="147">
        <v>0</v>
      </c>
      <c r="AA188" s="148">
        <f>Z188*K188</f>
        <v>0</v>
      </c>
      <c r="AR188" s="21" t="s">
        <v>148</v>
      </c>
      <c r="AT188" s="21" t="s">
        <v>134</v>
      </c>
      <c r="AU188" s="21" t="s">
        <v>97</v>
      </c>
      <c r="AY188" s="21" t="s">
        <v>133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1" t="s">
        <v>80</v>
      </c>
      <c r="BK188" s="149">
        <f>ROUND(L188*K188,2)</f>
        <v>0</v>
      </c>
      <c r="BL188" s="21" t="s">
        <v>148</v>
      </c>
      <c r="BM188" s="21" t="s">
        <v>297</v>
      </c>
    </row>
    <row r="189" spans="2:65" s="1" customFormat="1" ht="38.25" customHeight="1">
      <c r="B189" s="140"/>
      <c r="C189" s="141" t="s">
        <v>298</v>
      </c>
      <c r="D189" s="141" t="s">
        <v>134</v>
      </c>
      <c r="E189" s="142" t="s">
        <v>299</v>
      </c>
      <c r="F189" s="235" t="s">
        <v>300</v>
      </c>
      <c r="G189" s="235"/>
      <c r="H189" s="235"/>
      <c r="I189" s="235"/>
      <c r="J189" s="143" t="s">
        <v>225</v>
      </c>
      <c r="K189" s="144">
        <v>19</v>
      </c>
      <c r="L189" s="236"/>
      <c r="M189" s="236"/>
      <c r="N189" s="236">
        <f>ROUND(L189*K189,2)</f>
        <v>0</v>
      </c>
      <c r="O189" s="236"/>
      <c r="P189" s="236"/>
      <c r="Q189" s="236"/>
      <c r="R189" s="145"/>
      <c r="T189" s="146" t="s">
        <v>5</v>
      </c>
      <c r="U189" s="43" t="s">
        <v>37</v>
      </c>
      <c r="V189" s="147">
        <v>0.351</v>
      </c>
      <c r="W189" s="147">
        <f>V189*K189</f>
        <v>6.669</v>
      </c>
      <c r="X189" s="147">
        <v>0.00286</v>
      </c>
      <c r="Y189" s="147">
        <f>X189*K189</f>
        <v>0.05434</v>
      </c>
      <c r="Z189" s="147">
        <v>0</v>
      </c>
      <c r="AA189" s="148">
        <f>Z189*K189</f>
        <v>0</v>
      </c>
      <c r="AR189" s="21" t="s">
        <v>148</v>
      </c>
      <c r="AT189" s="21" t="s">
        <v>134</v>
      </c>
      <c r="AU189" s="21" t="s">
        <v>97</v>
      </c>
      <c r="AY189" s="21" t="s">
        <v>133</v>
      </c>
      <c r="BE189" s="149">
        <f>IF(U189="základní",N189,0)</f>
        <v>0</v>
      </c>
      <c r="BF189" s="149">
        <f>IF(U189="snížená",N189,0)</f>
        <v>0</v>
      </c>
      <c r="BG189" s="149">
        <f>IF(U189="zákl. přenesená",N189,0)</f>
        <v>0</v>
      </c>
      <c r="BH189" s="149">
        <f>IF(U189="sníž. přenesená",N189,0)</f>
        <v>0</v>
      </c>
      <c r="BI189" s="149">
        <f>IF(U189="nulová",N189,0)</f>
        <v>0</v>
      </c>
      <c r="BJ189" s="21" t="s">
        <v>80</v>
      </c>
      <c r="BK189" s="149">
        <f>ROUND(L189*K189,2)</f>
        <v>0</v>
      </c>
      <c r="BL189" s="21" t="s">
        <v>148</v>
      </c>
      <c r="BM189" s="21" t="s">
        <v>301</v>
      </c>
    </row>
    <row r="190" spans="2:51" s="10" customFormat="1" ht="16.5" customHeight="1">
      <c r="B190" s="150"/>
      <c r="C190" s="151"/>
      <c r="D190" s="151"/>
      <c r="E190" s="152" t="s">
        <v>5</v>
      </c>
      <c r="F190" s="237" t="s">
        <v>282</v>
      </c>
      <c r="G190" s="238"/>
      <c r="H190" s="238"/>
      <c r="I190" s="238"/>
      <c r="J190" s="151"/>
      <c r="K190" s="153">
        <v>19</v>
      </c>
      <c r="L190" s="151"/>
      <c r="M190" s="151"/>
      <c r="N190" s="151"/>
      <c r="O190" s="151"/>
      <c r="P190" s="151"/>
      <c r="Q190" s="151"/>
      <c r="R190" s="154"/>
      <c r="T190" s="155"/>
      <c r="U190" s="151"/>
      <c r="V190" s="151"/>
      <c r="W190" s="151"/>
      <c r="X190" s="151"/>
      <c r="Y190" s="151"/>
      <c r="Z190" s="151"/>
      <c r="AA190" s="156"/>
      <c r="AT190" s="157" t="s">
        <v>141</v>
      </c>
      <c r="AU190" s="157" t="s">
        <v>97</v>
      </c>
      <c r="AV190" s="10" t="s">
        <v>97</v>
      </c>
      <c r="AW190" s="10" t="s">
        <v>30</v>
      </c>
      <c r="AX190" s="10" t="s">
        <v>80</v>
      </c>
      <c r="AY190" s="157" t="s">
        <v>133</v>
      </c>
    </row>
    <row r="191" spans="2:65" s="1" customFormat="1" ht="25.5" customHeight="1">
      <c r="B191" s="140"/>
      <c r="C191" s="141" t="s">
        <v>302</v>
      </c>
      <c r="D191" s="141" t="s">
        <v>134</v>
      </c>
      <c r="E191" s="142" t="s">
        <v>303</v>
      </c>
      <c r="F191" s="235" t="s">
        <v>304</v>
      </c>
      <c r="G191" s="235"/>
      <c r="H191" s="235"/>
      <c r="I191" s="235"/>
      <c r="J191" s="143" t="s">
        <v>234</v>
      </c>
      <c r="K191" s="144">
        <v>868.125</v>
      </c>
      <c r="L191" s="236"/>
      <c r="M191" s="236"/>
      <c r="N191" s="236">
        <f>ROUND(L191*K191,2)</f>
        <v>0</v>
      </c>
      <c r="O191" s="236"/>
      <c r="P191" s="236"/>
      <c r="Q191" s="236"/>
      <c r="R191" s="145"/>
      <c r="T191" s="146" t="s">
        <v>5</v>
      </c>
      <c r="U191" s="169" t="s">
        <v>37</v>
      </c>
      <c r="V191" s="170">
        <v>0</v>
      </c>
      <c r="W191" s="170">
        <f>V191*K191</f>
        <v>0</v>
      </c>
      <c r="X191" s="170">
        <v>0</v>
      </c>
      <c r="Y191" s="170">
        <f>X191*K191</f>
        <v>0</v>
      </c>
      <c r="Z191" s="170">
        <v>0</v>
      </c>
      <c r="AA191" s="171">
        <f>Z191*K191</f>
        <v>0</v>
      </c>
      <c r="AR191" s="21" t="s">
        <v>148</v>
      </c>
      <c r="AT191" s="21" t="s">
        <v>134</v>
      </c>
      <c r="AU191" s="21" t="s">
        <v>97</v>
      </c>
      <c r="AY191" s="21" t="s">
        <v>133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1" t="s">
        <v>80</v>
      </c>
      <c r="BK191" s="149">
        <f>ROUND(L191*K191,2)</f>
        <v>0</v>
      </c>
      <c r="BL191" s="21" t="s">
        <v>148</v>
      </c>
      <c r="BM191" s="21" t="s">
        <v>305</v>
      </c>
    </row>
    <row r="192" spans="2:18" s="1" customFormat="1" ht="6.95" customHeight="1">
      <c r="B192" s="58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60"/>
    </row>
  </sheetData>
  <mergeCells count="207">
    <mergeCell ref="N131:Q131"/>
    <mergeCell ref="N138:Q138"/>
    <mergeCell ref="N140:Q140"/>
    <mergeCell ref="N141:Q141"/>
    <mergeCell ref="N163:Q163"/>
    <mergeCell ref="N172:Q172"/>
    <mergeCell ref="N176:Q176"/>
    <mergeCell ref="H1:K1"/>
    <mergeCell ref="S2:AC2"/>
    <mergeCell ref="F170:I170"/>
    <mergeCell ref="F171:I171"/>
    <mergeCell ref="L171:M171"/>
    <mergeCell ref="N171:Q171"/>
    <mergeCell ref="F173:I173"/>
    <mergeCell ref="L173:M173"/>
    <mergeCell ref="N173:Q173"/>
    <mergeCell ref="F174:I174"/>
    <mergeCell ref="F175:I175"/>
    <mergeCell ref="L175:M175"/>
    <mergeCell ref="N175:Q175"/>
    <mergeCell ref="F165:I165"/>
    <mergeCell ref="F166:I166"/>
    <mergeCell ref="L166:M166"/>
    <mergeCell ref="N166:Q166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L191:M191"/>
    <mergeCell ref="N191:Q19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L186:M186"/>
    <mergeCell ref="N186:Q18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67:I167"/>
    <mergeCell ref="L167:M167"/>
    <mergeCell ref="N167:Q167"/>
    <mergeCell ref="F168:I168"/>
    <mergeCell ref="F169:I169"/>
    <mergeCell ref="L169:M169"/>
    <mergeCell ref="N169:Q169"/>
    <mergeCell ref="F161:I161"/>
    <mergeCell ref="L161:M161"/>
    <mergeCell ref="N161:Q161"/>
    <mergeCell ref="F162:I162"/>
    <mergeCell ref="L162:M162"/>
    <mergeCell ref="N162:Q162"/>
    <mergeCell ref="F164:I164"/>
    <mergeCell ref="L164:M164"/>
    <mergeCell ref="N164:Q164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37:I137"/>
    <mergeCell ref="L137:M137"/>
    <mergeCell ref="N137:Q137"/>
    <mergeCell ref="F139:I139"/>
    <mergeCell ref="L139:M139"/>
    <mergeCell ref="N139:Q139"/>
    <mergeCell ref="F142:I142"/>
    <mergeCell ref="L142:M142"/>
    <mergeCell ref="N142:Q142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25:I125"/>
    <mergeCell ref="L125:M125"/>
    <mergeCell ref="N125:Q125"/>
    <mergeCell ref="F126:I126"/>
    <mergeCell ref="F127:I127"/>
    <mergeCell ref="F129:I129"/>
    <mergeCell ref="L129:M129"/>
    <mergeCell ref="N129:Q129"/>
    <mergeCell ref="F130:I130"/>
    <mergeCell ref="N128:Q128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L124:M124"/>
    <mergeCell ref="N124:Q124"/>
    <mergeCell ref="N119:Q119"/>
    <mergeCell ref="N120:Q120"/>
    <mergeCell ref="N121:Q121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72"/>
  <sheetViews>
    <sheetView showGridLines="0" workbookViewId="0" topLeftCell="A1">
      <pane ySplit="1" topLeftCell="A2" activePane="bottomLeft" state="frozen"/>
      <selection pane="bottomLeft" activeCell="L122" sqref="L122:M12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92</v>
      </c>
      <c r="G1" s="16"/>
      <c r="H1" s="255" t="s">
        <v>93</v>
      </c>
      <c r="I1" s="255"/>
      <c r="J1" s="255"/>
      <c r="K1" s="255"/>
      <c r="L1" s="16" t="s">
        <v>94</v>
      </c>
      <c r="M1" s="14"/>
      <c r="N1" s="14"/>
      <c r="O1" s="15" t="s">
        <v>95</v>
      </c>
      <c r="P1" s="14"/>
      <c r="Q1" s="14"/>
      <c r="R1" s="14"/>
      <c r="S1" s="16" t="s">
        <v>96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21" t="s">
        <v>84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97</v>
      </c>
    </row>
    <row r="4" spans="2:46" ht="36.95" customHeight="1">
      <c r="B4" s="25"/>
      <c r="C4" s="185" t="s">
        <v>98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6"/>
      <c r="T4" s="20" t="s">
        <v>13</v>
      </c>
      <c r="AT4" s="21" t="s">
        <v>6</v>
      </c>
    </row>
    <row r="5" spans="2:18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2:18" ht="25.35" customHeight="1">
      <c r="B6" s="25"/>
      <c r="C6" s="27"/>
      <c r="D6" s="31" t="s">
        <v>17</v>
      </c>
      <c r="E6" s="27"/>
      <c r="F6" s="217" t="str">
        <f>'Rekapitulace stavby'!K6</f>
        <v>Oprava střech v ZZS Hlučín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7"/>
      <c r="R6" s="26"/>
    </row>
    <row r="7" spans="2:18" s="1" customFormat="1" ht="32.85" customHeight="1">
      <c r="B7" s="34"/>
      <c r="C7" s="35"/>
      <c r="D7" s="30" t="s">
        <v>99</v>
      </c>
      <c r="E7" s="35"/>
      <c r="F7" s="189" t="s">
        <v>306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35"/>
      <c r="R7" s="36"/>
    </row>
    <row r="8" spans="2:18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20" t="str">
        <f>'Rekapitulace stavby'!AN8</f>
        <v>16. 5. 2021</v>
      </c>
      <c r="P9" s="220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187" t="str">
        <f>IF('Rekapitulace stavby'!AN10="","",'Rekapitulace stavby'!AN10)</f>
        <v/>
      </c>
      <c r="P11" s="187"/>
      <c r="Q11" s="35"/>
      <c r="R11" s="36"/>
    </row>
    <row r="12" spans="2:18" s="1" customFormat="1" ht="18" customHeight="1">
      <c r="B12" s="34"/>
      <c r="C12" s="35"/>
      <c r="D12" s="35"/>
      <c r="E12" s="29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187" t="str">
        <f>IF('Rekapitulace stavby'!AN11="","",'Rekapitulace stavby'!AN11)</f>
        <v/>
      </c>
      <c r="P12" s="187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187" t="str">
        <f>IF('Rekapitulace stavby'!AN13="","",'Rekapitulace stavby'!AN13)</f>
        <v/>
      </c>
      <c r="P14" s="187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187" t="str">
        <f>IF('Rekapitulace stavby'!AN14="","",'Rekapitulace stavby'!AN14)</f>
        <v/>
      </c>
      <c r="P15" s="187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187" t="str">
        <f>IF('Rekapitulace stavby'!AN16="","",'Rekapitulace stavby'!AN16)</f>
        <v/>
      </c>
      <c r="P17" s="187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187" t="str">
        <f>IF('Rekapitulace stavby'!AN17="","",'Rekapitulace stavby'!AN17)</f>
        <v/>
      </c>
      <c r="P18" s="187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187" t="str">
        <f>IF('Rekapitulace stavby'!AN19="","",'Rekapitulace stavby'!AN19)</f>
        <v/>
      </c>
      <c r="P20" s="187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187" t="str">
        <f>IF('Rekapitulace stavby'!AN20="","",'Rekapitulace stavby'!AN20)</f>
        <v/>
      </c>
      <c r="P21" s="187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0" t="s">
        <v>5</v>
      </c>
      <c r="F24" s="190"/>
      <c r="G24" s="190"/>
      <c r="H24" s="190"/>
      <c r="I24" s="190"/>
      <c r="J24" s="190"/>
      <c r="K24" s="190"/>
      <c r="L24" s="19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101</v>
      </c>
      <c r="E27" s="35"/>
      <c r="F27" s="35"/>
      <c r="G27" s="35"/>
      <c r="H27" s="35"/>
      <c r="I27" s="35"/>
      <c r="J27" s="35"/>
      <c r="K27" s="35"/>
      <c r="L27" s="35"/>
      <c r="M27" s="214">
        <f>N88</f>
        <v>0</v>
      </c>
      <c r="N27" s="214"/>
      <c r="O27" s="214"/>
      <c r="P27" s="214"/>
      <c r="Q27" s="35"/>
      <c r="R27" s="36"/>
    </row>
    <row r="28" spans="2:18" s="1" customFormat="1" ht="14.45" customHeight="1">
      <c r="B28" s="34"/>
      <c r="C28" s="35"/>
      <c r="D28" s="33" t="s">
        <v>102</v>
      </c>
      <c r="E28" s="35"/>
      <c r="F28" s="35"/>
      <c r="G28" s="35"/>
      <c r="H28" s="35"/>
      <c r="I28" s="35"/>
      <c r="J28" s="35"/>
      <c r="K28" s="35"/>
      <c r="L28" s="35"/>
      <c r="M28" s="214">
        <f>N100</f>
        <v>0</v>
      </c>
      <c r="N28" s="214"/>
      <c r="O28" s="214"/>
      <c r="P28" s="214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21">
        <f>ROUND(M27+M28,2)</f>
        <v>0</v>
      </c>
      <c r="N30" s="219"/>
      <c r="O30" s="219"/>
      <c r="P30" s="21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22">
        <f>ROUND((SUM(BE100:BE101)+SUM(BE119:BE171)),2)</f>
        <v>0</v>
      </c>
      <c r="I32" s="219"/>
      <c r="J32" s="219"/>
      <c r="K32" s="35"/>
      <c r="L32" s="35"/>
      <c r="M32" s="222">
        <f>ROUND(ROUND((SUM(BE100:BE101)+SUM(BE119:BE171)),2)*F32,2)</f>
        <v>0</v>
      </c>
      <c r="N32" s="219"/>
      <c r="O32" s="219"/>
      <c r="P32" s="219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22">
        <f>ROUND((SUM(BF100:BF101)+SUM(BF119:BF171)),2)</f>
        <v>0</v>
      </c>
      <c r="I33" s="219"/>
      <c r="J33" s="219"/>
      <c r="K33" s="35"/>
      <c r="L33" s="35"/>
      <c r="M33" s="222">
        <f>ROUND(ROUND((SUM(BF100:BF101)+SUM(BF119:BF171)),2)*F33,2)</f>
        <v>0</v>
      </c>
      <c r="N33" s="219"/>
      <c r="O33" s="219"/>
      <c r="P33" s="21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22">
        <f>ROUND((SUM(BG100:BG101)+SUM(BG119:BG171)),2)</f>
        <v>0</v>
      </c>
      <c r="I34" s="219"/>
      <c r="J34" s="219"/>
      <c r="K34" s="35"/>
      <c r="L34" s="35"/>
      <c r="M34" s="222">
        <v>0</v>
      </c>
      <c r="N34" s="219"/>
      <c r="O34" s="219"/>
      <c r="P34" s="21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22">
        <f>ROUND((SUM(BH100:BH101)+SUM(BH119:BH171)),2)</f>
        <v>0</v>
      </c>
      <c r="I35" s="219"/>
      <c r="J35" s="219"/>
      <c r="K35" s="35"/>
      <c r="L35" s="35"/>
      <c r="M35" s="222">
        <v>0</v>
      </c>
      <c r="N35" s="219"/>
      <c r="O35" s="219"/>
      <c r="P35" s="21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42</v>
      </c>
      <c r="F36" s="42">
        <v>0</v>
      </c>
      <c r="G36" s="107" t="s">
        <v>38</v>
      </c>
      <c r="H36" s="222">
        <f>ROUND((SUM(BI100:BI101)+SUM(BI119:BI171)),2)</f>
        <v>0</v>
      </c>
      <c r="I36" s="219"/>
      <c r="J36" s="219"/>
      <c r="K36" s="35"/>
      <c r="L36" s="35"/>
      <c r="M36" s="222">
        <v>0</v>
      </c>
      <c r="N36" s="219"/>
      <c r="O36" s="219"/>
      <c r="P36" s="21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23">
        <f>SUM(M30:M36)</f>
        <v>0</v>
      </c>
      <c r="M38" s="223"/>
      <c r="N38" s="223"/>
      <c r="O38" s="223"/>
      <c r="P38" s="224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 ht="13.5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 ht="13.5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 ht="13.5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 ht="13.5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 ht="13.5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 ht="13.5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 ht="13.5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 ht="13.5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 ht="13.5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 ht="13.5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 ht="13.5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 ht="13.5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 ht="13.5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 ht="13.5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 ht="13.5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 ht="13.5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 ht="13.5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85" t="s">
        <v>103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17" t="str">
        <f>F6</f>
        <v>Oprava střech v ZZS Hlučín</v>
      </c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35"/>
      <c r="R78" s="36"/>
    </row>
    <row r="79" spans="2:18" s="1" customFormat="1" ht="36.95" customHeight="1">
      <c r="B79" s="34"/>
      <c r="C79" s="68" t="s">
        <v>99</v>
      </c>
      <c r="D79" s="35"/>
      <c r="E79" s="35"/>
      <c r="F79" s="199" t="str">
        <f>F7</f>
        <v>02 - Zelená střecha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20" t="str">
        <f>IF(O9="","",O9)</f>
        <v>16. 5. 2021</v>
      </c>
      <c r="N81" s="220"/>
      <c r="O81" s="220"/>
      <c r="P81" s="220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187" t="str">
        <f>E18</f>
        <v xml:space="preserve"> </v>
      </c>
      <c r="N83" s="187"/>
      <c r="O83" s="187"/>
      <c r="P83" s="187"/>
      <c r="Q83" s="187"/>
      <c r="R83" s="36"/>
    </row>
    <row r="84" spans="2:18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187" t="str">
        <f>E21</f>
        <v xml:space="preserve"> </v>
      </c>
      <c r="N84" s="187"/>
      <c r="O84" s="187"/>
      <c r="P84" s="187"/>
      <c r="Q84" s="187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25" t="s">
        <v>104</v>
      </c>
      <c r="D86" s="226"/>
      <c r="E86" s="226"/>
      <c r="F86" s="226"/>
      <c r="G86" s="226"/>
      <c r="H86" s="103"/>
      <c r="I86" s="103"/>
      <c r="J86" s="103"/>
      <c r="K86" s="103"/>
      <c r="L86" s="103"/>
      <c r="M86" s="103"/>
      <c r="N86" s="225" t="s">
        <v>105</v>
      </c>
      <c r="O86" s="226"/>
      <c r="P86" s="226"/>
      <c r="Q86" s="226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106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4">
        <f>N119</f>
        <v>0</v>
      </c>
      <c r="O88" s="227"/>
      <c r="P88" s="227"/>
      <c r="Q88" s="227"/>
      <c r="R88" s="36"/>
      <c r="AU88" s="21" t="s">
        <v>107</v>
      </c>
    </row>
    <row r="89" spans="2:18" s="6" customFormat="1" ht="24.95" customHeight="1">
      <c r="B89" s="112"/>
      <c r="C89" s="113"/>
      <c r="D89" s="114" t="s">
        <v>108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8">
        <f>N120</f>
        <v>0</v>
      </c>
      <c r="O89" s="229"/>
      <c r="P89" s="229"/>
      <c r="Q89" s="229"/>
      <c r="R89" s="115"/>
    </row>
    <row r="90" spans="2:18" s="7" customFormat="1" ht="19.9" customHeight="1">
      <c r="B90" s="116"/>
      <c r="C90" s="117"/>
      <c r="D90" s="118" t="s">
        <v>109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30">
        <f>N121</f>
        <v>0</v>
      </c>
      <c r="O90" s="231"/>
      <c r="P90" s="231"/>
      <c r="Q90" s="231"/>
      <c r="R90" s="119"/>
    </row>
    <row r="91" spans="2:18" s="7" customFormat="1" ht="19.9" customHeight="1">
      <c r="B91" s="116"/>
      <c r="C91" s="117"/>
      <c r="D91" s="118" t="s">
        <v>110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30">
        <f>N128</f>
        <v>0</v>
      </c>
      <c r="O91" s="231"/>
      <c r="P91" s="231"/>
      <c r="Q91" s="231"/>
      <c r="R91" s="119"/>
    </row>
    <row r="92" spans="2:18" s="7" customFormat="1" ht="19.9" customHeight="1">
      <c r="B92" s="116"/>
      <c r="C92" s="117"/>
      <c r="D92" s="118" t="s">
        <v>111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30">
        <f>N131</f>
        <v>0</v>
      </c>
      <c r="O92" s="231"/>
      <c r="P92" s="231"/>
      <c r="Q92" s="231"/>
      <c r="R92" s="119"/>
    </row>
    <row r="93" spans="2:18" s="7" customFormat="1" ht="19.9" customHeight="1">
      <c r="B93" s="116"/>
      <c r="C93" s="117"/>
      <c r="D93" s="118" t="s">
        <v>112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30">
        <f>N132</f>
        <v>0</v>
      </c>
      <c r="O93" s="231"/>
      <c r="P93" s="231"/>
      <c r="Q93" s="231"/>
      <c r="R93" s="119"/>
    </row>
    <row r="94" spans="2:18" s="6" customFormat="1" ht="24.95" customHeight="1">
      <c r="B94" s="112"/>
      <c r="C94" s="113"/>
      <c r="D94" s="114" t="s">
        <v>113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28">
        <f>N134</f>
        <v>0</v>
      </c>
      <c r="O94" s="229"/>
      <c r="P94" s="229"/>
      <c r="Q94" s="229"/>
      <c r="R94" s="115"/>
    </row>
    <row r="95" spans="2:18" s="7" customFormat="1" ht="19.9" customHeight="1">
      <c r="B95" s="116"/>
      <c r="C95" s="117"/>
      <c r="D95" s="118" t="s">
        <v>114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30">
        <f>N135</f>
        <v>0</v>
      </c>
      <c r="O95" s="231"/>
      <c r="P95" s="231"/>
      <c r="Q95" s="231"/>
      <c r="R95" s="119"/>
    </row>
    <row r="96" spans="2:18" s="7" customFormat="1" ht="19.9" customHeight="1">
      <c r="B96" s="116"/>
      <c r="C96" s="117"/>
      <c r="D96" s="118" t="s">
        <v>115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30">
        <f>N154</f>
        <v>0</v>
      </c>
      <c r="O96" s="231"/>
      <c r="P96" s="231"/>
      <c r="Q96" s="231"/>
      <c r="R96" s="119"/>
    </row>
    <row r="97" spans="2:18" s="7" customFormat="1" ht="19.9" customHeight="1">
      <c r="B97" s="116"/>
      <c r="C97" s="117"/>
      <c r="D97" s="118" t="s">
        <v>116</v>
      </c>
      <c r="E97" s="117"/>
      <c r="F97" s="117"/>
      <c r="G97" s="117"/>
      <c r="H97" s="117"/>
      <c r="I97" s="117"/>
      <c r="J97" s="117"/>
      <c r="K97" s="117"/>
      <c r="L97" s="117"/>
      <c r="M97" s="117"/>
      <c r="N97" s="230">
        <f>N160</f>
        <v>0</v>
      </c>
      <c r="O97" s="231"/>
      <c r="P97" s="231"/>
      <c r="Q97" s="231"/>
      <c r="R97" s="119"/>
    </row>
    <row r="98" spans="2:18" s="7" customFormat="1" ht="19.9" customHeight="1">
      <c r="B98" s="116"/>
      <c r="C98" s="117"/>
      <c r="D98" s="118" t="s">
        <v>117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30">
        <f>N164</f>
        <v>0</v>
      </c>
      <c r="O98" s="231"/>
      <c r="P98" s="231"/>
      <c r="Q98" s="231"/>
      <c r="R98" s="119"/>
    </row>
    <row r="99" spans="2:18" s="1" customFormat="1" ht="21.7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21" s="1" customFormat="1" ht="29.25" customHeight="1">
      <c r="B100" s="34"/>
      <c r="C100" s="111" t="s">
        <v>118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27">
        <v>0</v>
      </c>
      <c r="O100" s="232"/>
      <c r="P100" s="232"/>
      <c r="Q100" s="232"/>
      <c r="R100" s="36"/>
      <c r="T100" s="120"/>
      <c r="U100" s="121" t="s">
        <v>36</v>
      </c>
    </row>
    <row r="101" spans="2:18" s="1" customFormat="1" ht="18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18" s="1" customFormat="1" ht="29.25" customHeight="1">
      <c r="B102" s="34"/>
      <c r="C102" s="102" t="s">
        <v>91</v>
      </c>
      <c r="D102" s="103"/>
      <c r="E102" s="103"/>
      <c r="F102" s="103"/>
      <c r="G102" s="103"/>
      <c r="H102" s="103"/>
      <c r="I102" s="103"/>
      <c r="J102" s="103"/>
      <c r="K102" s="103"/>
      <c r="L102" s="207">
        <f>ROUND(SUM(N88+N100),2)</f>
        <v>0</v>
      </c>
      <c r="M102" s="207"/>
      <c r="N102" s="207"/>
      <c r="O102" s="207"/>
      <c r="P102" s="207"/>
      <c r="Q102" s="207"/>
      <c r="R102" s="36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7" spans="2:18" s="1" customFormat="1" ht="6.95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</row>
    <row r="108" spans="2:18" s="1" customFormat="1" ht="36.95" customHeight="1">
      <c r="B108" s="34"/>
      <c r="C108" s="185" t="s">
        <v>119</v>
      </c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36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30" customHeight="1">
      <c r="B110" s="34"/>
      <c r="C110" s="31" t="s">
        <v>17</v>
      </c>
      <c r="D110" s="35"/>
      <c r="E110" s="35"/>
      <c r="F110" s="217" t="str">
        <f>F6</f>
        <v>Oprava střech v ZZS Hlučín</v>
      </c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35"/>
      <c r="R110" s="36"/>
    </row>
    <row r="111" spans="2:18" s="1" customFormat="1" ht="36.95" customHeight="1">
      <c r="B111" s="34"/>
      <c r="C111" s="68" t="s">
        <v>99</v>
      </c>
      <c r="D111" s="35"/>
      <c r="E111" s="35"/>
      <c r="F111" s="199" t="str">
        <f>F7</f>
        <v>02 - Zelená střecha</v>
      </c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8" customHeight="1">
      <c r="B113" s="34"/>
      <c r="C113" s="31" t="s">
        <v>21</v>
      </c>
      <c r="D113" s="35"/>
      <c r="E113" s="35"/>
      <c r="F113" s="29" t="str">
        <f>F9</f>
        <v xml:space="preserve"> </v>
      </c>
      <c r="G113" s="35"/>
      <c r="H113" s="35"/>
      <c r="I113" s="35"/>
      <c r="J113" s="35"/>
      <c r="K113" s="31" t="s">
        <v>23</v>
      </c>
      <c r="L113" s="35"/>
      <c r="M113" s="220" t="str">
        <f>IF(O9="","",O9)</f>
        <v>16. 5. 2021</v>
      </c>
      <c r="N113" s="220"/>
      <c r="O113" s="220"/>
      <c r="P113" s="220"/>
      <c r="Q113" s="35"/>
      <c r="R113" s="36"/>
    </row>
    <row r="114" spans="2:18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15">
      <c r="B115" s="34"/>
      <c r="C115" s="31" t="s">
        <v>25</v>
      </c>
      <c r="D115" s="35"/>
      <c r="E115" s="35"/>
      <c r="F115" s="29" t="str">
        <f>E12</f>
        <v xml:space="preserve"> </v>
      </c>
      <c r="G115" s="35"/>
      <c r="H115" s="35"/>
      <c r="I115" s="35"/>
      <c r="J115" s="35"/>
      <c r="K115" s="31" t="s">
        <v>29</v>
      </c>
      <c r="L115" s="35"/>
      <c r="M115" s="187" t="str">
        <f>E18</f>
        <v xml:space="preserve"> </v>
      </c>
      <c r="N115" s="187"/>
      <c r="O115" s="187"/>
      <c r="P115" s="187"/>
      <c r="Q115" s="187"/>
      <c r="R115" s="36"/>
    </row>
    <row r="116" spans="2:18" s="1" customFormat="1" ht="14.45" customHeight="1">
      <c r="B116" s="34"/>
      <c r="C116" s="31" t="s">
        <v>28</v>
      </c>
      <c r="D116" s="35"/>
      <c r="E116" s="35"/>
      <c r="F116" s="29" t="str">
        <f>IF(E15="","",E15)</f>
        <v xml:space="preserve"> </v>
      </c>
      <c r="G116" s="35"/>
      <c r="H116" s="35"/>
      <c r="I116" s="35"/>
      <c r="J116" s="35"/>
      <c r="K116" s="31" t="s">
        <v>31</v>
      </c>
      <c r="L116" s="35"/>
      <c r="M116" s="187" t="str">
        <f>E21</f>
        <v xml:space="preserve"> </v>
      </c>
      <c r="N116" s="187"/>
      <c r="O116" s="187"/>
      <c r="P116" s="187"/>
      <c r="Q116" s="187"/>
      <c r="R116" s="36"/>
    </row>
    <row r="117" spans="2:18" s="1" customFormat="1" ht="10.3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27" s="8" customFormat="1" ht="29.25" customHeight="1">
      <c r="B118" s="122"/>
      <c r="C118" s="123" t="s">
        <v>120</v>
      </c>
      <c r="D118" s="124" t="s">
        <v>121</v>
      </c>
      <c r="E118" s="124" t="s">
        <v>54</v>
      </c>
      <c r="F118" s="233" t="s">
        <v>122</v>
      </c>
      <c r="G118" s="233"/>
      <c r="H118" s="233"/>
      <c r="I118" s="233"/>
      <c r="J118" s="124" t="s">
        <v>123</v>
      </c>
      <c r="K118" s="124" t="s">
        <v>124</v>
      </c>
      <c r="L118" s="233" t="s">
        <v>125</v>
      </c>
      <c r="M118" s="233"/>
      <c r="N118" s="233" t="s">
        <v>105</v>
      </c>
      <c r="O118" s="233"/>
      <c r="P118" s="233"/>
      <c r="Q118" s="234"/>
      <c r="R118" s="125"/>
      <c r="T118" s="75" t="s">
        <v>126</v>
      </c>
      <c r="U118" s="76" t="s">
        <v>36</v>
      </c>
      <c r="V118" s="76" t="s">
        <v>127</v>
      </c>
      <c r="W118" s="76" t="s">
        <v>128</v>
      </c>
      <c r="X118" s="76" t="s">
        <v>129</v>
      </c>
      <c r="Y118" s="76" t="s">
        <v>130</v>
      </c>
      <c r="Z118" s="76" t="s">
        <v>131</v>
      </c>
      <c r="AA118" s="77" t="s">
        <v>132</v>
      </c>
    </row>
    <row r="119" spans="2:63" s="1" customFormat="1" ht="29.25" customHeight="1">
      <c r="B119" s="34"/>
      <c r="C119" s="79" t="s">
        <v>101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39">
        <f>BK119</f>
        <v>0</v>
      </c>
      <c r="O119" s="240"/>
      <c r="P119" s="240"/>
      <c r="Q119" s="240"/>
      <c r="R119" s="36"/>
      <c r="T119" s="78"/>
      <c r="U119" s="50"/>
      <c r="V119" s="50"/>
      <c r="W119" s="126">
        <f>W120+W134</f>
        <v>71.39207900000001</v>
      </c>
      <c r="X119" s="50"/>
      <c r="Y119" s="126">
        <f>Y120+Y134</f>
        <v>28.52851292</v>
      </c>
      <c r="Z119" s="50"/>
      <c r="AA119" s="127">
        <f>AA120+AA134</f>
        <v>0.1353093</v>
      </c>
      <c r="AT119" s="21" t="s">
        <v>71</v>
      </c>
      <c r="AU119" s="21" t="s">
        <v>107</v>
      </c>
      <c r="BK119" s="128">
        <f>BK120+BK134</f>
        <v>0</v>
      </c>
    </row>
    <row r="120" spans="2:63" s="9" customFormat="1" ht="37.35" customHeight="1">
      <c r="B120" s="129"/>
      <c r="C120" s="130"/>
      <c r="D120" s="131" t="s">
        <v>108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241">
        <f>BK120</f>
        <v>0</v>
      </c>
      <c r="O120" s="228"/>
      <c r="P120" s="228"/>
      <c r="Q120" s="228"/>
      <c r="R120" s="132"/>
      <c r="T120" s="133"/>
      <c r="U120" s="130"/>
      <c r="V120" s="130"/>
      <c r="W120" s="134">
        <f>W121+W128+W131+W132</f>
        <v>8.774073000000001</v>
      </c>
      <c r="X120" s="130"/>
      <c r="Y120" s="134">
        <f>Y121+Y128+Y131+Y132</f>
        <v>0.6544726200000001</v>
      </c>
      <c r="Z120" s="130"/>
      <c r="AA120" s="135">
        <f>AA121+AA128+AA131+AA132</f>
        <v>0</v>
      </c>
      <c r="AR120" s="136" t="s">
        <v>80</v>
      </c>
      <c r="AT120" s="137" t="s">
        <v>71</v>
      </c>
      <c r="AU120" s="137" t="s">
        <v>72</v>
      </c>
      <c r="AY120" s="136" t="s">
        <v>133</v>
      </c>
      <c r="BK120" s="138">
        <f>BK121+BK128+BK131+BK132</f>
        <v>0</v>
      </c>
    </row>
    <row r="121" spans="2:63" s="9" customFormat="1" ht="19.9" customHeight="1">
      <c r="B121" s="129"/>
      <c r="C121" s="130"/>
      <c r="D121" s="139" t="s">
        <v>109</v>
      </c>
      <c r="E121" s="139"/>
      <c r="F121" s="139"/>
      <c r="G121" s="139"/>
      <c r="H121" s="139"/>
      <c r="I121" s="139"/>
      <c r="J121" s="139"/>
      <c r="K121" s="139"/>
      <c r="L121" s="139"/>
      <c r="M121" s="139"/>
      <c r="N121" s="242">
        <f>BK121</f>
        <v>0</v>
      </c>
      <c r="O121" s="243"/>
      <c r="P121" s="243"/>
      <c r="Q121" s="243"/>
      <c r="R121" s="132"/>
      <c r="T121" s="133"/>
      <c r="U121" s="130"/>
      <c r="V121" s="130"/>
      <c r="W121" s="134">
        <f>SUM(W122:W127)</f>
        <v>5.523766000000001</v>
      </c>
      <c r="X121" s="130"/>
      <c r="Y121" s="134">
        <f>SUM(Y122:Y127)</f>
        <v>0.0059476600000000004</v>
      </c>
      <c r="Z121" s="130"/>
      <c r="AA121" s="135">
        <f>SUM(AA122:AA127)</f>
        <v>0</v>
      </c>
      <c r="AR121" s="136" t="s">
        <v>80</v>
      </c>
      <c r="AT121" s="137" t="s">
        <v>71</v>
      </c>
      <c r="AU121" s="137" t="s">
        <v>80</v>
      </c>
      <c r="AY121" s="136" t="s">
        <v>133</v>
      </c>
      <c r="BK121" s="138">
        <f>SUM(BK122:BK127)</f>
        <v>0</v>
      </c>
    </row>
    <row r="122" spans="2:65" s="1" customFormat="1" ht="38.25" customHeight="1">
      <c r="B122" s="140"/>
      <c r="C122" s="141" t="s">
        <v>80</v>
      </c>
      <c r="D122" s="141" t="s">
        <v>134</v>
      </c>
      <c r="E122" s="142" t="s">
        <v>135</v>
      </c>
      <c r="F122" s="235" t="s">
        <v>136</v>
      </c>
      <c r="G122" s="235"/>
      <c r="H122" s="235"/>
      <c r="I122" s="235"/>
      <c r="J122" s="143" t="s">
        <v>137</v>
      </c>
      <c r="K122" s="144">
        <v>4.929</v>
      </c>
      <c r="L122" s="236"/>
      <c r="M122" s="236"/>
      <c r="N122" s="236">
        <f>ROUND(L122*K122,2)</f>
        <v>0</v>
      </c>
      <c r="O122" s="236"/>
      <c r="P122" s="236"/>
      <c r="Q122" s="236"/>
      <c r="R122" s="145"/>
      <c r="T122" s="146" t="s">
        <v>5</v>
      </c>
      <c r="U122" s="43" t="s">
        <v>37</v>
      </c>
      <c r="V122" s="147">
        <v>0.756</v>
      </c>
      <c r="W122" s="147">
        <f>V122*K122</f>
        <v>3.7263240000000004</v>
      </c>
      <c r="X122" s="147">
        <v>0.00094</v>
      </c>
      <c r="Y122" s="147">
        <f>X122*K122</f>
        <v>0.00463326</v>
      </c>
      <c r="Z122" s="147">
        <v>0</v>
      </c>
      <c r="AA122" s="148">
        <f>Z122*K122</f>
        <v>0</v>
      </c>
      <c r="AR122" s="21" t="s">
        <v>138</v>
      </c>
      <c r="AT122" s="21" t="s">
        <v>134</v>
      </c>
      <c r="AU122" s="21" t="s">
        <v>97</v>
      </c>
      <c r="AY122" s="21" t="s">
        <v>133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1" t="s">
        <v>80</v>
      </c>
      <c r="BK122" s="149">
        <f>ROUND(L122*K122,2)</f>
        <v>0</v>
      </c>
      <c r="BL122" s="21" t="s">
        <v>138</v>
      </c>
      <c r="BM122" s="21" t="s">
        <v>139</v>
      </c>
    </row>
    <row r="123" spans="2:51" s="10" customFormat="1" ht="25.5" customHeight="1">
      <c r="B123" s="150"/>
      <c r="C123" s="151"/>
      <c r="D123" s="151"/>
      <c r="E123" s="152" t="s">
        <v>5</v>
      </c>
      <c r="F123" s="237" t="s">
        <v>307</v>
      </c>
      <c r="G123" s="238"/>
      <c r="H123" s="238"/>
      <c r="I123" s="238"/>
      <c r="J123" s="151"/>
      <c r="K123" s="153">
        <v>4.929</v>
      </c>
      <c r="L123" s="151"/>
      <c r="M123" s="151"/>
      <c r="N123" s="151"/>
      <c r="O123" s="151"/>
      <c r="P123" s="151"/>
      <c r="Q123" s="151"/>
      <c r="R123" s="154"/>
      <c r="T123" s="155"/>
      <c r="U123" s="151"/>
      <c r="V123" s="151"/>
      <c r="W123" s="151"/>
      <c r="X123" s="151"/>
      <c r="Y123" s="151"/>
      <c r="Z123" s="151"/>
      <c r="AA123" s="156"/>
      <c r="AT123" s="157" t="s">
        <v>141</v>
      </c>
      <c r="AU123" s="157" t="s">
        <v>97</v>
      </c>
      <c r="AV123" s="10" t="s">
        <v>97</v>
      </c>
      <c r="AW123" s="10" t="s">
        <v>30</v>
      </c>
      <c r="AX123" s="10" t="s">
        <v>80</v>
      </c>
      <c r="AY123" s="157" t="s">
        <v>133</v>
      </c>
    </row>
    <row r="124" spans="2:65" s="1" customFormat="1" ht="38.25" customHeight="1">
      <c r="B124" s="140"/>
      <c r="C124" s="141" t="s">
        <v>97</v>
      </c>
      <c r="D124" s="141" t="s">
        <v>134</v>
      </c>
      <c r="E124" s="142" t="s">
        <v>142</v>
      </c>
      <c r="F124" s="235" t="s">
        <v>143</v>
      </c>
      <c r="G124" s="235"/>
      <c r="H124" s="235"/>
      <c r="I124" s="235"/>
      <c r="J124" s="143" t="s">
        <v>137</v>
      </c>
      <c r="K124" s="144">
        <v>4.929</v>
      </c>
      <c r="L124" s="236"/>
      <c r="M124" s="236"/>
      <c r="N124" s="236">
        <f>ROUND(L124*K124,2)</f>
        <v>0</v>
      </c>
      <c r="O124" s="236"/>
      <c r="P124" s="236"/>
      <c r="Q124" s="236"/>
      <c r="R124" s="145"/>
      <c r="T124" s="146" t="s">
        <v>5</v>
      </c>
      <c r="U124" s="43" t="s">
        <v>37</v>
      </c>
      <c r="V124" s="147">
        <v>0.314</v>
      </c>
      <c r="W124" s="147">
        <f>V124*K124</f>
        <v>1.547706</v>
      </c>
      <c r="X124" s="147">
        <v>0</v>
      </c>
      <c r="Y124" s="147">
        <f>X124*K124</f>
        <v>0</v>
      </c>
      <c r="Z124" s="147">
        <v>0</v>
      </c>
      <c r="AA124" s="148">
        <f>Z124*K124</f>
        <v>0</v>
      </c>
      <c r="AR124" s="21" t="s">
        <v>138</v>
      </c>
      <c r="AT124" s="21" t="s">
        <v>134</v>
      </c>
      <c r="AU124" s="21" t="s">
        <v>97</v>
      </c>
      <c r="AY124" s="21" t="s">
        <v>133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1" t="s">
        <v>80</v>
      </c>
      <c r="BK124" s="149">
        <f>ROUND(L124*K124,2)</f>
        <v>0</v>
      </c>
      <c r="BL124" s="21" t="s">
        <v>138</v>
      </c>
      <c r="BM124" s="21" t="s">
        <v>144</v>
      </c>
    </row>
    <row r="125" spans="2:65" s="1" customFormat="1" ht="16.5" customHeight="1">
      <c r="B125" s="140"/>
      <c r="C125" s="141" t="s">
        <v>145</v>
      </c>
      <c r="D125" s="141" t="s">
        <v>134</v>
      </c>
      <c r="E125" s="142" t="s">
        <v>146</v>
      </c>
      <c r="F125" s="235" t="s">
        <v>147</v>
      </c>
      <c r="G125" s="235"/>
      <c r="H125" s="235"/>
      <c r="I125" s="235"/>
      <c r="J125" s="143" t="s">
        <v>137</v>
      </c>
      <c r="K125" s="144">
        <v>6.572</v>
      </c>
      <c r="L125" s="236"/>
      <c r="M125" s="236"/>
      <c r="N125" s="236">
        <f>ROUND(L125*K125,2)</f>
        <v>0</v>
      </c>
      <c r="O125" s="236"/>
      <c r="P125" s="236"/>
      <c r="Q125" s="236"/>
      <c r="R125" s="145"/>
      <c r="T125" s="146" t="s">
        <v>5</v>
      </c>
      <c r="U125" s="43" t="s">
        <v>37</v>
      </c>
      <c r="V125" s="147">
        <v>0.038</v>
      </c>
      <c r="W125" s="147">
        <f>V125*K125</f>
        <v>0.24973599999999999</v>
      </c>
      <c r="X125" s="147">
        <v>0.0002</v>
      </c>
      <c r="Y125" s="147">
        <f>X125*K125</f>
        <v>0.0013144</v>
      </c>
      <c r="Z125" s="147">
        <v>0</v>
      </c>
      <c r="AA125" s="148">
        <f>Z125*K125</f>
        <v>0</v>
      </c>
      <c r="AR125" s="21" t="s">
        <v>148</v>
      </c>
      <c r="AT125" s="21" t="s">
        <v>134</v>
      </c>
      <c r="AU125" s="21" t="s">
        <v>97</v>
      </c>
      <c r="AY125" s="21" t="s">
        <v>133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1" t="s">
        <v>80</v>
      </c>
      <c r="BK125" s="149">
        <f>ROUND(L125*K125,2)</f>
        <v>0</v>
      </c>
      <c r="BL125" s="21" t="s">
        <v>148</v>
      </c>
      <c r="BM125" s="21" t="s">
        <v>149</v>
      </c>
    </row>
    <row r="126" spans="2:51" s="11" customFormat="1" ht="16.5" customHeight="1">
      <c r="B126" s="158"/>
      <c r="C126" s="159"/>
      <c r="D126" s="159"/>
      <c r="E126" s="160" t="s">
        <v>5</v>
      </c>
      <c r="F126" s="244" t="s">
        <v>150</v>
      </c>
      <c r="G126" s="245"/>
      <c r="H126" s="245"/>
      <c r="I126" s="245"/>
      <c r="J126" s="159"/>
      <c r="K126" s="160" t="s">
        <v>5</v>
      </c>
      <c r="L126" s="159"/>
      <c r="M126" s="159"/>
      <c r="N126" s="159"/>
      <c r="O126" s="159"/>
      <c r="P126" s="159"/>
      <c r="Q126" s="159"/>
      <c r="R126" s="161"/>
      <c r="T126" s="162"/>
      <c r="U126" s="159"/>
      <c r="V126" s="159"/>
      <c r="W126" s="159"/>
      <c r="X126" s="159"/>
      <c r="Y126" s="159"/>
      <c r="Z126" s="159"/>
      <c r="AA126" s="163"/>
      <c r="AT126" s="164" t="s">
        <v>141</v>
      </c>
      <c r="AU126" s="164" t="s">
        <v>97</v>
      </c>
      <c r="AV126" s="11" t="s">
        <v>80</v>
      </c>
      <c r="AW126" s="11" t="s">
        <v>30</v>
      </c>
      <c r="AX126" s="11" t="s">
        <v>72</v>
      </c>
      <c r="AY126" s="164" t="s">
        <v>133</v>
      </c>
    </row>
    <row r="127" spans="2:51" s="10" customFormat="1" ht="25.5" customHeight="1">
      <c r="B127" s="150"/>
      <c r="C127" s="151"/>
      <c r="D127" s="151"/>
      <c r="E127" s="152" t="s">
        <v>5</v>
      </c>
      <c r="F127" s="246" t="s">
        <v>308</v>
      </c>
      <c r="G127" s="247"/>
      <c r="H127" s="247"/>
      <c r="I127" s="247"/>
      <c r="J127" s="151"/>
      <c r="K127" s="153">
        <v>6.572</v>
      </c>
      <c r="L127" s="151"/>
      <c r="M127" s="151"/>
      <c r="N127" s="151"/>
      <c r="O127" s="151"/>
      <c r="P127" s="151"/>
      <c r="Q127" s="151"/>
      <c r="R127" s="154"/>
      <c r="T127" s="155"/>
      <c r="U127" s="151"/>
      <c r="V127" s="151"/>
      <c r="W127" s="151"/>
      <c r="X127" s="151"/>
      <c r="Y127" s="151"/>
      <c r="Z127" s="151"/>
      <c r="AA127" s="156"/>
      <c r="AT127" s="157" t="s">
        <v>141</v>
      </c>
      <c r="AU127" s="157" t="s">
        <v>97</v>
      </c>
      <c r="AV127" s="10" t="s">
        <v>97</v>
      </c>
      <c r="AW127" s="10" t="s">
        <v>30</v>
      </c>
      <c r="AX127" s="10" t="s">
        <v>80</v>
      </c>
      <c r="AY127" s="157" t="s">
        <v>133</v>
      </c>
    </row>
    <row r="128" spans="2:63" s="9" customFormat="1" ht="29.85" customHeight="1">
      <c r="B128" s="129"/>
      <c r="C128" s="130"/>
      <c r="D128" s="139" t="s">
        <v>110</v>
      </c>
      <c r="E128" s="139"/>
      <c r="F128" s="139"/>
      <c r="G128" s="139"/>
      <c r="H128" s="139"/>
      <c r="I128" s="139"/>
      <c r="J128" s="139"/>
      <c r="K128" s="139"/>
      <c r="L128" s="139"/>
      <c r="M128" s="139"/>
      <c r="N128" s="242">
        <f>BK128</f>
        <v>0</v>
      </c>
      <c r="O128" s="243"/>
      <c r="P128" s="243"/>
      <c r="Q128" s="243"/>
      <c r="R128" s="132"/>
      <c r="T128" s="133"/>
      <c r="U128" s="130"/>
      <c r="V128" s="130"/>
      <c r="W128" s="134">
        <f>SUM(W129:W130)</f>
        <v>2.707664</v>
      </c>
      <c r="X128" s="130"/>
      <c r="Y128" s="134">
        <f>SUM(Y129:Y130)</f>
        <v>0.64852496</v>
      </c>
      <c r="Z128" s="130"/>
      <c r="AA128" s="135">
        <f>SUM(AA129:AA130)</f>
        <v>0</v>
      </c>
      <c r="AR128" s="136" t="s">
        <v>80</v>
      </c>
      <c r="AT128" s="137" t="s">
        <v>71</v>
      </c>
      <c r="AU128" s="137" t="s">
        <v>80</v>
      </c>
      <c r="AY128" s="136" t="s">
        <v>133</v>
      </c>
      <c r="BK128" s="138">
        <f>SUM(BK129:BK130)</f>
        <v>0</v>
      </c>
    </row>
    <row r="129" spans="2:65" s="1" customFormat="1" ht="25.5" customHeight="1">
      <c r="B129" s="140"/>
      <c r="C129" s="141" t="s">
        <v>138</v>
      </c>
      <c r="D129" s="141" t="s">
        <v>134</v>
      </c>
      <c r="E129" s="142" t="s">
        <v>152</v>
      </c>
      <c r="F129" s="235" t="s">
        <v>153</v>
      </c>
      <c r="G129" s="235"/>
      <c r="H129" s="235"/>
      <c r="I129" s="235"/>
      <c r="J129" s="143" t="s">
        <v>137</v>
      </c>
      <c r="K129" s="144">
        <v>6.572</v>
      </c>
      <c r="L129" s="236"/>
      <c r="M129" s="236"/>
      <c r="N129" s="236">
        <f>ROUND(L129*K129,2)</f>
        <v>0</v>
      </c>
      <c r="O129" s="236"/>
      <c r="P129" s="236"/>
      <c r="Q129" s="236"/>
      <c r="R129" s="145"/>
      <c r="T129" s="146" t="s">
        <v>5</v>
      </c>
      <c r="U129" s="43" t="s">
        <v>37</v>
      </c>
      <c r="V129" s="147">
        <v>0.412</v>
      </c>
      <c r="W129" s="147">
        <f>V129*K129</f>
        <v>2.707664</v>
      </c>
      <c r="X129" s="147">
        <v>0.09868</v>
      </c>
      <c r="Y129" s="147">
        <f>X129*K129</f>
        <v>0.64852496</v>
      </c>
      <c r="Z129" s="147">
        <v>0</v>
      </c>
      <c r="AA129" s="148">
        <f>Z129*K129</f>
        <v>0</v>
      </c>
      <c r="AR129" s="21" t="s">
        <v>138</v>
      </c>
      <c r="AT129" s="21" t="s">
        <v>134</v>
      </c>
      <c r="AU129" s="21" t="s">
        <v>97</v>
      </c>
      <c r="AY129" s="21" t="s">
        <v>133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1" t="s">
        <v>80</v>
      </c>
      <c r="BK129" s="149">
        <f>ROUND(L129*K129,2)</f>
        <v>0</v>
      </c>
      <c r="BL129" s="21" t="s">
        <v>138</v>
      </c>
      <c r="BM129" s="21" t="s">
        <v>154</v>
      </c>
    </row>
    <row r="130" spans="2:51" s="10" customFormat="1" ht="25.5" customHeight="1">
      <c r="B130" s="150"/>
      <c r="C130" s="151"/>
      <c r="D130" s="151"/>
      <c r="E130" s="152" t="s">
        <v>5</v>
      </c>
      <c r="F130" s="237" t="s">
        <v>309</v>
      </c>
      <c r="G130" s="238"/>
      <c r="H130" s="238"/>
      <c r="I130" s="238"/>
      <c r="J130" s="151"/>
      <c r="K130" s="153">
        <v>6.572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141</v>
      </c>
      <c r="AU130" s="157" t="s">
        <v>97</v>
      </c>
      <c r="AV130" s="10" t="s">
        <v>97</v>
      </c>
      <c r="AW130" s="10" t="s">
        <v>30</v>
      </c>
      <c r="AX130" s="10" t="s">
        <v>80</v>
      </c>
      <c r="AY130" s="157" t="s">
        <v>133</v>
      </c>
    </row>
    <row r="131" spans="2:63" s="9" customFormat="1" ht="29.85" customHeight="1">
      <c r="B131" s="129"/>
      <c r="C131" s="130"/>
      <c r="D131" s="139" t="s">
        <v>111</v>
      </c>
      <c r="E131" s="139"/>
      <c r="F131" s="139"/>
      <c r="G131" s="139"/>
      <c r="H131" s="139"/>
      <c r="I131" s="139"/>
      <c r="J131" s="139"/>
      <c r="K131" s="139"/>
      <c r="L131" s="139"/>
      <c r="M131" s="139"/>
      <c r="N131" s="256">
        <f>BK131</f>
        <v>0</v>
      </c>
      <c r="O131" s="230"/>
      <c r="P131" s="230"/>
      <c r="Q131" s="230"/>
      <c r="R131" s="132"/>
      <c r="T131" s="133"/>
      <c r="U131" s="130"/>
      <c r="V131" s="130"/>
      <c r="W131" s="134">
        <v>0</v>
      </c>
      <c r="X131" s="130"/>
      <c r="Y131" s="134">
        <v>0</v>
      </c>
      <c r="Z131" s="130"/>
      <c r="AA131" s="135">
        <v>0</v>
      </c>
      <c r="AR131" s="136" t="s">
        <v>80</v>
      </c>
      <c r="AT131" s="137" t="s">
        <v>71</v>
      </c>
      <c r="AU131" s="137" t="s">
        <v>80</v>
      </c>
      <c r="AY131" s="136" t="s">
        <v>133</v>
      </c>
      <c r="BK131" s="138">
        <v>0</v>
      </c>
    </row>
    <row r="132" spans="2:63" s="9" customFormat="1" ht="19.9" customHeight="1">
      <c r="B132" s="129"/>
      <c r="C132" s="130"/>
      <c r="D132" s="139" t="s">
        <v>112</v>
      </c>
      <c r="E132" s="139"/>
      <c r="F132" s="139"/>
      <c r="G132" s="139"/>
      <c r="H132" s="139"/>
      <c r="I132" s="139"/>
      <c r="J132" s="139"/>
      <c r="K132" s="139"/>
      <c r="L132" s="139"/>
      <c r="M132" s="139"/>
      <c r="N132" s="242">
        <f>BK132</f>
        <v>0</v>
      </c>
      <c r="O132" s="243"/>
      <c r="P132" s="243"/>
      <c r="Q132" s="243"/>
      <c r="R132" s="132"/>
      <c r="T132" s="133"/>
      <c r="U132" s="130"/>
      <c r="V132" s="130"/>
      <c r="W132" s="134">
        <f>W133</f>
        <v>0.542643</v>
      </c>
      <c r="X132" s="130"/>
      <c r="Y132" s="134">
        <f>Y133</f>
        <v>0</v>
      </c>
      <c r="Z132" s="130"/>
      <c r="AA132" s="135">
        <f>AA133</f>
        <v>0</v>
      </c>
      <c r="AR132" s="136" t="s">
        <v>80</v>
      </c>
      <c r="AT132" s="137" t="s">
        <v>71</v>
      </c>
      <c r="AU132" s="137" t="s">
        <v>80</v>
      </c>
      <c r="AY132" s="136" t="s">
        <v>133</v>
      </c>
      <c r="BK132" s="138">
        <f>BK133</f>
        <v>0</v>
      </c>
    </row>
    <row r="133" spans="2:65" s="1" customFormat="1" ht="25.5" customHeight="1">
      <c r="B133" s="140"/>
      <c r="C133" s="141" t="s">
        <v>156</v>
      </c>
      <c r="D133" s="141" t="s">
        <v>134</v>
      </c>
      <c r="E133" s="142" t="s">
        <v>310</v>
      </c>
      <c r="F133" s="235" t="s">
        <v>311</v>
      </c>
      <c r="G133" s="235"/>
      <c r="H133" s="235"/>
      <c r="I133" s="235"/>
      <c r="J133" s="143" t="s">
        <v>178</v>
      </c>
      <c r="K133" s="144">
        <v>0.653</v>
      </c>
      <c r="L133" s="236"/>
      <c r="M133" s="236"/>
      <c r="N133" s="236">
        <f>ROUND(L133*K133,2)</f>
        <v>0</v>
      </c>
      <c r="O133" s="236"/>
      <c r="P133" s="236"/>
      <c r="Q133" s="236"/>
      <c r="R133" s="145"/>
      <c r="T133" s="146" t="s">
        <v>5</v>
      </c>
      <c r="U133" s="43" t="s">
        <v>37</v>
      </c>
      <c r="V133" s="147">
        <v>0.831</v>
      </c>
      <c r="W133" s="147">
        <f>V133*K133</f>
        <v>0.542643</v>
      </c>
      <c r="X133" s="147">
        <v>0</v>
      </c>
      <c r="Y133" s="147">
        <f>X133*K133</f>
        <v>0</v>
      </c>
      <c r="Z133" s="147">
        <v>0</v>
      </c>
      <c r="AA133" s="148">
        <f>Z133*K133</f>
        <v>0</v>
      </c>
      <c r="AR133" s="21" t="s">
        <v>138</v>
      </c>
      <c r="AT133" s="21" t="s">
        <v>134</v>
      </c>
      <c r="AU133" s="21" t="s">
        <v>97</v>
      </c>
      <c r="AY133" s="21" t="s">
        <v>133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1" t="s">
        <v>80</v>
      </c>
      <c r="BK133" s="149">
        <f>ROUND(L133*K133,2)</f>
        <v>0</v>
      </c>
      <c r="BL133" s="21" t="s">
        <v>138</v>
      </c>
      <c r="BM133" s="21" t="s">
        <v>312</v>
      </c>
    </row>
    <row r="134" spans="2:63" s="9" customFormat="1" ht="37.35" customHeight="1">
      <c r="B134" s="129"/>
      <c r="C134" s="130"/>
      <c r="D134" s="131" t="s">
        <v>113</v>
      </c>
      <c r="E134" s="131"/>
      <c r="F134" s="131"/>
      <c r="G134" s="131"/>
      <c r="H134" s="131"/>
      <c r="I134" s="131"/>
      <c r="J134" s="131"/>
      <c r="K134" s="131"/>
      <c r="L134" s="131"/>
      <c r="M134" s="131"/>
      <c r="N134" s="253">
        <f>BK134</f>
        <v>0</v>
      </c>
      <c r="O134" s="254"/>
      <c r="P134" s="254"/>
      <c r="Q134" s="254"/>
      <c r="R134" s="132"/>
      <c r="T134" s="133"/>
      <c r="U134" s="130"/>
      <c r="V134" s="130"/>
      <c r="W134" s="134">
        <f>W135+W154+W160+W164</f>
        <v>62.61800600000001</v>
      </c>
      <c r="X134" s="130"/>
      <c r="Y134" s="134">
        <f>Y135+Y154+Y160+Y164</f>
        <v>27.8740403</v>
      </c>
      <c r="Z134" s="130"/>
      <c r="AA134" s="135">
        <f>AA135+AA154+AA160+AA164</f>
        <v>0.1353093</v>
      </c>
      <c r="AR134" s="136" t="s">
        <v>97</v>
      </c>
      <c r="AT134" s="137" t="s">
        <v>71</v>
      </c>
      <c r="AU134" s="137" t="s">
        <v>72</v>
      </c>
      <c r="AY134" s="136" t="s">
        <v>133</v>
      </c>
      <c r="BK134" s="138">
        <f>BK135+BK154+BK160+BK164</f>
        <v>0</v>
      </c>
    </row>
    <row r="135" spans="2:63" s="9" customFormat="1" ht="19.9" customHeight="1">
      <c r="B135" s="129"/>
      <c r="C135" s="130"/>
      <c r="D135" s="139" t="s">
        <v>114</v>
      </c>
      <c r="E135" s="139"/>
      <c r="F135" s="139"/>
      <c r="G135" s="139"/>
      <c r="H135" s="139"/>
      <c r="I135" s="139"/>
      <c r="J135" s="139"/>
      <c r="K135" s="139"/>
      <c r="L135" s="139"/>
      <c r="M135" s="139"/>
      <c r="N135" s="242">
        <f>BK135</f>
        <v>0</v>
      </c>
      <c r="O135" s="243"/>
      <c r="P135" s="243"/>
      <c r="Q135" s="243"/>
      <c r="R135" s="132"/>
      <c r="T135" s="133"/>
      <c r="U135" s="130"/>
      <c r="V135" s="130"/>
      <c r="W135" s="134">
        <f>SUM(W136:W153)</f>
        <v>37.507936</v>
      </c>
      <c r="X135" s="130"/>
      <c r="Y135" s="134">
        <f>SUM(Y136:Y153)</f>
        <v>27.73813168</v>
      </c>
      <c r="Z135" s="130"/>
      <c r="AA135" s="135">
        <f>SUM(AA136:AA153)</f>
        <v>0.10392799999999999</v>
      </c>
      <c r="AR135" s="136" t="s">
        <v>97</v>
      </c>
      <c r="AT135" s="137" t="s">
        <v>71</v>
      </c>
      <c r="AU135" s="137" t="s">
        <v>80</v>
      </c>
      <c r="AY135" s="136" t="s">
        <v>133</v>
      </c>
      <c r="BK135" s="138">
        <f>SUM(BK136:BK153)</f>
        <v>0</v>
      </c>
    </row>
    <row r="136" spans="2:65" s="1" customFormat="1" ht="25.5" customHeight="1">
      <c r="B136" s="140"/>
      <c r="C136" s="141" t="s">
        <v>161</v>
      </c>
      <c r="D136" s="141" t="s">
        <v>134</v>
      </c>
      <c r="E136" s="142" t="s">
        <v>181</v>
      </c>
      <c r="F136" s="248" t="s">
        <v>352</v>
      </c>
      <c r="G136" s="235"/>
      <c r="H136" s="235"/>
      <c r="I136" s="235"/>
      <c r="J136" s="143" t="s">
        <v>137</v>
      </c>
      <c r="K136" s="144">
        <v>51.964</v>
      </c>
      <c r="L136" s="236"/>
      <c r="M136" s="236"/>
      <c r="N136" s="236">
        <f>ROUND(L136*K136,2)</f>
        <v>0</v>
      </c>
      <c r="O136" s="236"/>
      <c r="P136" s="236"/>
      <c r="Q136" s="236"/>
      <c r="R136" s="145"/>
      <c r="T136" s="146" t="s">
        <v>5</v>
      </c>
      <c r="U136" s="43" t="s">
        <v>37</v>
      </c>
      <c r="V136" s="147">
        <v>0.052</v>
      </c>
      <c r="W136" s="147">
        <f>V136*K136</f>
        <v>2.7021279999999996</v>
      </c>
      <c r="X136" s="147">
        <v>0</v>
      </c>
      <c r="Y136" s="147">
        <f>X136*K136</f>
        <v>0</v>
      </c>
      <c r="Z136" s="147">
        <v>0.002</v>
      </c>
      <c r="AA136" s="148">
        <f>Z136*K136</f>
        <v>0.10392799999999999</v>
      </c>
      <c r="AR136" s="21" t="s">
        <v>148</v>
      </c>
      <c r="AT136" s="21" t="s">
        <v>134</v>
      </c>
      <c r="AU136" s="21" t="s">
        <v>97</v>
      </c>
      <c r="AY136" s="21" t="s">
        <v>133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1" t="s">
        <v>80</v>
      </c>
      <c r="BK136" s="149">
        <f>ROUND(L136*K136,2)</f>
        <v>0</v>
      </c>
      <c r="BL136" s="21" t="s">
        <v>148</v>
      </c>
      <c r="BM136" s="21" t="s">
        <v>182</v>
      </c>
    </row>
    <row r="137" spans="2:51" s="10" customFormat="1" ht="16.5" customHeight="1">
      <c r="B137" s="150"/>
      <c r="C137" s="151"/>
      <c r="D137" s="151"/>
      <c r="E137" s="152" t="s">
        <v>5</v>
      </c>
      <c r="F137" s="237" t="s">
        <v>313</v>
      </c>
      <c r="G137" s="238"/>
      <c r="H137" s="238"/>
      <c r="I137" s="238"/>
      <c r="J137" s="151"/>
      <c r="K137" s="153">
        <v>51.964</v>
      </c>
      <c r="L137" s="151"/>
      <c r="M137" s="151"/>
      <c r="N137" s="151"/>
      <c r="O137" s="151"/>
      <c r="P137" s="151"/>
      <c r="Q137" s="151"/>
      <c r="R137" s="154"/>
      <c r="T137" s="155"/>
      <c r="U137" s="151"/>
      <c r="V137" s="151"/>
      <c r="W137" s="151"/>
      <c r="X137" s="151"/>
      <c r="Y137" s="151"/>
      <c r="Z137" s="151"/>
      <c r="AA137" s="156"/>
      <c r="AT137" s="157" t="s">
        <v>141</v>
      </c>
      <c r="AU137" s="157" t="s">
        <v>97</v>
      </c>
      <c r="AV137" s="10" t="s">
        <v>97</v>
      </c>
      <c r="AW137" s="10" t="s">
        <v>30</v>
      </c>
      <c r="AX137" s="10" t="s">
        <v>80</v>
      </c>
      <c r="AY137" s="157" t="s">
        <v>133</v>
      </c>
    </row>
    <row r="138" spans="2:65" s="1" customFormat="1" ht="25.5" customHeight="1">
      <c r="B138" s="140"/>
      <c r="C138" s="141" t="s">
        <v>166</v>
      </c>
      <c r="D138" s="141" t="s">
        <v>134</v>
      </c>
      <c r="E138" s="142" t="s">
        <v>185</v>
      </c>
      <c r="F138" s="235" t="s">
        <v>186</v>
      </c>
      <c r="G138" s="235"/>
      <c r="H138" s="235"/>
      <c r="I138" s="235"/>
      <c r="J138" s="143" t="s">
        <v>187</v>
      </c>
      <c r="K138" s="144">
        <v>0</v>
      </c>
      <c r="L138" s="236"/>
      <c r="M138" s="236"/>
      <c r="N138" s="236">
        <f>ROUND(L138*K138,2)</f>
        <v>0</v>
      </c>
      <c r="O138" s="236"/>
      <c r="P138" s="236"/>
      <c r="Q138" s="236"/>
      <c r="R138" s="145"/>
      <c r="T138" s="146" t="s">
        <v>5</v>
      </c>
      <c r="U138" s="43" t="s">
        <v>37</v>
      </c>
      <c r="V138" s="147">
        <v>0.051</v>
      </c>
      <c r="W138" s="147">
        <f>V138*K138</f>
        <v>0</v>
      </c>
      <c r="X138" s="147">
        <v>0.0015</v>
      </c>
      <c r="Y138" s="147">
        <f>X138*K138</f>
        <v>0</v>
      </c>
      <c r="Z138" s="147">
        <v>0</v>
      </c>
      <c r="AA138" s="148">
        <f>Z138*K138</f>
        <v>0</v>
      </c>
      <c r="AR138" s="21" t="s">
        <v>148</v>
      </c>
      <c r="AT138" s="21" t="s">
        <v>134</v>
      </c>
      <c r="AU138" s="21" t="s">
        <v>97</v>
      </c>
      <c r="AY138" s="21" t="s">
        <v>133</v>
      </c>
      <c r="BE138" s="149">
        <f>IF(U138="základní",N138,0)</f>
        <v>0</v>
      </c>
      <c r="BF138" s="149">
        <f>IF(U138="snížená",N138,0)</f>
        <v>0</v>
      </c>
      <c r="BG138" s="149">
        <f>IF(U138="zákl. přenesená",N138,0)</f>
        <v>0</v>
      </c>
      <c r="BH138" s="149">
        <f>IF(U138="sníž. přenesená",N138,0)</f>
        <v>0</v>
      </c>
      <c r="BI138" s="149">
        <f>IF(U138="nulová",N138,0)</f>
        <v>0</v>
      </c>
      <c r="BJ138" s="21" t="s">
        <v>80</v>
      </c>
      <c r="BK138" s="149">
        <f>ROUND(L138*K138,2)</f>
        <v>0</v>
      </c>
      <c r="BL138" s="21" t="s">
        <v>148</v>
      </c>
      <c r="BM138" s="21" t="s">
        <v>188</v>
      </c>
    </row>
    <row r="139" spans="2:51" s="10" customFormat="1" ht="16.5" customHeight="1">
      <c r="B139" s="150"/>
      <c r="C139" s="151"/>
      <c r="D139" s="151"/>
      <c r="E139" s="152" t="s">
        <v>5</v>
      </c>
      <c r="F139" s="237" t="s">
        <v>314</v>
      </c>
      <c r="G139" s="238"/>
      <c r="H139" s="238"/>
      <c r="I139" s="238"/>
      <c r="J139" s="151"/>
      <c r="K139" s="153">
        <v>0</v>
      </c>
      <c r="L139" s="151"/>
      <c r="M139" s="151"/>
      <c r="N139" s="151"/>
      <c r="O139" s="151"/>
      <c r="P139" s="151"/>
      <c r="Q139" s="151"/>
      <c r="R139" s="154"/>
      <c r="T139" s="155"/>
      <c r="U139" s="151"/>
      <c r="V139" s="151"/>
      <c r="W139" s="151"/>
      <c r="X139" s="151"/>
      <c r="Y139" s="151"/>
      <c r="Z139" s="151"/>
      <c r="AA139" s="156"/>
      <c r="AT139" s="157" t="s">
        <v>141</v>
      </c>
      <c r="AU139" s="157" t="s">
        <v>97</v>
      </c>
      <c r="AV139" s="10" t="s">
        <v>97</v>
      </c>
      <c r="AW139" s="10" t="s">
        <v>30</v>
      </c>
      <c r="AX139" s="10" t="s">
        <v>80</v>
      </c>
      <c r="AY139" s="157" t="s">
        <v>133</v>
      </c>
    </row>
    <row r="140" spans="2:65" s="1" customFormat="1" ht="25.5" customHeight="1">
      <c r="B140" s="140"/>
      <c r="C140" s="141" t="s">
        <v>170</v>
      </c>
      <c r="D140" s="141" t="s">
        <v>134</v>
      </c>
      <c r="E140" s="142" t="s">
        <v>191</v>
      </c>
      <c r="F140" s="235" t="s">
        <v>192</v>
      </c>
      <c r="G140" s="235"/>
      <c r="H140" s="235"/>
      <c r="I140" s="235"/>
      <c r="J140" s="143" t="s">
        <v>137</v>
      </c>
      <c r="K140" s="144">
        <v>68.654</v>
      </c>
      <c r="L140" s="236"/>
      <c r="M140" s="236"/>
      <c r="N140" s="236">
        <f>ROUND(L140*K140,2)</f>
        <v>0</v>
      </c>
      <c r="O140" s="236"/>
      <c r="P140" s="236"/>
      <c r="Q140" s="236"/>
      <c r="R140" s="145"/>
      <c r="T140" s="146" t="s">
        <v>5</v>
      </c>
      <c r="U140" s="43" t="s">
        <v>37</v>
      </c>
      <c r="V140" s="147">
        <v>0.04</v>
      </c>
      <c r="W140" s="147">
        <f>V140*K140</f>
        <v>2.7461599999999997</v>
      </c>
      <c r="X140" s="147">
        <v>0.00012</v>
      </c>
      <c r="Y140" s="147">
        <f>X140*K140</f>
        <v>0.00823848</v>
      </c>
      <c r="Z140" s="147">
        <v>0</v>
      </c>
      <c r="AA140" s="148">
        <f>Z140*K140</f>
        <v>0</v>
      </c>
      <c r="AR140" s="21" t="s">
        <v>148</v>
      </c>
      <c r="AT140" s="21" t="s">
        <v>134</v>
      </c>
      <c r="AU140" s="21" t="s">
        <v>97</v>
      </c>
      <c r="AY140" s="21" t="s">
        <v>133</v>
      </c>
      <c r="BE140" s="149">
        <f>IF(U140="základní",N140,0)</f>
        <v>0</v>
      </c>
      <c r="BF140" s="149">
        <f>IF(U140="snížená",N140,0)</f>
        <v>0</v>
      </c>
      <c r="BG140" s="149">
        <f>IF(U140="zákl. přenesená",N140,0)</f>
        <v>0</v>
      </c>
      <c r="BH140" s="149">
        <f>IF(U140="sníž. přenesená",N140,0)</f>
        <v>0</v>
      </c>
      <c r="BI140" s="149">
        <f>IF(U140="nulová",N140,0)</f>
        <v>0</v>
      </c>
      <c r="BJ140" s="21" t="s">
        <v>80</v>
      </c>
      <c r="BK140" s="149">
        <f>ROUND(L140*K140,2)</f>
        <v>0</v>
      </c>
      <c r="BL140" s="21" t="s">
        <v>148</v>
      </c>
      <c r="BM140" s="21" t="s">
        <v>193</v>
      </c>
    </row>
    <row r="141" spans="2:51" s="11" customFormat="1" ht="25.5" customHeight="1">
      <c r="B141" s="158"/>
      <c r="C141" s="159"/>
      <c r="D141" s="159"/>
      <c r="E141" s="160" t="s">
        <v>5</v>
      </c>
      <c r="F141" s="244" t="s">
        <v>194</v>
      </c>
      <c r="G141" s="245"/>
      <c r="H141" s="245"/>
      <c r="I141" s="245"/>
      <c r="J141" s="159"/>
      <c r="K141" s="160" t="s">
        <v>5</v>
      </c>
      <c r="L141" s="159"/>
      <c r="M141" s="159"/>
      <c r="N141" s="159"/>
      <c r="O141" s="159"/>
      <c r="P141" s="159"/>
      <c r="Q141" s="159"/>
      <c r="R141" s="161"/>
      <c r="T141" s="162"/>
      <c r="U141" s="159"/>
      <c r="V141" s="159"/>
      <c r="W141" s="159"/>
      <c r="X141" s="159"/>
      <c r="Y141" s="159"/>
      <c r="Z141" s="159"/>
      <c r="AA141" s="163"/>
      <c r="AT141" s="164" t="s">
        <v>141</v>
      </c>
      <c r="AU141" s="164" t="s">
        <v>97</v>
      </c>
      <c r="AV141" s="11" t="s">
        <v>80</v>
      </c>
      <c r="AW141" s="11" t="s">
        <v>30</v>
      </c>
      <c r="AX141" s="11" t="s">
        <v>72</v>
      </c>
      <c r="AY141" s="164" t="s">
        <v>133</v>
      </c>
    </row>
    <row r="142" spans="2:51" s="10" customFormat="1" ht="25.5" customHeight="1">
      <c r="B142" s="150"/>
      <c r="C142" s="151"/>
      <c r="D142" s="151"/>
      <c r="E142" s="152" t="s">
        <v>5</v>
      </c>
      <c r="F142" s="246" t="s">
        <v>315</v>
      </c>
      <c r="G142" s="247"/>
      <c r="H142" s="247"/>
      <c r="I142" s="247"/>
      <c r="J142" s="151"/>
      <c r="K142" s="153">
        <v>68.654</v>
      </c>
      <c r="L142" s="151"/>
      <c r="M142" s="151"/>
      <c r="N142" s="151"/>
      <c r="O142" s="151"/>
      <c r="P142" s="151"/>
      <c r="Q142" s="151"/>
      <c r="R142" s="154"/>
      <c r="T142" s="155"/>
      <c r="U142" s="151"/>
      <c r="V142" s="151"/>
      <c r="W142" s="151"/>
      <c r="X142" s="151"/>
      <c r="Y142" s="151"/>
      <c r="Z142" s="151"/>
      <c r="AA142" s="156"/>
      <c r="AT142" s="157" t="s">
        <v>141</v>
      </c>
      <c r="AU142" s="157" t="s">
        <v>97</v>
      </c>
      <c r="AV142" s="10" t="s">
        <v>97</v>
      </c>
      <c r="AW142" s="10" t="s">
        <v>30</v>
      </c>
      <c r="AX142" s="10" t="s">
        <v>80</v>
      </c>
      <c r="AY142" s="157" t="s">
        <v>133</v>
      </c>
    </row>
    <row r="143" spans="2:65" s="1" customFormat="1" ht="16.5" customHeight="1">
      <c r="B143" s="140"/>
      <c r="C143" s="165" t="s">
        <v>175</v>
      </c>
      <c r="D143" s="165" t="s">
        <v>197</v>
      </c>
      <c r="E143" s="166" t="s">
        <v>198</v>
      </c>
      <c r="F143" s="249" t="s">
        <v>199</v>
      </c>
      <c r="G143" s="249"/>
      <c r="H143" s="249"/>
      <c r="I143" s="249"/>
      <c r="J143" s="167" t="s">
        <v>200</v>
      </c>
      <c r="K143" s="168">
        <v>27.542</v>
      </c>
      <c r="L143" s="250"/>
      <c r="M143" s="250"/>
      <c r="N143" s="250">
        <f>ROUND(L143*K143,2)</f>
        <v>0</v>
      </c>
      <c r="O143" s="236"/>
      <c r="P143" s="236"/>
      <c r="Q143" s="236"/>
      <c r="R143" s="145"/>
      <c r="T143" s="146" t="s">
        <v>5</v>
      </c>
      <c r="U143" s="43" t="s">
        <v>37</v>
      </c>
      <c r="V143" s="147">
        <v>0</v>
      </c>
      <c r="W143" s="147">
        <f>V143*K143</f>
        <v>0</v>
      </c>
      <c r="X143" s="147">
        <v>1</v>
      </c>
      <c r="Y143" s="147">
        <f>X143*K143</f>
        <v>27.542</v>
      </c>
      <c r="Z143" s="147">
        <v>0</v>
      </c>
      <c r="AA143" s="148">
        <f>Z143*K143</f>
        <v>0</v>
      </c>
      <c r="AR143" s="21" t="s">
        <v>201</v>
      </c>
      <c r="AT143" s="21" t="s">
        <v>197</v>
      </c>
      <c r="AU143" s="21" t="s">
        <v>97</v>
      </c>
      <c r="AY143" s="21" t="s">
        <v>133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1" t="s">
        <v>80</v>
      </c>
      <c r="BK143" s="149">
        <f>ROUND(L143*K143,2)</f>
        <v>0</v>
      </c>
      <c r="BL143" s="21" t="s">
        <v>148</v>
      </c>
      <c r="BM143" s="21" t="s">
        <v>202</v>
      </c>
    </row>
    <row r="144" spans="2:65" s="1" customFormat="1" ht="25.5" customHeight="1">
      <c r="B144" s="140"/>
      <c r="C144" s="141" t="s">
        <v>180</v>
      </c>
      <c r="D144" s="141" t="s">
        <v>134</v>
      </c>
      <c r="E144" s="142" t="s">
        <v>204</v>
      </c>
      <c r="F144" s="235" t="s">
        <v>205</v>
      </c>
      <c r="G144" s="235"/>
      <c r="H144" s="235"/>
      <c r="I144" s="235"/>
      <c r="J144" s="143" t="s">
        <v>137</v>
      </c>
      <c r="K144" s="144">
        <v>68.654</v>
      </c>
      <c r="L144" s="236"/>
      <c r="M144" s="236"/>
      <c r="N144" s="236">
        <f>ROUND(L144*K144,2)</f>
        <v>0</v>
      </c>
      <c r="O144" s="236"/>
      <c r="P144" s="236"/>
      <c r="Q144" s="236"/>
      <c r="R144" s="145"/>
      <c r="T144" s="146" t="s">
        <v>5</v>
      </c>
      <c r="U144" s="43" t="s">
        <v>37</v>
      </c>
      <c r="V144" s="147">
        <v>0.317</v>
      </c>
      <c r="W144" s="147">
        <f>V144*K144</f>
        <v>21.763317999999998</v>
      </c>
      <c r="X144" s="147">
        <v>3E-05</v>
      </c>
      <c r="Y144" s="147">
        <f>X144*K144</f>
        <v>0.00205962</v>
      </c>
      <c r="Z144" s="147">
        <v>0</v>
      </c>
      <c r="AA144" s="148">
        <f>Z144*K144</f>
        <v>0</v>
      </c>
      <c r="AR144" s="21" t="s">
        <v>148</v>
      </c>
      <c r="AT144" s="21" t="s">
        <v>134</v>
      </c>
      <c r="AU144" s="21" t="s">
        <v>97</v>
      </c>
      <c r="AY144" s="21" t="s">
        <v>133</v>
      </c>
      <c r="BE144" s="149">
        <f>IF(U144="základní",N144,0)</f>
        <v>0</v>
      </c>
      <c r="BF144" s="149">
        <f>IF(U144="snížená",N144,0)</f>
        <v>0</v>
      </c>
      <c r="BG144" s="149">
        <f>IF(U144="zákl. přenesená",N144,0)</f>
        <v>0</v>
      </c>
      <c r="BH144" s="149">
        <f>IF(U144="sníž. přenesená",N144,0)</f>
        <v>0</v>
      </c>
      <c r="BI144" s="149">
        <f>IF(U144="nulová",N144,0)</f>
        <v>0</v>
      </c>
      <c r="BJ144" s="21" t="s">
        <v>80</v>
      </c>
      <c r="BK144" s="149">
        <f>ROUND(L144*K144,2)</f>
        <v>0</v>
      </c>
      <c r="BL144" s="21" t="s">
        <v>148</v>
      </c>
      <c r="BM144" s="21" t="s">
        <v>206</v>
      </c>
    </row>
    <row r="145" spans="2:51" s="11" customFormat="1" ht="25.5" customHeight="1">
      <c r="B145" s="158"/>
      <c r="C145" s="159"/>
      <c r="D145" s="159"/>
      <c r="E145" s="160" t="s">
        <v>5</v>
      </c>
      <c r="F145" s="244" t="s">
        <v>194</v>
      </c>
      <c r="G145" s="245"/>
      <c r="H145" s="245"/>
      <c r="I145" s="245"/>
      <c r="J145" s="159"/>
      <c r="K145" s="160" t="s">
        <v>5</v>
      </c>
      <c r="L145" s="159"/>
      <c r="M145" s="159"/>
      <c r="N145" s="159"/>
      <c r="O145" s="159"/>
      <c r="P145" s="159"/>
      <c r="Q145" s="159"/>
      <c r="R145" s="161"/>
      <c r="T145" s="162"/>
      <c r="U145" s="159"/>
      <c r="V145" s="159"/>
      <c r="W145" s="159"/>
      <c r="X145" s="159"/>
      <c r="Y145" s="159"/>
      <c r="Z145" s="159"/>
      <c r="AA145" s="163"/>
      <c r="AT145" s="164" t="s">
        <v>141</v>
      </c>
      <c r="AU145" s="164" t="s">
        <v>97</v>
      </c>
      <c r="AV145" s="11" t="s">
        <v>80</v>
      </c>
      <c r="AW145" s="11" t="s">
        <v>30</v>
      </c>
      <c r="AX145" s="11" t="s">
        <v>72</v>
      </c>
      <c r="AY145" s="164" t="s">
        <v>133</v>
      </c>
    </row>
    <row r="146" spans="2:51" s="10" customFormat="1" ht="25.5" customHeight="1">
      <c r="B146" s="150"/>
      <c r="C146" s="151"/>
      <c r="D146" s="151"/>
      <c r="E146" s="152" t="s">
        <v>5</v>
      </c>
      <c r="F146" s="246" t="s">
        <v>315</v>
      </c>
      <c r="G146" s="247"/>
      <c r="H146" s="247"/>
      <c r="I146" s="247"/>
      <c r="J146" s="151"/>
      <c r="K146" s="153">
        <v>68.654</v>
      </c>
      <c r="L146" s="151"/>
      <c r="M146" s="151"/>
      <c r="N146" s="151"/>
      <c r="O146" s="151"/>
      <c r="P146" s="151"/>
      <c r="Q146" s="151"/>
      <c r="R146" s="154"/>
      <c r="T146" s="155"/>
      <c r="U146" s="151"/>
      <c r="V146" s="151"/>
      <c r="W146" s="151"/>
      <c r="X146" s="151"/>
      <c r="Y146" s="151"/>
      <c r="Z146" s="151"/>
      <c r="AA146" s="156"/>
      <c r="AT146" s="157" t="s">
        <v>141</v>
      </c>
      <c r="AU146" s="157" t="s">
        <v>97</v>
      </c>
      <c r="AV146" s="10" t="s">
        <v>97</v>
      </c>
      <c r="AW146" s="10" t="s">
        <v>30</v>
      </c>
      <c r="AX146" s="10" t="s">
        <v>80</v>
      </c>
      <c r="AY146" s="157" t="s">
        <v>133</v>
      </c>
    </row>
    <row r="147" spans="2:65" s="1" customFormat="1" ht="25.5" customHeight="1">
      <c r="B147" s="140"/>
      <c r="C147" s="165" t="s">
        <v>184</v>
      </c>
      <c r="D147" s="165" t="s">
        <v>197</v>
      </c>
      <c r="E147" s="166" t="s">
        <v>207</v>
      </c>
      <c r="F147" s="249" t="s">
        <v>353</v>
      </c>
      <c r="G147" s="249"/>
      <c r="H147" s="249"/>
      <c r="I147" s="249"/>
      <c r="J147" s="167" t="s">
        <v>137</v>
      </c>
      <c r="K147" s="168">
        <v>70.027</v>
      </c>
      <c r="L147" s="250"/>
      <c r="M147" s="250"/>
      <c r="N147" s="250">
        <f>ROUND(L147*K147,2)</f>
        <v>0</v>
      </c>
      <c r="O147" s="236"/>
      <c r="P147" s="236"/>
      <c r="Q147" s="236"/>
      <c r="R147" s="145"/>
      <c r="T147" s="146" t="s">
        <v>5</v>
      </c>
      <c r="U147" s="43" t="s">
        <v>37</v>
      </c>
      <c r="V147" s="147">
        <v>0</v>
      </c>
      <c r="W147" s="147">
        <f>V147*K147</f>
        <v>0</v>
      </c>
      <c r="X147" s="147">
        <v>0.00254</v>
      </c>
      <c r="Y147" s="147">
        <f>X147*K147</f>
        <v>0.17786858000000003</v>
      </c>
      <c r="Z147" s="147">
        <v>0</v>
      </c>
      <c r="AA147" s="148">
        <f>Z147*K147</f>
        <v>0</v>
      </c>
      <c r="AR147" s="21" t="s">
        <v>201</v>
      </c>
      <c r="AT147" s="21" t="s">
        <v>197</v>
      </c>
      <c r="AU147" s="21" t="s">
        <v>97</v>
      </c>
      <c r="AY147" s="21" t="s">
        <v>133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1" t="s">
        <v>80</v>
      </c>
      <c r="BK147" s="149">
        <f>ROUND(L147*K147,2)</f>
        <v>0</v>
      </c>
      <c r="BL147" s="21" t="s">
        <v>148</v>
      </c>
      <c r="BM147" s="21" t="s">
        <v>208</v>
      </c>
    </row>
    <row r="148" spans="2:65" s="1" customFormat="1" ht="25.5" customHeight="1">
      <c r="B148" s="140"/>
      <c r="C148" s="141" t="s">
        <v>190</v>
      </c>
      <c r="D148" s="141" t="s">
        <v>134</v>
      </c>
      <c r="E148" s="142" t="s">
        <v>209</v>
      </c>
      <c r="F148" s="235" t="s">
        <v>210</v>
      </c>
      <c r="G148" s="235"/>
      <c r="H148" s="235"/>
      <c r="I148" s="235"/>
      <c r="J148" s="143" t="s">
        <v>137</v>
      </c>
      <c r="K148" s="144">
        <v>68.654</v>
      </c>
      <c r="L148" s="236"/>
      <c r="M148" s="236"/>
      <c r="N148" s="236">
        <f>ROUND(L148*K148,2)</f>
        <v>0</v>
      </c>
      <c r="O148" s="236"/>
      <c r="P148" s="236"/>
      <c r="Q148" s="236"/>
      <c r="R148" s="145"/>
      <c r="T148" s="146" t="s">
        <v>5</v>
      </c>
      <c r="U148" s="43" t="s">
        <v>37</v>
      </c>
      <c r="V148" s="147">
        <v>0.12</v>
      </c>
      <c r="W148" s="147">
        <f>V148*K148</f>
        <v>8.23848</v>
      </c>
      <c r="X148" s="147">
        <v>0</v>
      </c>
      <c r="Y148" s="147">
        <f>X148*K148</f>
        <v>0</v>
      </c>
      <c r="Z148" s="147">
        <v>0</v>
      </c>
      <c r="AA148" s="148">
        <f>Z148*K148</f>
        <v>0</v>
      </c>
      <c r="AR148" s="21" t="s">
        <v>148</v>
      </c>
      <c r="AT148" s="21" t="s">
        <v>134</v>
      </c>
      <c r="AU148" s="21" t="s">
        <v>97</v>
      </c>
      <c r="AY148" s="21" t="s">
        <v>133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1" t="s">
        <v>80</v>
      </c>
      <c r="BK148" s="149">
        <f>ROUND(L148*K148,2)</f>
        <v>0</v>
      </c>
      <c r="BL148" s="21" t="s">
        <v>148</v>
      </c>
      <c r="BM148" s="21" t="s">
        <v>211</v>
      </c>
    </row>
    <row r="149" spans="2:51" s="10" customFormat="1" ht="16.5" customHeight="1">
      <c r="B149" s="150"/>
      <c r="C149" s="151"/>
      <c r="D149" s="151"/>
      <c r="E149" s="152" t="s">
        <v>5</v>
      </c>
      <c r="F149" s="237" t="s">
        <v>316</v>
      </c>
      <c r="G149" s="238"/>
      <c r="H149" s="238"/>
      <c r="I149" s="238"/>
      <c r="J149" s="151"/>
      <c r="K149" s="153">
        <v>68.654</v>
      </c>
      <c r="L149" s="151"/>
      <c r="M149" s="151"/>
      <c r="N149" s="151"/>
      <c r="O149" s="151"/>
      <c r="P149" s="151"/>
      <c r="Q149" s="151"/>
      <c r="R149" s="154"/>
      <c r="T149" s="155"/>
      <c r="U149" s="151"/>
      <c r="V149" s="151"/>
      <c r="W149" s="151"/>
      <c r="X149" s="151"/>
      <c r="Y149" s="151"/>
      <c r="Z149" s="151"/>
      <c r="AA149" s="156"/>
      <c r="AT149" s="157" t="s">
        <v>141</v>
      </c>
      <c r="AU149" s="157" t="s">
        <v>97</v>
      </c>
      <c r="AV149" s="10" t="s">
        <v>97</v>
      </c>
      <c r="AW149" s="10" t="s">
        <v>30</v>
      </c>
      <c r="AX149" s="10" t="s">
        <v>80</v>
      </c>
      <c r="AY149" s="157" t="s">
        <v>133</v>
      </c>
    </row>
    <row r="150" spans="2:65" s="1" customFormat="1" ht="38.25" customHeight="1">
      <c r="B150" s="140"/>
      <c r="C150" s="141" t="s">
        <v>196</v>
      </c>
      <c r="D150" s="141" t="s">
        <v>134</v>
      </c>
      <c r="E150" s="142" t="s">
        <v>223</v>
      </c>
      <c r="F150" s="235" t="s">
        <v>224</v>
      </c>
      <c r="G150" s="235"/>
      <c r="H150" s="235"/>
      <c r="I150" s="235"/>
      <c r="J150" s="143" t="s">
        <v>225</v>
      </c>
      <c r="K150" s="144">
        <v>24.21</v>
      </c>
      <c r="L150" s="236"/>
      <c r="M150" s="236"/>
      <c r="N150" s="236">
        <f>ROUND(L150*K150,2)</f>
        <v>0</v>
      </c>
      <c r="O150" s="236"/>
      <c r="P150" s="236"/>
      <c r="Q150" s="236"/>
      <c r="R150" s="145"/>
      <c r="T150" s="146" t="s">
        <v>5</v>
      </c>
      <c r="U150" s="43" t="s">
        <v>37</v>
      </c>
      <c r="V150" s="147">
        <v>0.085</v>
      </c>
      <c r="W150" s="147">
        <f>V150*K150</f>
        <v>2.05785</v>
      </c>
      <c r="X150" s="147">
        <v>0</v>
      </c>
      <c r="Y150" s="147">
        <f>X150*K150</f>
        <v>0</v>
      </c>
      <c r="Z150" s="147">
        <v>0</v>
      </c>
      <c r="AA150" s="148">
        <f>Z150*K150</f>
        <v>0</v>
      </c>
      <c r="AR150" s="21" t="s">
        <v>148</v>
      </c>
      <c r="AT150" s="21" t="s">
        <v>134</v>
      </c>
      <c r="AU150" s="21" t="s">
        <v>97</v>
      </c>
      <c r="AY150" s="21" t="s">
        <v>133</v>
      </c>
      <c r="BE150" s="149">
        <f>IF(U150="základní",N150,0)</f>
        <v>0</v>
      </c>
      <c r="BF150" s="149">
        <f>IF(U150="snížená",N150,0)</f>
        <v>0</v>
      </c>
      <c r="BG150" s="149">
        <f>IF(U150="zákl. přenesená",N150,0)</f>
        <v>0</v>
      </c>
      <c r="BH150" s="149">
        <f>IF(U150="sníž. přenesená",N150,0)</f>
        <v>0</v>
      </c>
      <c r="BI150" s="149">
        <f>IF(U150="nulová",N150,0)</f>
        <v>0</v>
      </c>
      <c r="BJ150" s="21" t="s">
        <v>80</v>
      </c>
      <c r="BK150" s="149">
        <f>ROUND(L150*K150,2)</f>
        <v>0</v>
      </c>
      <c r="BL150" s="21" t="s">
        <v>148</v>
      </c>
      <c r="BM150" s="21" t="s">
        <v>226</v>
      </c>
    </row>
    <row r="151" spans="2:51" s="10" customFormat="1" ht="25.5" customHeight="1">
      <c r="B151" s="150"/>
      <c r="C151" s="151"/>
      <c r="D151" s="151"/>
      <c r="E151" s="152" t="s">
        <v>5</v>
      </c>
      <c r="F151" s="237" t="s">
        <v>317</v>
      </c>
      <c r="G151" s="238"/>
      <c r="H151" s="238"/>
      <c r="I151" s="238"/>
      <c r="J151" s="151"/>
      <c r="K151" s="153">
        <v>24.21</v>
      </c>
      <c r="L151" s="151"/>
      <c r="M151" s="151"/>
      <c r="N151" s="151"/>
      <c r="O151" s="151"/>
      <c r="P151" s="151"/>
      <c r="Q151" s="151"/>
      <c r="R151" s="154"/>
      <c r="T151" s="155"/>
      <c r="U151" s="151"/>
      <c r="V151" s="151"/>
      <c r="W151" s="151"/>
      <c r="X151" s="151"/>
      <c r="Y151" s="151"/>
      <c r="Z151" s="151"/>
      <c r="AA151" s="156"/>
      <c r="AT151" s="157" t="s">
        <v>141</v>
      </c>
      <c r="AU151" s="157" t="s">
        <v>97</v>
      </c>
      <c r="AV151" s="10" t="s">
        <v>97</v>
      </c>
      <c r="AW151" s="10" t="s">
        <v>30</v>
      </c>
      <c r="AX151" s="10" t="s">
        <v>80</v>
      </c>
      <c r="AY151" s="157" t="s">
        <v>133</v>
      </c>
    </row>
    <row r="152" spans="2:65" s="1" customFormat="1" ht="16.5" customHeight="1">
      <c r="B152" s="140"/>
      <c r="C152" s="165" t="s">
        <v>203</v>
      </c>
      <c r="D152" s="165" t="s">
        <v>197</v>
      </c>
      <c r="E152" s="166" t="s">
        <v>229</v>
      </c>
      <c r="F152" s="249" t="s">
        <v>230</v>
      </c>
      <c r="G152" s="249"/>
      <c r="H152" s="249"/>
      <c r="I152" s="249"/>
      <c r="J152" s="167" t="s">
        <v>225</v>
      </c>
      <c r="K152" s="168">
        <v>53.1</v>
      </c>
      <c r="L152" s="250"/>
      <c r="M152" s="250"/>
      <c r="N152" s="250">
        <f>ROUND(L152*K152,2)</f>
        <v>0</v>
      </c>
      <c r="O152" s="236"/>
      <c r="P152" s="236"/>
      <c r="Q152" s="236"/>
      <c r="R152" s="145"/>
      <c r="T152" s="146" t="s">
        <v>5</v>
      </c>
      <c r="U152" s="43" t="s">
        <v>37</v>
      </c>
      <c r="V152" s="147">
        <v>0</v>
      </c>
      <c r="W152" s="147">
        <f>V152*K152</f>
        <v>0</v>
      </c>
      <c r="X152" s="147">
        <v>0.00015</v>
      </c>
      <c r="Y152" s="147">
        <f>X152*K152</f>
        <v>0.007965</v>
      </c>
      <c r="Z152" s="147">
        <v>0</v>
      </c>
      <c r="AA152" s="148">
        <f>Z152*K152</f>
        <v>0</v>
      </c>
      <c r="AR152" s="21" t="s">
        <v>201</v>
      </c>
      <c r="AT152" s="21" t="s">
        <v>197</v>
      </c>
      <c r="AU152" s="21" t="s">
        <v>97</v>
      </c>
      <c r="AY152" s="21" t="s">
        <v>133</v>
      </c>
      <c r="BE152" s="149">
        <f>IF(U152="základní",N152,0)</f>
        <v>0</v>
      </c>
      <c r="BF152" s="149">
        <f>IF(U152="snížená",N152,0)</f>
        <v>0</v>
      </c>
      <c r="BG152" s="149">
        <f>IF(U152="zákl. přenesená",N152,0)</f>
        <v>0</v>
      </c>
      <c r="BH152" s="149">
        <f>IF(U152="sníž. přenesená",N152,0)</f>
        <v>0</v>
      </c>
      <c r="BI152" s="149">
        <f>IF(U152="nulová",N152,0)</f>
        <v>0</v>
      </c>
      <c r="BJ152" s="21" t="s">
        <v>80</v>
      </c>
      <c r="BK152" s="149">
        <f>ROUND(L152*K152,2)</f>
        <v>0</v>
      </c>
      <c r="BL152" s="21" t="s">
        <v>148</v>
      </c>
      <c r="BM152" s="21" t="s">
        <v>231</v>
      </c>
    </row>
    <row r="153" spans="2:65" s="1" customFormat="1" ht="25.5" customHeight="1">
      <c r="B153" s="140"/>
      <c r="C153" s="141" t="s">
        <v>11</v>
      </c>
      <c r="D153" s="141" t="s">
        <v>134</v>
      </c>
      <c r="E153" s="142" t="s">
        <v>232</v>
      </c>
      <c r="F153" s="235" t="s">
        <v>233</v>
      </c>
      <c r="G153" s="235"/>
      <c r="H153" s="235"/>
      <c r="I153" s="235"/>
      <c r="J153" s="143" t="s">
        <v>234</v>
      </c>
      <c r="K153" s="144">
        <v>544.236</v>
      </c>
      <c r="L153" s="236"/>
      <c r="M153" s="236"/>
      <c r="N153" s="236">
        <f>ROUND(L153*K153,2)</f>
        <v>0</v>
      </c>
      <c r="O153" s="236"/>
      <c r="P153" s="236"/>
      <c r="Q153" s="236"/>
      <c r="R153" s="145"/>
      <c r="T153" s="146" t="s">
        <v>5</v>
      </c>
      <c r="U153" s="43" t="s">
        <v>37</v>
      </c>
      <c r="V153" s="147">
        <v>0</v>
      </c>
      <c r="W153" s="147">
        <f>V153*K153</f>
        <v>0</v>
      </c>
      <c r="X153" s="147">
        <v>0</v>
      </c>
      <c r="Y153" s="147">
        <f>X153*K153</f>
        <v>0</v>
      </c>
      <c r="Z153" s="147">
        <v>0</v>
      </c>
      <c r="AA153" s="148">
        <f>Z153*K153</f>
        <v>0</v>
      </c>
      <c r="AR153" s="21" t="s">
        <v>148</v>
      </c>
      <c r="AT153" s="21" t="s">
        <v>134</v>
      </c>
      <c r="AU153" s="21" t="s">
        <v>97</v>
      </c>
      <c r="AY153" s="21" t="s">
        <v>133</v>
      </c>
      <c r="BE153" s="149">
        <f>IF(U153="základní",N153,0)</f>
        <v>0</v>
      </c>
      <c r="BF153" s="149">
        <f>IF(U153="snížená",N153,0)</f>
        <v>0</v>
      </c>
      <c r="BG153" s="149">
        <f>IF(U153="zákl. přenesená",N153,0)</f>
        <v>0</v>
      </c>
      <c r="BH153" s="149">
        <f>IF(U153="sníž. přenesená",N153,0)</f>
        <v>0</v>
      </c>
      <c r="BI153" s="149">
        <f>IF(U153="nulová",N153,0)</f>
        <v>0</v>
      </c>
      <c r="BJ153" s="21" t="s">
        <v>80</v>
      </c>
      <c r="BK153" s="149">
        <f>ROUND(L153*K153,2)</f>
        <v>0</v>
      </c>
      <c r="BL153" s="21" t="s">
        <v>148</v>
      </c>
      <c r="BM153" s="21" t="s">
        <v>235</v>
      </c>
    </row>
    <row r="154" spans="2:63" s="9" customFormat="1" ht="29.85" customHeight="1">
      <c r="B154" s="129"/>
      <c r="C154" s="130"/>
      <c r="D154" s="139" t="s">
        <v>115</v>
      </c>
      <c r="E154" s="139"/>
      <c r="F154" s="139"/>
      <c r="G154" s="139"/>
      <c r="H154" s="139"/>
      <c r="I154" s="139"/>
      <c r="J154" s="139"/>
      <c r="K154" s="139"/>
      <c r="L154" s="139"/>
      <c r="M154" s="139"/>
      <c r="N154" s="251">
        <f>BK154</f>
        <v>0</v>
      </c>
      <c r="O154" s="252"/>
      <c r="P154" s="252"/>
      <c r="Q154" s="252"/>
      <c r="R154" s="132"/>
      <c r="T154" s="133"/>
      <c r="U154" s="130"/>
      <c r="V154" s="130"/>
      <c r="W154" s="134">
        <f>SUM(W155:W159)</f>
        <v>4.06476</v>
      </c>
      <c r="X154" s="130"/>
      <c r="Y154" s="134">
        <f>SUM(Y155:Y159)</f>
        <v>0.00391</v>
      </c>
      <c r="Z154" s="130"/>
      <c r="AA154" s="135">
        <f>SUM(AA155:AA159)</f>
        <v>0</v>
      </c>
      <c r="AR154" s="136" t="s">
        <v>97</v>
      </c>
      <c r="AT154" s="137" t="s">
        <v>71</v>
      </c>
      <c r="AU154" s="137" t="s">
        <v>80</v>
      </c>
      <c r="AY154" s="136" t="s">
        <v>133</v>
      </c>
      <c r="BK154" s="138">
        <f>SUM(BK155:BK159)</f>
        <v>0</v>
      </c>
    </row>
    <row r="155" spans="2:65" s="1" customFormat="1" ht="25.5" customHeight="1">
      <c r="B155" s="140"/>
      <c r="C155" s="141" t="s">
        <v>148</v>
      </c>
      <c r="D155" s="141" t="s">
        <v>134</v>
      </c>
      <c r="E155" s="142" t="s">
        <v>246</v>
      </c>
      <c r="F155" s="235" t="s">
        <v>247</v>
      </c>
      <c r="G155" s="235"/>
      <c r="H155" s="235"/>
      <c r="I155" s="235"/>
      <c r="J155" s="143" t="s">
        <v>187</v>
      </c>
      <c r="K155" s="144">
        <v>16.13</v>
      </c>
      <c r="L155" s="236"/>
      <c r="M155" s="236"/>
      <c r="N155" s="236">
        <f>ROUND(L155*K155,2)</f>
        <v>0</v>
      </c>
      <c r="O155" s="236"/>
      <c r="P155" s="236"/>
      <c r="Q155" s="236"/>
      <c r="R155" s="145"/>
      <c r="T155" s="146" t="s">
        <v>5</v>
      </c>
      <c r="U155" s="43" t="s">
        <v>37</v>
      </c>
      <c r="V155" s="147">
        <v>0.252</v>
      </c>
      <c r="W155" s="147">
        <f>V155*K155</f>
        <v>4.06476</v>
      </c>
      <c r="X155" s="147">
        <v>0</v>
      </c>
      <c r="Y155" s="147">
        <f>X155*K155</f>
        <v>0</v>
      </c>
      <c r="Z155" s="147">
        <v>0</v>
      </c>
      <c r="AA155" s="148">
        <f>Z155*K155</f>
        <v>0</v>
      </c>
      <c r="AR155" s="21" t="s">
        <v>148</v>
      </c>
      <c r="AT155" s="21" t="s">
        <v>134</v>
      </c>
      <c r="AU155" s="21" t="s">
        <v>97</v>
      </c>
      <c r="AY155" s="21" t="s">
        <v>133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1" t="s">
        <v>80</v>
      </c>
      <c r="BK155" s="149">
        <f>ROUND(L155*K155,2)</f>
        <v>0</v>
      </c>
      <c r="BL155" s="21" t="s">
        <v>148</v>
      </c>
      <c r="BM155" s="21" t="s">
        <v>248</v>
      </c>
    </row>
    <row r="156" spans="2:51" s="10" customFormat="1" ht="16.5" customHeight="1">
      <c r="B156" s="150"/>
      <c r="C156" s="151"/>
      <c r="D156" s="151"/>
      <c r="E156" s="152" t="s">
        <v>5</v>
      </c>
      <c r="F156" s="237" t="s">
        <v>318</v>
      </c>
      <c r="G156" s="238"/>
      <c r="H156" s="238"/>
      <c r="I156" s="238"/>
      <c r="J156" s="151"/>
      <c r="K156" s="153">
        <v>16.13</v>
      </c>
      <c r="L156" s="151"/>
      <c r="M156" s="151"/>
      <c r="N156" s="151"/>
      <c r="O156" s="151"/>
      <c r="P156" s="151"/>
      <c r="Q156" s="151"/>
      <c r="R156" s="154"/>
      <c r="T156" s="155"/>
      <c r="U156" s="151"/>
      <c r="V156" s="151"/>
      <c r="W156" s="151"/>
      <c r="X156" s="151"/>
      <c r="Y156" s="151"/>
      <c r="Z156" s="151"/>
      <c r="AA156" s="156"/>
      <c r="AT156" s="157" t="s">
        <v>141</v>
      </c>
      <c r="AU156" s="157" t="s">
        <v>97</v>
      </c>
      <c r="AV156" s="10" t="s">
        <v>97</v>
      </c>
      <c r="AW156" s="10" t="s">
        <v>30</v>
      </c>
      <c r="AX156" s="10" t="s">
        <v>80</v>
      </c>
      <c r="AY156" s="157" t="s">
        <v>133</v>
      </c>
    </row>
    <row r="157" spans="2:65" s="1" customFormat="1" ht="16.5" customHeight="1">
      <c r="B157" s="140"/>
      <c r="C157" s="165" t="s">
        <v>212</v>
      </c>
      <c r="D157" s="165" t="s">
        <v>197</v>
      </c>
      <c r="E157" s="166" t="s">
        <v>251</v>
      </c>
      <c r="F157" s="249" t="s">
        <v>252</v>
      </c>
      <c r="G157" s="249"/>
      <c r="H157" s="249"/>
      <c r="I157" s="249"/>
      <c r="J157" s="167" t="s">
        <v>187</v>
      </c>
      <c r="K157" s="168">
        <v>17</v>
      </c>
      <c r="L157" s="250"/>
      <c r="M157" s="250"/>
      <c r="N157" s="250">
        <f>ROUND(L157*K157,2)</f>
        <v>0</v>
      </c>
      <c r="O157" s="236"/>
      <c r="P157" s="236"/>
      <c r="Q157" s="236"/>
      <c r="R157" s="145"/>
      <c r="T157" s="146" t="s">
        <v>5</v>
      </c>
      <c r="U157" s="43" t="s">
        <v>37</v>
      </c>
      <c r="V157" s="147">
        <v>0</v>
      </c>
      <c r="W157" s="147">
        <f>V157*K157</f>
        <v>0</v>
      </c>
      <c r="X157" s="147">
        <v>0.00023</v>
      </c>
      <c r="Y157" s="147">
        <f>X157*K157</f>
        <v>0.00391</v>
      </c>
      <c r="Z157" s="147">
        <v>0</v>
      </c>
      <c r="AA157" s="148">
        <f>Z157*K157</f>
        <v>0</v>
      </c>
      <c r="AR157" s="21" t="s">
        <v>201</v>
      </c>
      <c r="AT157" s="21" t="s">
        <v>197</v>
      </c>
      <c r="AU157" s="21" t="s">
        <v>97</v>
      </c>
      <c r="AY157" s="21" t="s">
        <v>133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1" t="s">
        <v>80</v>
      </c>
      <c r="BK157" s="149">
        <f>ROUND(L157*K157,2)</f>
        <v>0</v>
      </c>
      <c r="BL157" s="21" t="s">
        <v>148</v>
      </c>
      <c r="BM157" s="21" t="s">
        <v>253</v>
      </c>
    </row>
    <row r="158" spans="2:51" s="10" customFormat="1" ht="16.5" customHeight="1">
      <c r="B158" s="150"/>
      <c r="C158" s="151"/>
      <c r="D158" s="151"/>
      <c r="E158" s="152" t="s">
        <v>5</v>
      </c>
      <c r="F158" s="237" t="s">
        <v>212</v>
      </c>
      <c r="G158" s="238"/>
      <c r="H158" s="238"/>
      <c r="I158" s="238"/>
      <c r="J158" s="151"/>
      <c r="K158" s="153">
        <v>17</v>
      </c>
      <c r="L158" s="151"/>
      <c r="M158" s="151"/>
      <c r="N158" s="151"/>
      <c r="O158" s="151"/>
      <c r="P158" s="151"/>
      <c r="Q158" s="151"/>
      <c r="R158" s="154"/>
      <c r="T158" s="155"/>
      <c r="U158" s="151"/>
      <c r="V158" s="151"/>
      <c r="W158" s="151"/>
      <c r="X158" s="151"/>
      <c r="Y158" s="151"/>
      <c r="Z158" s="151"/>
      <c r="AA158" s="156"/>
      <c r="AT158" s="157" t="s">
        <v>141</v>
      </c>
      <c r="AU158" s="157" t="s">
        <v>97</v>
      </c>
      <c r="AV158" s="10" t="s">
        <v>97</v>
      </c>
      <c r="AW158" s="10" t="s">
        <v>30</v>
      </c>
      <c r="AX158" s="10" t="s">
        <v>80</v>
      </c>
      <c r="AY158" s="157" t="s">
        <v>133</v>
      </c>
    </row>
    <row r="159" spans="2:65" s="1" customFormat="1" ht="25.5" customHeight="1">
      <c r="B159" s="140"/>
      <c r="C159" s="141" t="s">
        <v>217</v>
      </c>
      <c r="D159" s="141" t="s">
        <v>134</v>
      </c>
      <c r="E159" s="142" t="s">
        <v>256</v>
      </c>
      <c r="F159" s="235" t="s">
        <v>257</v>
      </c>
      <c r="G159" s="235"/>
      <c r="H159" s="235"/>
      <c r="I159" s="235"/>
      <c r="J159" s="143" t="s">
        <v>234</v>
      </c>
      <c r="K159" s="144">
        <v>39.357</v>
      </c>
      <c r="L159" s="236"/>
      <c r="M159" s="236"/>
      <c r="N159" s="236">
        <f>ROUND(L159*K159,2)</f>
        <v>0</v>
      </c>
      <c r="O159" s="236"/>
      <c r="P159" s="236"/>
      <c r="Q159" s="236"/>
      <c r="R159" s="145"/>
      <c r="T159" s="146" t="s">
        <v>5</v>
      </c>
      <c r="U159" s="43" t="s">
        <v>37</v>
      </c>
      <c r="V159" s="147">
        <v>0</v>
      </c>
      <c r="W159" s="147">
        <f>V159*K159</f>
        <v>0</v>
      </c>
      <c r="X159" s="147">
        <v>0</v>
      </c>
      <c r="Y159" s="147">
        <f>X159*K159</f>
        <v>0</v>
      </c>
      <c r="Z159" s="147">
        <v>0</v>
      </c>
      <c r="AA159" s="148">
        <f>Z159*K159</f>
        <v>0</v>
      </c>
      <c r="AR159" s="21" t="s">
        <v>148</v>
      </c>
      <c r="AT159" s="21" t="s">
        <v>134</v>
      </c>
      <c r="AU159" s="21" t="s">
        <v>97</v>
      </c>
      <c r="AY159" s="21" t="s">
        <v>133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1" t="s">
        <v>80</v>
      </c>
      <c r="BK159" s="149">
        <f>ROUND(L159*K159,2)</f>
        <v>0</v>
      </c>
      <c r="BL159" s="21" t="s">
        <v>148</v>
      </c>
      <c r="BM159" s="21" t="s">
        <v>258</v>
      </c>
    </row>
    <row r="160" spans="2:63" s="9" customFormat="1" ht="29.85" customHeight="1">
      <c r="B160" s="129"/>
      <c r="C160" s="130"/>
      <c r="D160" s="139" t="s">
        <v>116</v>
      </c>
      <c r="E160" s="139"/>
      <c r="F160" s="139"/>
      <c r="G160" s="139"/>
      <c r="H160" s="139"/>
      <c r="I160" s="139"/>
      <c r="J160" s="139"/>
      <c r="K160" s="139"/>
      <c r="L160" s="139"/>
      <c r="M160" s="139"/>
      <c r="N160" s="251">
        <f>BK160</f>
        <v>0</v>
      </c>
      <c r="O160" s="252"/>
      <c r="P160" s="252"/>
      <c r="Q160" s="252"/>
      <c r="R160" s="132"/>
      <c r="T160" s="133"/>
      <c r="U160" s="130"/>
      <c r="V160" s="130"/>
      <c r="W160" s="134">
        <f>SUM(W161:W163)</f>
        <v>1.51156</v>
      </c>
      <c r="X160" s="130"/>
      <c r="Y160" s="134">
        <f>SUM(Y161:Y163)</f>
        <v>0.07432932</v>
      </c>
      <c r="Z160" s="130"/>
      <c r="AA160" s="135">
        <f>SUM(AA161:AA163)</f>
        <v>0</v>
      </c>
      <c r="AR160" s="136" t="s">
        <v>97</v>
      </c>
      <c r="AT160" s="137" t="s">
        <v>71</v>
      </c>
      <c r="AU160" s="137" t="s">
        <v>80</v>
      </c>
      <c r="AY160" s="136" t="s">
        <v>133</v>
      </c>
      <c r="BK160" s="138">
        <f>SUM(BK161:BK163)</f>
        <v>0</v>
      </c>
    </row>
    <row r="161" spans="2:65" s="1" customFormat="1" ht="16.5" customHeight="1">
      <c r="B161" s="140"/>
      <c r="C161" s="141" t="s">
        <v>222</v>
      </c>
      <c r="D161" s="141" t="s">
        <v>134</v>
      </c>
      <c r="E161" s="142" t="s">
        <v>260</v>
      </c>
      <c r="F161" s="235" t="s">
        <v>261</v>
      </c>
      <c r="G161" s="235"/>
      <c r="H161" s="235"/>
      <c r="I161" s="235"/>
      <c r="J161" s="143" t="s">
        <v>137</v>
      </c>
      <c r="K161" s="144">
        <v>6.572</v>
      </c>
      <c r="L161" s="236"/>
      <c r="M161" s="236"/>
      <c r="N161" s="236">
        <f>ROUND(L161*K161,2)</f>
        <v>0</v>
      </c>
      <c r="O161" s="236"/>
      <c r="P161" s="236"/>
      <c r="Q161" s="236"/>
      <c r="R161" s="145"/>
      <c r="T161" s="146" t="s">
        <v>5</v>
      </c>
      <c r="U161" s="43" t="s">
        <v>37</v>
      </c>
      <c r="V161" s="147">
        <v>0.23</v>
      </c>
      <c r="W161" s="147">
        <f>V161*K161</f>
        <v>1.51156</v>
      </c>
      <c r="X161" s="147">
        <v>0.01131</v>
      </c>
      <c r="Y161" s="147">
        <f>X161*K161</f>
        <v>0.07432932</v>
      </c>
      <c r="Z161" s="147">
        <v>0</v>
      </c>
      <c r="AA161" s="148">
        <f>Z161*K161</f>
        <v>0</v>
      </c>
      <c r="AR161" s="21" t="s">
        <v>148</v>
      </c>
      <c r="AT161" s="21" t="s">
        <v>134</v>
      </c>
      <c r="AU161" s="21" t="s">
        <v>97</v>
      </c>
      <c r="AY161" s="21" t="s">
        <v>133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1" t="s">
        <v>80</v>
      </c>
      <c r="BK161" s="149">
        <f>ROUND(L161*K161,2)</f>
        <v>0</v>
      </c>
      <c r="BL161" s="21" t="s">
        <v>148</v>
      </c>
      <c r="BM161" s="21" t="s">
        <v>319</v>
      </c>
    </row>
    <row r="162" spans="2:51" s="10" customFormat="1" ht="16.5" customHeight="1">
      <c r="B162" s="150"/>
      <c r="C162" s="151"/>
      <c r="D162" s="151"/>
      <c r="E162" s="152" t="s">
        <v>5</v>
      </c>
      <c r="F162" s="237" t="s">
        <v>320</v>
      </c>
      <c r="G162" s="238"/>
      <c r="H162" s="238"/>
      <c r="I162" s="238"/>
      <c r="J162" s="151"/>
      <c r="K162" s="153">
        <v>6.572</v>
      </c>
      <c r="L162" s="151"/>
      <c r="M162" s="151"/>
      <c r="N162" s="151"/>
      <c r="O162" s="151"/>
      <c r="P162" s="151"/>
      <c r="Q162" s="151"/>
      <c r="R162" s="154"/>
      <c r="T162" s="155"/>
      <c r="U162" s="151"/>
      <c r="V162" s="151"/>
      <c r="W162" s="151"/>
      <c r="X162" s="151"/>
      <c r="Y162" s="151"/>
      <c r="Z162" s="151"/>
      <c r="AA162" s="156"/>
      <c r="AT162" s="157" t="s">
        <v>141</v>
      </c>
      <c r="AU162" s="157" t="s">
        <v>97</v>
      </c>
      <c r="AV162" s="10" t="s">
        <v>97</v>
      </c>
      <c r="AW162" s="10" t="s">
        <v>30</v>
      </c>
      <c r="AX162" s="10" t="s">
        <v>80</v>
      </c>
      <c r="AY162" s="157" t="s">
        <v>133</v>
      </c>
    </row>
    <row r="163" spans="2:65" s="1" customFormat="1" ht="25.5" customHeight="1">
      <c r="B163" s="140"/>
      <c r="C163" s="141" t="s">
        <v>228</v>
      </c>
      <c r="D163" s="141" t="s">
        <v>134</v>
      </c>
      <c r="E163" s="142" t="s">
        <v>265</v>
      </c>
      <c r="F163" s="235" t="s">
        <v>266</v>
      </c>
      <c r="G163" s="235"/>
      <c r="H163" s="235"/>
      <c r="I163" s="235"/>
      <c r="J163" s="143" t="s">
        <v>234</v>
      </c>
      <c r="K163" s="144">
        <v>26.091</v>
      </c>
      <c r="L163" s="236"/>
      <c r="M163" s="236"/>
      <c r="N163" s="236">
        <f>ROUND(L163*K163,2)</f>
        <v>0</v>
      </c>
      <c r="O163" s="236"/>
      <c r="P163" s="236"/>
      <c r="Q163" s="236"/>
      <c r="R163" s="145"/>
      <c r="T163" s="146" t="s">
        <v>5</v>
      </c>
      <c r="U163" s="43" t="s">
        <v>37</v>
      </c>
      <c r="V163" s="147">
        <v>0</v>
      </c>
      <c r="W163" s="147">
        <f>V163*K163</f>
        <v>0</v>
      </c>
      <c r="X163" s="147">
        <v>0</v>
      </c>
      <c r="Y163" s="147">
        <f>X163*K163</f>
        <v>0</v>
      </c>
      <c r="Z163" s="147">
        <v>0</v>
      </c>
      <c r="AA163" s="148">
        <f>Z163*K163</f>
        <v>0</v>
      </c>
      <c r="AR163" s="21" t="s">
        <v>148</v>
      </c>
      <c r="AT163" s="21" t="s">
        <v>134</v>
      </c>
      <c r="AU163" s="21" t="s">
        <v>97</v>
      </c>
      <c r="AY163" s="21" t="s">
        <v>133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1" t="s">
        <v>80</v>
      </c>
      <c r="BK163" s="149">
        <f>ROUND(L163*K163,2)</f>
        <v>0</v>
      </c>
      <c r="BL163" s="21" t="s">
        <v>148</v>
      </c>
      <c r="BM163" s="21" t="s">
        <v>321</v>
      </c>
    </row>
    <row r="164" spans="2:63" s="9" customFormat="1" ht="29.85" customHeight="1">
      <c r="B164" s="129"/>
      <c r="C164" s="130"/>
      <c r="D164" s="139" t="s">
        <v>117</v>
      </c>
      <c r="E164" s="139"/>
      <c r="F164" s="139"/>
      <c r="G164" s="139"/>
      <c r="H164" s="139"/>
      <c r="I164" s="139"/>
      <c r="J164" s="139"/>
      <c r="K164" s="139"/>
      <c r="L164" s="139"/>
      <c r="M164" s="139"/>
      <c r="N164" s="251">
        <f>BK164</f>
        <v>0</v>
      </c>
      <c r="O164" s="252"/>
      <c r="P164" s="252"/>
      <c r="Q164" s="252"/>
      <c r="R164" s="132"/>
      <c r="T164" s="133"/>
      <c r="U164" s="130"/>
      <c r="V164" s="130"/>
      <c r="W164" s="134">
        <f>SUM(W165:W171)</f>
        <v>19.53375</v>
      </c>
      <c r="X164" s="130"/>
      <c r="Y164" s="134">
        <f>SUM(Y165:Y171)</f>
        <v>0.0576693</v>
      </c>
      <c r="Z164" s="130"/>
      <c r="AA164" s="135">
        <f>SUM(AA165:AA171)</f>
        <v>0.0313813</v>
      </c>
      <c r="AR164" s="136" t="s">
        <v>97</v>
      </c>
      <c r="AT164" s="137" t="s">
        <v>71</v>
      </c>
      <c r="AU164" s="137" t="s">
        <v>80</v>
      </c>
      <c r="AY164" s="136" t="s">
        <v>133</v>
      </c>
      <c r="BK164" s="138">
        <f>SUM(BK165:BK171)</f>
        <v>0</v>
      </c>
    </row>
    <row r="165" spans="2:65" s="1" customFormat="1" ht="25.5" customHeight="1">
      <c r="B165" s="140"/>
      <c r="C165" s="141" t="s">
        <v>10</v>
      </c>
      <c r="D165" s="141" t="s">
        <v>134</v>
      </c>
      <c r="E165" s="142" t="s">
        <v>269</v>
      </c>
      <c r="F165" s="235" t="s">
        <v>270</v>
      </c>
      <c r="G165" s="235"/>
      <c r="H165" s="235"/>
      <c r="I165" s="235"/>
      <c r="J165" s="143" t="s">
        <v>225</v>
      </c>
      <c r="K165" s="144">
        <v>16.43</v>
      </c>
      <c r="L165" s="236"/>
      <c r="M165" s="236"/>
      <c r="N165" s="236">
        <f>ROUND(L165*K165,2)</f>
        <v>0</v>
      </c>
      <c r="O165" s="236"/>
      <c r="P165" s="236"/>
      <c r="Q165" s="236"/>
      <c r="R165" s="145"/>
      <c r="T165" s="146" t="s">
        <v>5</v>
      </c>
      <c r="U165" s="43" t="s">
        <v>37</v>
      </c>
      <c r="V165" s="147">
        <v>0.43</v>
      </c>
      <c r="W165" s="147">
        <f>V165*K165</f>
        <v>7.0649</v>
      </c>
      <c r="X165" s="147">
        <v>0</v>
      </c>
      <c r="Y165" s="147">
        <f>X165*K165</f>
        <v>0</v>
      </c>
      <c r="Z165" s="147">
        <v>0.00191</v>
      </c>
      <c r="AA165" s="148">
        <f>Z165*K165</f>
        <v>0.0313813</v>
      </c>
      <c r="AR165" s="21" t="s">
        <v>148</v>
      </c>
      <c r="AT165" s="21" t="s">
        <v>134</v>
      </c>
      <c r="AU165" s="21" t="s">
        <v>97</v>
      </c>
      <c r="AY165" s="21" t="s">
        <v>133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1" t="s">
        <v>80</v>
      </c>
      <c r="BK165" s="149">
        <f>ROUND(L165*K165,2)</f>
        <v>0</v>
      </c>
      <c r="BL165" s="21" t="s">
        <v>148</v>
      </c>
      <c r="BM165" s="21" t="s">
        <v>322</v>
      </c>
    </row>
    <row r="166" spans="2:51" s="10" customFormat="1" ht="16.5" customHeight="1">
      <c r="B166" s="150"/>
      <c r="C166" s="151"/>
      <c r="D166" s="151"/>
      <c r="E166" s="152" t="s">
        <v>5</v>
      </c>
      <c r="F166" s="237" t="s">
        <v>323</v>
      </c>
      <c r="G166" s="238"/>
      <c r="H166" s="238"/>
      <c r="I166" s="238"/>
      <c r="J166" s="151"/>
      <c r="K166" s="153">
        <v>16.43</v>
      </c>
      <c r="L166" s="151"/>
      <c r="M166" s="151"/>
      <c r="N166" s="151"/>
      <c r="O166" s="151"/>
      <c r="P166" s="151"/>
      <c r="Q166" s="151"/>
      <c r="R166" s="154"/>
      <c r="T166" s="155"/>
      <c r="U166" s="151"/>
      <c r="V166" s="151"/>
      <c r="W166" s="151"/>
      <c r="X166" s="151"/>
      <c r="Y166" s="151"/>
      <c r="Z166" s="151"/>
      <c r="AA166" s="156"/>
      <c r="AT166" s="157" t="s">
        <v>141</v>
      </c>
      <c r="AU166" s="157" t="s">
        <v>97</v>
      </c>
      <c r="AV166" s="10" t="s">
        <v>97</v>
      </c>
      <c r="AW166" s="10" t="s">
        <v>30</v>
      </c>
      <c r="AX166" s="10" t="s">
        <v>80</v>
      </c>
      <c r="AY166" s="157" t="s">
        <v>133</v>
      </c>
    </row>
    <row r="167" spans="2:65" s="1" customFormat="1" ht="38.25" customHeight="1">
      <c r="B167" s="140"/>
      <c r="C167" s="141" t="s">
        <v>236</v>
      </c>
      <c r="D167" s="141" t="s">
        <v>134</v>
      </c>
      <c r="E167" s="142" t="s">
        <v>283</v>
      </c>
      <c r="F167" s="235" t="s">
        <v>284</v>
      </c>
      <c r="G167" s="235"/>
      <c r="H167" s="235"/>
      <c r="I167" s="235"/>
      <c r="J167" s="143" t="s">
        <v>225</v>
      </c>
      <c r="K167" s="144">
        <v>16.43</v>
      </c>
      <c r="L167" s="236"/>
      <c r="M167" s="236"/>
      <c r="N167" s="236">
        <f>ROUND(L167*K167,2)</f>
        <v>0</v>
      </c>
      <c r="O167" s="236"/>
      <c r="P167" s="236"/>
      <c r="Q167" s="236"/>
      <c r="R167" s="145"/>
      <c r="T167" s="146" t="s">
        <v>5</v>
      </c>
      <c r="U167" s="43" t="s">
        <v>37</v>
      </c>
      <c r="V167" s="147">
        <v>0.695</v>
      </c>
      <c r="W167" s="147">
        <f>V167*K167</f>
        <v>11.418849999999999</v>
      </c>
      <c r="X167" s="147">
        <v>0.00351</v>
      </c>
      <c r="Y167" s="147">
        <f>X167*K167</f>
        <v>0.0576693</v>
      </c>
      <c r="Z167" s="147">
        <v>0</v>
      </c>
      <c r="AA167" s="148">
        <f>Z167*K167</f>
        <v>0</v>
      </c>
      <c r="AR167" s="21" t="s">
        <v>148</v>
      </c>
      <c r="AT167" s="21" t="s">
        <v>134</v>
      </c>
      <c r="AU167" s="21" t="s">
        <v>97</v>
      </c>
      <c r="AY167" s="21" t="s">
        <v>133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1" t="s">
        <v>80</v>
      </c>
      <c r="BK167" s="149">
        <f>ROUND(L167*K167,2)</f>
        <v>0</v>
      </c>
      <c r="BL167" s="21" t="s">
        <v>148</v>
      </c>
      <c r="BM167" s="21" t="s">
        <v>285</v>
      </c>
    </row>
    <row r="168" spans="2:51" s="10" customFormat="1" ht="16.5" customHeight="1">
      <c r="B168" s="150"/>
      <c r="C168" s="151"/>
      <c r="D168" s="151"/>
      <c r="E168" s="152" t="s">
        <v>5</v>
      </c>
      <c r="F168" s="237" t="s">
        <v>323</v>
      </c>
      <c r="G168" s="238"/>
      <c r="H168" s="238"/>
      <c r="I168" s="238"/>
      <c r="J168" s="151"/>
      <c r="K168" s="153">
        <v>16.43</v>
      </c>
      <c r="L168" s="151"/>
      <c r="M168" s="151"/>
      <c r="N168" s="151"/>
      <c r="O168" s="151"/>
      <c r="P168" s="151"/>
      <c r="Q168" s="151"/>
      <c r="R168" s="154"/>
      <c r="T168" s="155"/>
      <c r="U168" s="151"/>
      <c r="V168" s="151"/>
      <c r="W168" s="151"/>
      <c r="X168" s="151"/>
      <c r="Y168" s="151"/>
      <c r="Z168" s="151"/>
      <c r="AA168" s="156"/>
      <c r="AT168" s="157" t="s">
        <v>141</v>
      </c>
      <c r="AU168" s="157" t="s">
        <v>97</v>
      </c>
      <c r="AV168" s="10" t="s">
        <v>97</v>
      </c>
      <c r="AW168" s="10" t="s">
        <v>30</v>
      </c>
      <c r="AX168" s="10" t="s">
        <v>80</v>
      </c>
      <c r="AY168" s="157" t="s">
        <v>133</v>
      </c>
    </row>
    <row r="169" spans="2:65" s="1" customFormat="1" ht="38.25" customHeight="1">
      <c r="B169" s="140"/>
      <c r="C169" s="141" t="s">
        <v>241</v>
      </c>
      <c r="D169" s="141" t="s">
        <v>134</v>
      </c>
      <c r="E169" s="142" t="s">
        <v>287</v>
      </c>
      <c r="F169" s="235" t="s">
        <v>288</v>
      </c>
      <c r="G169" s="235"/>
      <c r="H169" s="235"/>
      <c r="I169" s="235"/>
      <c r="J169" s="143" t="s">
        <v>187</v>
      </c>
      <c r="K169" s="144">
        <v>3</v>
      </c>
      <c r="L169" s="236"/>
      <c r="M169" s="236"/>
      <c r="N169" s="236">
        <f>ROUND(L169*K169,2)</f>
        <v>0</v>
      </c>
      <c r="O169" s="236"/>
      <c r="P169" s="236"/>
      <c r="Q169" s="236"/>
      <c r="R169" s="145"/>
      <c r="T169" s="146" t="s">
        <v>5</v>
      </c>
      <c r="U169" s="43" t="s">
        <v>37</v>
      </c>
      <c r="V169" s="147">
        <v>0.35</v>
      </c>
      <c r="W169" s="147">
        <f>V169*K169</f>
        <v>1.0499999999999998</v>
      </c>
      <c r="X169" s="147">
        <v>0</v>
      </c>
      <c r="Y169" s="147">
        <f>X169*K169</f>
        <v>0</v>
      </c>
      <c r="Z169" s="147">
        <v>0</v>
      </c>
      <c r="AA169" s="148">
        <f>Z169*K169</f>
        <v>0</v>
      </c>
      <c r="AR169" s="21" t="s">
        <v>148</v>
      </c>
      <c r="AT169" s="21" t="s">
        <v>134</v>
      </c>
      <c r="AU169" s="21" t="s">
        <v>97</v>
      </c>
      <c r="AY169" s="21" t="s">
        <v>133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1" t="s">
        <v>80</v>
      </c>
      <c r="BK169" s="149">
        <f>ROUND(L169*K169,2)</f>
        <v>0</v>
      </c>
      <c r="BL169" s="21" t="s">
        <v>148</v>
      </c>
      <c r="BM169" s="21" t="s">
        <v>289</v>
      </c>
    </row>
    <row r="170" spans="2:51" s="10" customFormat="1" ht="16.5" customHeight="1">
      <c r="B170" s="150"/>
      <c r="C170" s="151"/>
      <c r="D170" s="151"/>
      <c r="E170" s="152" t="s">
        <v>5</v>
      </c>
      <c r="F170" s="237" t="s">
        <v>145</v>
      </c>
      <c r="G170" s="238"/>
      <c r="H170" s="238"/>
      <c r="I170" s="238"/>
      <c r="J170" s="151"/>
      <c r="K170" s="153">
        <v>3</v>
      </c>
      <c r="L170" s="151"/>
      <c r="M170" s="151"/>
      <c r="N170" s="151"/>
      <c r="O170" s="151"/>
      <c r="P170" s="151"/>
      <c r="Q170" s="151"/>
      <c r="R170" s="154"/>
      <c r="T170" s="155"/>
      <c r="U170" s="151"/>
      <c r="V170" s="151"/>
      <c r="W170" s="151"/>
      <c r="X170" s="151"/>
      <c r="Y170" s="151"/>
      <c r="Z170" s="151"/>
      <c r="AA170" s="156"/>
      <c r="AT170" s="157" t="s">
        <v>141</v>
      </c>
      <c r="AU170" s="157" t="s">
        <v>97</v>
      </c>
      <c r="AV170" s="10" t="s">
        <v>97</v>
      </c>
      <c r="AW170" s="10" t="s">
        <v>30</v>
      </c>
      <c r="AX170" s="10" t="s">
        <v>80</v>
      </c>
      <c r="AY170" s="157" t="s">
        <v>133</v>
      </c>
    </row>
    <row r="171" spans="2:65" s="1" customFormat="1" ht="25.5" customHeight="1">
      <c r="B171" s="140"/>
      <c r="C171" s="141" t="s">
        <v>245</v>
      </c>
      <c r="D171" s="141" t="s">
        <v>134</v>
      </c>
      <c r="E171" s="142" t="s">
        <v>303</v>
      </c>
      <c r="F171" s="235" t="s">
        <v>304</v>
      </c>
      <c r="G171" s="235"/>
      <c r="H171" s="235"/>
      <c r="I171" s="235"/>
      <c r="J171" s="143" t="s">
        <v>234</v>
      </c>
      <c r="K171" s="144">
        <v>154.934</v>
      </c>
      <c r="L171" s="236"/>
      <c r="M171" s="236"/>
      <c r="N171" s="236">
        <f>ROUND(L171*K171,2)</f>
        <v>0</v>
      </c>
      <c r="O171" s="236"/>
      <c r="P171" s="236"/>
      <c r="Q171" s="236"/>
      <c r="R171" s="145"/>
      <c r="T171" s="146" t="s">
        <v>5</v>
      </c>
      <c r="U171" s="169" t="s">
        <v>37</v>
      </c>
      <c r="V171" s="170">
        <v>0</v>
      </c>
      <c r="W171" s="170">
        <f>V171*K171</f>
        <v>0</v>
      </c>
      <c r="X171" s="170">
        <v>0</v>
      </c>
      <c r="Y171" s="170">
        <f>X171*K171</f>
        <v>0</v>
      </c>
      <c r="Z171" s="170">
        <v>0</v>
      </c>
      <c r="AA171" s="171">
        <f>Z171*K171</f>
        <v>0</v>
      </c>
      <c r="AR171" s="21" t="s">
        <v>148</v>
      </c>
      <c r="AT171" s="21" t="s">
        <v>134</v>
      </c>
      <c r="AU171" s="21" t="s">
        <v>97</v>
      </c>
      <c r="AY171" s="21" t="s">
        <v>133</v>
      </c>
      <c r="BE171" s="149">
        <f>IF(U171="základní",N171,0)</f>
        <v>0</v>
      </c>
      <c r="BF171" s="149">
        <f>IF(U171="snížená",N171,0)</f>
        <v>0</v>
      </c>
      <c r="BG171" s="149">
        <f>IF(U171="zákl. přenesená",N171,0)</f>
        <v>0</v>
      </c>
      <c r="BH171" s="149">
        <f>IF(U171="sníž. přenesená",N171,0)</f>
        <v>0</v>
      </c>
      <c r="BI171" s="149">
        <f>IF(U171="nulová",N171,0)</f>
        <v>0</v>
      </c>
      <c r="BJ171" s="21" t="s">
        <v>80</v>
      </c>
      <c r="BK171" s="149">
        <f>ROUND(L171*K171,2)</f>
        <v>0</v>
      </c>
      <c r="BL171" s="21" t="s">
        <v>148</v>
      </c>
      <c r="BM171" s="21" t="s">
        <v>305</v>
      </c>
    </row>
    <row r="172" spans="2:18" s="1" customFormat="1" ht="6.95" customHeight="1">
      <c r="B172" s="58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60"/>
    </row>
  </sheetData>
  <mergeCells count="161">
    <mergeCell ref="H1:K1"/>
    <mergeCell ref="S2:AC2"/>
    <mergeCell ref="F171:I171"/>
    <mergeCell ref="L171:M171"/>
    <mergeCell ref="N171:Q171"/>
    <mergeCell ref="N119:Q119"/>
    <mergeCell ref="N120:Q120"/>
    <mergeCell ref="N121:Q121"/>
    <mergeCell ref="N128:Q128"/>
    <mergeCell ref="N131:Q131"/>
    <mergeCell ref="N132:Q132"/>
    <mergeCell ref="N134:Q134"/>
    <mergeCell ref="N135:Q135"/>
    <mergeCell ref="N154:Q154"/>
    <mergeCell ref="N160:Q160"/>
    <mergeCell ref="N164:Q164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61:I161"/>
    <mergeCell ref="L161:M161"/>
    <mergeCell ref="N161:Q161"/>
    <mergeCell ref="F162:I162"/>
    <mergeCell ref="F163:I163"/>
    <mergeCell ref="L163:M163"/>
    <mergeCell ref="N163:Q163"/>
    <mergeCell ref="F165:I165"/>
    <mergeCell ref="L165:M165"/>
    <mergeCell ref="N165:Q165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L153:M153"/>
    <mergeCell ref="N153:Q15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8:I148"/>
    <mergeCell ref="L148:M148"/>
    <mergeCell ref="N148:Q148"/>
    <mergeCell ref="F139:I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33:I133"/>
    <mergeCell ref="L133:M133"/>
    <mergeCell ref="N133:Q133"/>
    <mergeCell ref="F136:I136"/>
    <mergeCell ref="L136:M136"/>
    <mergeCell ref="N136:Q136"/>
    <mergeCell ref="F137:I137"/>
    <mergeCell ref="F138:I138"/>
    <mergeCell ref="L138:M138"/>
    <mergeCell ref="N138:Q138"/>
    <mergeCell ref="F125:I125"/>
    <mergeCell ref="L125:M125"/>
    <mergeCell ref="N125:Q125"/>
    <mergeCell ref="F126:I126"/>
    <mergeCell ref="F127:I127"/>
    <mergeCell ref="F129:I129"/>
    <mergeCell ref="L129:M129"/>
    <mergeCell ref="N129:Q129"/>
    <mergeCell ref="F130:I130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L124:M124"/>
    <mergeCell ref="N124:Q124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86"/>
  <sheetViews>
    <sheetView showGridLines="0" workbookViewId="0" topLeftCell="A1">
      <pane ySplit="1" topLeftCell="A2" activePane="bottomLeft" state="frozen"/>
      <selection pane="bottomLeft" activeCell="L121" sqref="L121:M1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92</v>
      </c>
      <c r="G1" s="16"/>
      <c r="H1" s="255" t="s">
        <v>93</v>
      </c>
      <c r="I1" s="255"/>
      <c r="J1" s="255"/>
      <c r="K1" s="255"/>
      <c r="L1" s="16" t="s">
        <v>94</v>
      </c>
      <c r="M1" s="14"/>
      <c r="N1" s="14"/>
      <c r="O1" s="15" t="s">
        <v>95</v>
      </c>
      <c r="P1" s="14"/>
      <c r="Q1" s="14"/>
      <c r="R1" s="14"/>
      <c r="S1" s="16" t="s">
        <v>96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21" t="s">
        <v>87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97</v>
      </c>
    </row>
    <row r="4" spans="2:46" ht="36.95" customHeight="1">
      <c r="B4" s="25"/>
      <c r="C4" s="185" t="s">
        <v>98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6"/>
      <c r="T4" s="20" t="s">
        <v>13</v>
      </c>
      <c r="AT4" s="21" t="s">
        <v>6</v>
      </c>
    </row>
    <row r="5" spans="2:18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2:18" ht="25.35" customHeight="1">
      <c r="B6" s="25"/>
      <c r="C6" s="27"/>
      <c r="D6" s="31" t="s">
        <v>17</v>
      </c>
      <c r="E6" s="27"/>
      <c r="F6" s="217" t="str">
        <f>'Rekapitulace stavby'!K6</f>
        <v>Oprava střech v ZZS Hlučín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7"/>
      <c r="R6" s="26"/>
    </row>
    <row r="7" spans="2:18" s="1" customFormat="1" ht="32.85" customHeight="1">
      <c r="B7" s="34"/>
      <c r="C7" s="35"/>
      <c r="D7" s="30" t="s">
        <v>99</v>
      </c>
      <c r="E7" s="35"/>
      <c r="F7" s="189" t="s">
        <v>324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35"/>
      <c r="R7" s="36"/>
    </row>
    <row r="8" spans="2:18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20" t="str">
        <f>'Rekapitulace stavby'!AN8</f>
        <v>16. 5. 2021</v>
      </c>
      <c r="P9" s="220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187" t="str">
        <f>IF('Rekapitulace stavby'!AN10="","",'Rekapitulace stavby'!AN10)</f>
        <v/>
      </c>
      <c r="P11" s="187"/>
      <c r="Q11" s="35"/>
      <c r="R11" s="36"/>
    </row>
    <row r="12" spans="2:18" s="1" customFormat="1" ht="18" customHeight="1">
      <c r="B12" s="34"/>
      <c r="C12" s="35"/>
      <c r="D12" s="35"/>
      <c r="E12" s="29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187" t="str">
        <f>IF('Rekapitulace stavby'!AN11="","",'Rekapitulace stavby'!AN11)</f>
        <v/>
      </c>
      <c r="P12" s="187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187" t="str">
        <f>IF('Rekapitulace stavby'!AN13="","",'Rekapitulace stavby'!AN13)</f>
        <v/>
      </c>
      <c r="P14" s="187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187" t="str">
        <f>IF('Rekapitulace stavby'!AN14="","",'Rekapitulace stavby'!AN14)</f>
        <v/>
      </c>
      <c r="P15" s="187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187" t="str">
        <f>IF('Rekapitulace stavby'!AN16="","",'Rekapitulace stavby'!AN16)</f>
        <v/>
      </c>
      <c r="P17" s="187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187" t="str">
        <f>IF('Rekapitulace stavby'!AN17="","",'Rekapitulace stavby'!AN17)</f>
        <v/>
      </c>
      <c r="P18" s="187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187" t="str">
        <f>IF('Rekapitulace stavby'!AN19="","",'Rekapitulace stavby'!AN19)</f>
        <v/>
      </c>
      <c r="P20" s="187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187" t="str">
        <f>IF('Rekapitulace stavby'!AN20="","",'Rekapitulace stavby'!AN20)</f>
        <v/>
      </c>
      <c r="P21" s="187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0" t="s">
        <v>5</v>
      </c>
      <c r="F24" s="190"/>
      <c r="G24" s="190"/>
      <c r="H24" s="190"/>
      <c r="I24" s="190"/>
      <c r="J24" s="190"/>
      <c r="K24" s="190"/>
      <c r="L24" s="19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101</v>
      </c>
      <c r="E27" s="35"/>
      <c r="F27" s="35"/>
      <c r="G27" s="35"/>
      <c r="H27" s="35"/>
      <c r="I27" s="35"/>
      <c r="J27" s="35"/>
      <c r="K27" s="35"/>
      <c r="L27" s="35"/>
      <c r="M27" s="214">
        <f>N88</f>
        <v>0</v>
      </c>
      <c r="N27" s="214"/>
      <c r="O27" s="214"/>
      <c r="P27" s="214"/>
      <c r="Q27" s="35"/>
      <c r="R27" s="36"/>
    </row>
    <row r="28" spans="2:18" s="1" customFormat="1" ht="14.45" customHeight="1">
      <c r="B28" s="34"/>
      <c r="C28" s="35"/>
      <c r="D28" s="33" t="s">
        <v>102</v>
      </c>
      <c r="E28" s="35"/>
      <c r="F28" s="35"/>
      <c r="G28" s="35"/>
      <c r="H28" s="35"/>
      <c r="I28" s="35"/>
      <c r="J28" s="35"/>
      <c r="K28" s="35"/>
      <c r="L28" s="35"/>
      <c r="M28" s="214">
        <f>N99</f>
        <v>0</v>
      </c>
      <c r="N28" s="214"/>
      <c r="O28" s="214"/>
      <c r="P28" s="214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21">
        <f>ROUND(M27+M28,2)</f>
        <v>0</v>
      </c>
      <c r="N30" s="219"/>
      <c r="O30" s="219"/>
      <c r="P30" s="21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22">
        <f>ROUND((SUM(BE99:BE100)+SUM(BE118:BE185)),2)</f>
        <v>0</v>
      </c>
      <c r="I32" s="219"/>
      <c r="J32" s="219"/>
      <c r="K32" s="35"/>
      <c r="L32" s="35"/>
      <c r="M32" s="222">
        <f>ROUND(ROUND((SUM(BE99:BE100)+SUM(BE118:BE185)),2)*F32,2)</f>
        <v>0</v>
      </c>
      <c r="N32" s="219"/>
      <c r="O32" s="219"/>
      <c r="P32" s="219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22">
        <f>ROUND((SUM(BF99:BF100)+SUM(BF118:BF185)),2)</f>
        <v>0</v>
      </c>
      <c r="I33" s="219"/>
      <c r="J33" s="219"/>
      <c r="K33" s="35"/>
      <c r="L33" s="35"/>
      <c r="M33" s="222">
        <f>ROUND(ROUND((SUM(BF99:BF100)+SUM(BF118:BF185)),2)*F33,2)</f>
        <v>0</v>
      </c>
      <c r="N33" s="219"/>
      <c r="O33" s="219"/>
      <c r="P33" s="21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22">
        <f>ROUND((SUM(BG99:BG100)+SUM(BG118:BG185)),2)</f>
        <v>0</v>
      </c>
      <c r="I34" s="219"/>
      <c r="J34" s="219"/>
      <c r="K34" s="35"/>
      <c r="L34" s="35"/>
      <c r="M34" s="222">
        <v>0</v>
      </c>
      <c r="N34" s="219"/>
      <c r="O34" s="219"/>
      <c r="P34" s="21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22">
        <f>ROUND((SUM(BH99:BH100)+SUM(BH118:BH185)),2)</f>
        <v>0</v>
      </c>
      <c r="I35" s="219"/>
      <c r="J35" s="219"/>
      <c r="K35" s="35"/>
      <c r="L35" s="35"/>
      <c r="M35" s="222">
        <v>0</v>
      </c>
      <c r="N35" s="219"/>
      <c r="O35" s="219"/>
      <c r="P35" s="21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42</v>
      </c>
      <c r="F36" s="42">
        <v>0</v>
      </c>
      <c r="G36" s="107" t="s">
        <v>38</v>
      </c>
      <c r="H36" s="222">
        <f>ROUND((SUM(BI99:BI100)+SUM(BI118:BI185)),2)</f>
        <v>0</v>
      </c>
      <c r="I36" s="219"/>
      <c r="J36" s="219"/>
      <c r="K36" s="35"/>
      <c r="L36" s="35"/>
      <c r="M36" s="222">
        <v>0</v>
      </c>
      <c r="N36" s="219"/>
      <c r="O36" s="219"/>
      <c r="P36" s="21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23">
        <f>SUM(M30:M36)</f>
        <v>0</v>
      </c>
      <c r="M38" s="223"/>
      <c r="N38" s="223"/>
      <c r="O38" s="223"/>
      <c r="P38" s="224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 ht="13.5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 ht="13.5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 ht="13.5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 ht="13.5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 ht="13.5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 ht="13.5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 ht="13.5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 ht="13.5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 ht="13.5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 ht="13.5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 ht="13.5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 ht="13.5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 ht="13.5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 ht="13.5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 ht="13.5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 ht="13.5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 ht="13.5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85" t="s">
        <v>103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17" t="str">
        <f>F6</f>
        <v>Oprava střech v ZZS Hlučín</v>
      </c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35"/>
      <c r="R78" s="36"/>
    </row>
    <row r="79" spans="2:18" s="1" customFormat="1" ht="36.95" customHeight="1">
      <c r="B79" s="34"/>
      <c r="C79" s="68" t="s">
        <v>99</v>
      </c>
      <c r="D79" s="35"/>
      <c r="E79" s="35"/>
      <c r="F79" s="199" t="str">
        <f>F7</f>
        <v>03 - Červená střecha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20" t="str">
        <f>IF(O9="","",O9)</f>
        <v>16. 5. 2021</v>
      </c>
      <c r="N81" s="220"/>
      <c r="O81" s="220"/>
      <c r="P81" s="220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187" t="str">
        <f>E18</f>
        <v xml:space="preserve"> </v>
      </c>
      <c r="N83" s="187"/>
      <c r="O83" s="187"/>
      <c r="P83" s="187"/>
      <c r="Q83" s="187"/>
      <c r="R83" s="36"/>
    </row>
    <row r="84" spans="2:18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187" t="str">
        <f>E21</f>
        <v xml:space="preserve"> </v>
      </c>
      <c r="N84" s="187"/>
      <c r="O84" s="187"/>
      <c r="P84" s="187"/>
      <c r="Q84" s="187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25" t="s">
        <v>104</v>
      </c>
      <c r="D86" s="226"/>
      <c r="E86" s="226"/>
      <c r="F86" s="226"/>
      <c r="G86" s="226"/>
      <c r="H86" s="103"/>
      <c r="I86" s="103"/>
      <c r="J86" s="103"/>
      <c r="K86" s="103"/>
      <c r="L86" s="103"/>
      <c r="M86" s="103"/>
      <c r="N86" s="225" t="s">
        <v>105</v>
      </c>
      <c r="O86" s="226"/>
      <c r="P86" s="226"/>
      <c r="Q86" s="226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106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4">
        <f>N118</f>
        <v>0</v>
      </c>
      <c r="O88" s="227"/>
      <c r="P88" s="227"/>
      <c r="Q88" s="227"/>
      <c r="R88" s="36"/>
      <c r="AU88" s="21" t="s">
        <v>107</v>
      </c>
    </row>
    <row r="89" spans="2:18" s="6" customFormat="1" ht="24.95" customHeight="1">
      <c r="B89" s="112"/>
      <c r="C89" s="113"/>
      <c r="D89" s="114" t="s">
        <v>108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8">
        <f>N119</f>
        <v>0</v>
      </c>
      <c r="O89" s="229"/>
      <c r="P89" s="229"/>
      <c r="Q89" s="229"/>
      <c r="R89" s="115"/>
    </row>
    <row r="90" spans="2:18" s="7" customFormat="1" ht="19.9" customHeight="1">
      <c r="B90" s="116"/>
      <c r="C90" s="117"/>
      <c r="D90" s="118" t="s">
        <v>109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30">
        <f>N120</f>
        <v>0</v>
      </c>
      <c r="O90" s="231"/>
      <c r="P90" s="231"/>
      <c r="Q90" s="231"/>
      <c r="R90" s="119"/>
    </row>
    <row r="91" spans="2:18" s="7" customFormat="1" ht="19.9" customHeight="1">
      <c r="B91" s="116"/>
      <c r="C91" s="117"/>
      <c r="D91" s="118" t="s">
        <v>110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30">
        <f>N131</f>
        <v>0</v>
      </c>
      <c r="O91" s="231"/>
      <c r="P91" s="231"/>
      <c r="Q91" s="231"/>
      <c r="R91" s="119"/>
    </row>
    <row r="92" spans="2:18" s="7" customFormat="1" ht="19.9" customHeight="1">
      <c r="B92" s="116"/>
      <c r="C92" s="117"/>
      <c r="D92" s="118" t="s">
        <v>112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30">
        <f>N137</f>
        <v>0</v>
      </c>
      <c r="O92" s="231"/>
      <c r="P92" s="231"/>
      <c r="Q92" s="231"/>
      <c r="R92" s="119"/>
    </row>
    <row r="93" spans="2:18" s="6" customFormat="1" ht="24.95" customHeight="1">
      <c r="B93" s="112"/>
      <c r="C93" s="113"/>
      <c r="D93" s="114" t="s">
        <v>113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28">
        <f>N139</f>
        <v>0</v>
      </c>
      <c r="O93" s="229"/>
      <c r="P93" s="229"/>
      <c r="Q93" s="229"/>
      <c r="R93" s="115"/>
    </row>
    <row r="94" spans="2:18" s="7" customFormat="1" ht="19.9" customHeight="1">
      <c r="B94" s="116"/>
      <c r="C94" s="117"/>
      <c r="D94" s="118" t="s">
        <v>114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30">
        <f>N140</f>
        <v>0</v>
      </c>
      <c r="O94" s="231"/>
      <c r="P94" s="231"/>
      <c r="Q94" s="231"/>
      <c r="R94" s="119"/>
    </row>
    <row r="95" spans="2:18" s="7" customFormat="1" ht="19.9" customHeight="1">
      <c r="B95" s="116"/>
      <c r="C95" s="117"/>
      <c r="D95" s="118" t="s">
        <v>115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30">
        <f>N158</f>
        <v>0</v>
      </c>
      <c r="O95" s="231"/>
      <c r="P95" s="231"/>
      <c r="Q95" s="231"/>
      <c r="R95" s="119"/>
    </row>
    <row r="96" spans="2:18" s="7" customFormat="1" ht="19.9" customHeight="1">
      <c r="B96" s="116"/>
      <c r="C96" s="117"/>
      <c r="D96" s="118" t="s">
        <v>116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30">
        <f>N164</f>
        <v>0</v>
      </c>
      <c r="O96" s="231"/>
      <c r="P96" s="231"/>
      <c r="Q96" s="231"/>
      <c r="R96" s="119"/>
    </row>
    <row r="97" spans="2:18" s="7" customFormat="1" ht="19.9" customHeight="1">
      <c r="B97" s="116"/>
      <c r="C97" s="117"/>
      <c r="D97" s="118" t="s">
        <v>117</v>
      </c>
      <c r="E97" s="117"/>
      <c r="F97" s="117"/>
      <c r="G97" s="117"/>
      <c r="H97" s="117"/>
      <c r="I97" s="117"/>
      <c r="J97" s="117"/>
      <c r="K97" s="117"/>
      <c r="L97" s="117"/>
      <c r="M97" s="117"/>
      <c r="N97" s="230">
        <f>N171</f>
        <v>0</v>
      </c>
      <c r="O97" s="231"/>
      <c r="P97" s="231"/>
      <c r="Q97" s="231"/>
      <c r="R97" s="119"/>
    </row>
    <row r="98" spans="2:18" s="1" customFormat="1" ht="21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21" s="1" customFormat="1" ht="29.25" customHeight="1">
      <c r="B99" s="34"/>
      <c r="C99" s="111" t="s">
        <v>118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27">
        <v>0</v>
      </c>
      <c r="O99" s="232"/>
      <c r="P99" s="232"/>
      <c r="Q99" s="232"/>
      <c r="R99" s="36"/>
      <c r="T99" s="120"/>
      <c r="U99" s="121" t="s">
        <v>36</v>
      </c>
    </row>
    <row r="100" spans="2:18" s="1" customFormat="1" ht="18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18" s="1" customFormat="1" ht="29.25" customHeight="1">
      <c r="B101" s="34"/>
      <c r="C101" s="102" t="s">
        <v>91</v>
      </c>
      <c r="D101" s="103"/>
      <c r="E101" s="103"/>
      <c r="F101" s="103"/>
      <c r="G101" s="103"/>
      <c r="H101" s="103"/>
      <c r="I101" s="103"/>
      <c r="J101" s="103"/>
      <c r="K101" s="103"/>
      <c r="L101" s="207">
        <f>ROUND(SUM(N88+N99),2)</f>
        <v>0</v>
      </c>
      <c r="M101" s="207"/>
      <c r="N101" s="207"/>
      <c r="O101" s="207"/>
      <c r="P101" s="207"/>
      <c r="Q101" s="207"/>
      <c r="R101" s="36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6" spans="2:18" s="1" customFormat="1" ht="6.95" customHeight="1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</row>
    <row r="107" spans="2:18" s="1" customFormat="1" ht="36.95" customHeight="1">
      <c r="B107" s="34"/>
      <c r="C107" s="185" t="s">
        <v>119</v>
      </c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36"/>
    </row>
    <row r="108" spans="2:18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18" s="1" customFormat="1" ht="30" customHeight="1">
      <c r="B109" s="34"/>
      <c r="C109" s="31" t="s">
        <v>17</v>
      </c>
      <c r="D109" s="35"/>
      <c r="E109" s="35"/>
      <c r="F109" s="217" t="str">
        <f>F6</f>
        <v>Oprava střech v ZZS Hlučín</v>
      </c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35"/>
      <c r="R109" s="36"/>
    </row>
    <row r="110" spans="2:18" s="1" customFormat="1" ht="36.95" customHeight="1">
      <c r="B110" s="34"/>
      <c r="C110" s="68" t="s">
        <v>99</v>
      </c>
      <c r="D110" s="35"/>
      <c r="E110" s="35"/>
      <c r="F110" s="199" t="str">
        <f>F7</f>
        <v>03 - Červená střecha</v>
      </c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35"/>
      <c r="R110" s="36"/>
    </row>
    <row r="111" spans="2:18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18" s="1" customFormat="1" ht="18" customHeight="1">
      <c r="B112" s="34"/>
      <c r="C112" s="31" t="s">
        <v>21</v>
      </c>
      <c r="D112" s="35"/>
      <c r="E112" s="35"/>
      <c r="F112" s="29" t="str">
        <f>F9</f>
        <v xml:space="preserve"> </v>
      </c>
      <c r="G112" s="35"/>
      <c r="H112" s="35"/>
      <c r="I112" s="35"/>
      <c r="J112" s="35"/>
      <c r="K112" s="31" t="s">
        <v>23</v>
      </c>
      <c r="L112" s="35"/>
      <c r="M112" s="220" t="str">
        <f>IF(O9="","",O9)</f>
        <v>16. 5. 2021</v>
      </c>
      <c r="N112" s="220"/>
      <c r="O112" s="220"/>
      <c r="P112" s="220"/>
      <c r="Q112" s="35"/>
      <c r="R112" s="36"/>
    </row>
    <row r="113" spans="2:18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18" s="1" customFormat="1" ht="15">
      <c r="B114" s="34"/>
      <c r="C114" s="31" t="s">
        <v>25</v>
      </c>
      <c r="D114" s="35"/>
      <c r="E114" s="35"/>
      <c r="F114" s="29" t="str">
        <f>E12</f>
        <v xml:space="preserve"> </v>
      </c>
      <c r="G114" s="35"/>
      <c r="H114" s="35"/>
      <c r="I114" s="35"/>
      <c r="J114" s="35"/>
      <c r="K114" s="31" t="s">
        <v>29</v>
      </c>
      <c r="L114" s="35"/>
      <c r="M114" s="187" t="str">
        <f>E18</f>
        <v xml:space="preserve"> </v>
      </c>
      <c r="N114" s="187"/>
      <c r="O114" s="187"/>
      <c r="P114" s="187"/>
      <c r="Q114" s="187"/>
      <c r="R114" s="36"/>
    </row>
    <row r="115" spans="2:18" s="1" customFormat="1" ht="14.45" customHeight="1">
      <c r="B115" s="34"/>
      <c r="C115" s="31" t="s">
        <v>28</v>
      </c>
      <c r="D115" s="35"/>
      <c r="E115" s="35"/>
      <c r="F115" s="29" t="str">
        <f>IF(E15="","",E15)</f>
        <v xml:space="preserve"> </v>
      </c>
      <c r="G115" s="35"/>
      <c r="H115" s="35"/>
      <c r="I115" s="35"/>
      <c r="J115" s="35"/>
      <c r="K115" s="31" t="s">
        <v>31</v>
      </c>
      <c r="L115" s="35"/>
      <c r="M115" s="187" t="str">
        <f>E21</f>
        <v xml:space="preserve"> </v>
      </c>
      <c r="N115" s="187"/>
      <c r="O115" s="187"/>
      <c r="P115" s="187"/>
      <c r="Q115" s="187"/>
      <c r="R115" s="36"/>
    </row>
    <row r="116" spans="2:18" s="1" customFormat="1" ht="10.3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27" s="8" customFormat="1" ht="29.25" customHeight="1">
      <c r="B117" s="122"/>
      <c r="C117" s="123" t="s">
        <v>120</v>
      </c>
      <c r="D117" s="124" t="s">
        <v>121</v>
      </c>
      <c r="E117" s="124" t="s">
        <v>54</v>
      </c>
      <c r="F117" s="233" t="s">
        <v>122</v>
      </c>
      <c r="G117" s="233"/>
      <c r="H117" s="233"/>
      <c r="I117" s="233"/>
      <c r="J117" s="124" t="s">
        <v>123</v>
      </c>
      <c r="K117" s="124" t="s">
        <v>124</v>
      </c>
      <c r="L117" s="233" t="s">
        <v>125</v>
      </c>
      <c r="M117" s="233"/>
      <c r="N117" s="233" t="s">
        <v>105</v>
      </c>
      <c r="O117" s="233"/>
      <c r="P117" s="233"/>
      <c r="Q117" s="234"/>
      <c r="R117" s="125"/>
      <c r="T117" s="75" t="s">
        <v>126</v>
      </c>
      <c r="U117" s="76" t="s">
        <v>36</v>
      </c>
      <c r="V117" s="76" t="s">
        <v>127</v>
      </c>
      <c r="W117" s="76" t="s">
        <v>128</v>
      </c>
      <c r="X117" s="76" t="s">
        <v>129</v>
      </c>
      <c r="Y117" s="76" t="s">
        <v>130</v>
      </c>
      <c r="Z117" s="76" t="s">
        <v>131</v>
      </c>
      <c r="AA117" s="77" t="s">
        <v>132</v>
      </c>
    </row>
    <row r="118" spans="2:63" s="1" customFormat="1" ht="29.25" customHeight="1">
      <c r="B118" s="34"/>
      <c r="C118" s="79" t="s">
        <v>101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239">
        <f>BK118</f>
        <v>0</v>
      </c>
      <c r="O118" s="240"/>
      <c r="P118" s="240"/>
      <c r="Q118" s="240"/>
      <c r="R118" s="36"/>
      <c r="T118" s="78"/>
      <c r="U118" s="50"/>
      <c r="V118" s="50"/>
      <c r="W118" s="126">
        <f>W119+W139</f>
        <v>99.76998999999999</v>
      </c>
      <c r="X118" s="50"/>
      <c r="Y118" s="126">
        <f>Y119+Y139</f>
        <v>21.198112679999998</v>
      </c>
      <c r="Z118" s="50"/>
      <c r="AA118" s="127">
        <f>AA119+AA139</f>
        <v>0.14485705</v>
      </c>
      <c r="AT118" s="21" t="s">
        <v>71</v>
      </c>
      <c r="AU118" s="21" t="s">
        <v>107</v>
      </c>
      <c r="BK118" s="128">
        <f>BK119+BK139</f>
        <v>0</v>
      </c>
    </row>
    <row r="119" spans="2:63" s="9" customFormat="1" ht="37.35" customHeight="1">
      <c r="B119" s="129"/>
      <c r="C119" s="130"/>
      <c r="D119" s="131" t="s">
        <v>108</v>
      </c>
      <c r="E119" s="131"/>
      <c r="F119" s="131"/>
      <c r="G119" s="131"/>
      <c r="H119" s="131"/>
      <c r="I119" s="131"/>
      <c r="J119" s="131"/>
      <c r="K119" s="131"/>
      <c r="L119" s="131"/>
      <c r="M119" s="131"/>
      <c r="N119" s="241">
        <f>BK119</f>
        <v>0</v>
      </c>
      <c r="O119" s="228"/>
      <c r="P119" s="228"/>
      <c r="Q119" s="228"/>
      <c r="R119" s="132"/>
      <c r="T119" s="133"/>
      <c r="U119" s="130"/>
      <c r="V119" s="130"/>
      <c r="W119" s="134">
        <f>W120+W131+W137</f>
        <v>16.880736</v>
      </c>
      <c r="X119" s="130"/>
      <c r="Y119" s="134">
        <f>Y120+Y131+Y137</f>
        <v>1.39909774</v>
      </c>
      <c r="Z119" s="130"/>
      <c r="AA119" s="135">
        <f>AA120+AA131+AA137</f>
        <v>0</v>
      </c>
      <c r="AR119" s="136" t="s">
        <v>80</v>
      </c>
      <c r="AT119" s="137" t="s">
        <v>71</v>
      </c>
      <c r="AU119" s="137" t="s">
        <v>72</v>
      </c>
      <c r="AY119" s="136" t="s">
        <v>133</v>
      </c>
      <c r="BK119" s="138">
        <f>BK120+BK131+BK137</f>
        <v>0</v>
      </c>
    </row>
    <row r="120" spans="2:63" s="9" customFormat="1" ht="19.9" customHeight="1">
      <c r="B120" s="129"/>
      <c r="C120" s="130"/>
      <c r="D120" s="139" t="s">
        <v>109</v>
      </c>
      <c r="E120" s="139"/>
      <c r="F120" s="139"/>
      <c r="G120" s="139"/>
      <c r="H120" s="139"/>
      <c r="I120" s="139"/>
      <c r="J120" s="139"/>
      <c r="K120" s="139"/>
      <c r="L120" s="139"/>
      <c r="M120" s="139"/>
      <c r="N120" s="242">
        <f>BK120</f>
        <v>0</v>
      </c>
      <c r="O120" s="243"/>
      <c r="P120" s="243"/>
      <c r="Q120" s="243"/>
      <c r="R120" s="132"/>
      <c r="T120" s="133"/>
      <c r="U120" s="130"/>
      <c r="V120" s="130"/>
      <c r="W120" s="134">
        <f>SUM(W121:W130)</f>
        <v>10.642946</v>
      </c>
      <c r="X120" s="130"/>
      <c r="Y120" s="134">
        <f>SUM(Y121:Y130)</f>
        <v>0.01145958</v>
      </c>
      <c r="Z120" s="130"/>
      <c r="AA120" s="135">
        <f>SUM(AA121:AA130)</f>
        <v>0</v>
      </c>
      <c r="AR120" s="136" t="s">
        <v>80</v>
      </c>
      <c r="AT120" s="137" t="s">
        <v>71</v>
      </c>
      <c r="AU120" s="137" t="s">
        <v>80</v>
      </c>
      <c r="AY120" s="136" t="s">
        <v>133</v>
      </c>
      <c r="BK120" s="138">
        <f>SUM(BK121:BK130)</f>
        <v>0</v>
      </c>
    </row>
    <row r="121" spans="2:65" s="1" customFormat="1" ht="38.25" customHeight="1">
      <c r="B121" s="140"/>
      <c r="C121" s="141" t="s">
        <v>80</v>
      </c>
      <c r="D121" s="141" t="s">
        <v>134</v>
      </c>
      <c r="E121" s="142" t="s">
        <v>135</v>
      </c>
      <c r="F121" s="235" t="s">
        <v>136</v>
      </c>
      <c r="G121" s="235"/>
      <c r="H121" s="235"/>
      <c r="I121" s="235"/>
      <c r="J121" s="143" t="s">
        <v>137</v>
      </c>
      <c r="K121" s="144">
        <v>9.497</v>
      </c>
      <c r="L121" s="236"/>
      <c r="M121" s="236"/>
      <c r="N121" s="236">
        <f>ROUND(L121*K121,2)</f>
        <v>0</v>
      </c>
      <c r="O121" s="236"/>
      <c r="P121" s="236"/>
      <c r="Q121" s="236"/>
      <c r="R121" s="145"/>
      <c r="T121" s="146" t="s">
        <v>5</v>
      </c>
      <c r="U121" s="43" t="s">
        <v>37</v>
      </c>
      <c r="V121" s="147">
        <v>0.756</v>
      </c>
      <c r="W121" s="147">
        <f>V121*K121</f>
        <v>7.179732</v>
      </c>
      <c r="X121" s="147">
        <v>0.00094</v>
      </c>
      <c r="Y121" s="147">
        <f>X121*K121</f>
        <v>0.00892718</v>
      </c>
      <c r="Z121" s="147">
        <v>0</v>
      </c>
      <c r="AA121" s="148">
        <f>Z121*K121</f>
        <v>0</v>
      </c>
      <c r="AR121" s="21" t="s">
        <v>138</v>
      </c>
      <c r="AT121" s="21" t="s">
        <v>134</v>
      </c>
      <c r="AU121" s="21" t="s">
        <v>97</v>
      </c>
      <c r="AY121" s="21" t="s">
        <v>133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1" t="s">
        <v>80</v>
      </c>
      <c r="BK121" s="149">
        <f>ROUND(L121*K121,2)</f>
        <v>0</v>
      </c>
      <c r="BL121" s="21" t="s">
        <v>138</v>
      </c>
      <c r="BM121" s="21" t="s">
        <v>139</v>
      </c>
    </row>
    <row r="122" spans="2:51" s="10" customFormat="1" ht="25.5" customHeight="1">
      <c r="B122" s="150"/>
      <c r="C122" s="151"/>
      <c r="D122" s="151"/>
      <c r="E122" s="152" t="s">
        <v>5</v>
      </c>
      <c r="F122" s="237" t="s">
        <v>325</v>
      </c>
      <c r="G122" s="238"/>
      <c r="H122" s="238"/>
      <c r="I122" s="238"/>
      <c r="J122" s="151"/>
      <c r="K122" s="153">
        <v>7.397</v>
      </c>
      <c r="L122" s="151"/>
      <c r="M122" s="151"/>
      <c r="N122" s="151"/>
      <c r="O122" s="151"/>
      <c r="P122" s="151"/>
      <c r="Q122" s="151"/>
      <c r="R122" s="154"/>
      <c r="T122" s="155"/>
      <c r="U122" s="151"/>
      <c r="V122" s="151"/>
      <c r="W122" s="151"/>
      <c r="X122" s="151"/>
      <c r="Y122" s="151"/>
      <c r="Z122" s="151"/>
      <c r="AA122" s="156"/>
      <c r="AT122" s="157" t="s">
        <v>141</v>
      </c>
      <c r="AU122" s="157" t="s">
        <v>97</v>
      </c>
      <c r="AV122" s="10" t="s">
        <v>97</v>
      </c>
      <c r="AW122" s="10" t="s">
        <v>30</v>
      </c>
      <c r="AX122" s="10" t="s">
        <v>72</v>
      </c>
      <c r="AY122" s="157" t="s">
        <v>133</v>
      </c>
    </row>
    <row r="123" spans="2:51" s="10" customFormat="1" ht="25.5" customHeight="1">
      <c r="B123" s="150"/>
      <c r="C123" s="151"/>
      <c r="D123" s="151"/>
      <c r="E123" s="152" t="s">
        <v>5</v>
      </c>
      <c r="F123" s="246" t="s">
        <v>326</v>
      </c>
      <c r="G123" s="247"/>
      <c r="H123" s="247"/>
      <c r="I123" s="247"/>
      <c r="J123" s="151"/>
      <c r="K123" s="153">
        <v>2.1</v>
      </c>
      <c r="L123" s="151"/>
      <c r="M123" s="151"/>
      <c r="N123" s="151"/>
      <c r="O123" s="151"/>
      <c r="P123" s="151"/>
      <c r="Q123" s="151"/>
      <c r="R123" s="154"/>
      <c r="T123" s="155"/>
      <c r="U123" s="151"/>
      <c r="V123" s="151"/>
      <c r="W123" s="151"/>
      <c r="X123" s="151"/>
      <c r="Y123" s="151"/>
      <c r="Z123" s="151"/>
      <c r="AA123" s="156"/>
      <c r="AT123" s="157" t="s">
        <v>141</v>
      </c>
      <c r="AU123" s="157" t="s">
        <v>97</v>
      </c>
      <c r="AV123" s="10" t="s">
        <v>97</v>
      </c>
      <c r="AW123" s="10" t="s">
        <v>30</v>
      </c>
      <c r="AX123" s="10" t="s">
        <v>72</v>
      </c>
      <c r="AY123" s="157" t="s">
        <v>133</v>
      </c>
    </row>
    <row r="124" spans="2:51" s="12" customFormat="1" ht="16.5" customHeight="1">
      <c r="B124" s="172"/>
      <c r="C124" s="173"/>
      <c r="D124" s="173"/>
      <c r="E124" s="174" t="s">
        <v>5</v>
      </c>
      <c r="F124" s="257" t="s">
        <v>327</v>
      </c>
      <c r="G124" s="258"/>
      <c r="H124" s="258"/>
      <c r="I124" s="258"/>
      <c r="J124" s="173"/>
      <c r="K124" s="175">
        <v>9.497</v>
      </c>
      <c r="L124" s="173"/>
      <c r="M124" s="173"/>
      <c r="N124" s="173"/>
      <c r="O124" s="173"/>
      <c r="P124" s="173"/>
      <c r="Q124" s="173"/>
      <c r="R124" s="176"/>
      <c r="T124" s="177"/>
      <c r="U124" s="173"/>
      <c r="V124" s="173"/>
      <c r="W124" s="173"/>
      <c r="X124" s="173"/>
      <c r="Y124" s="173"/>
      <c r="Z124" s="173"/>
      <c r="AA124" s="178"/>
      <c r="AT124" s="179" t="s">
        <v>141</v>
      </c>
      <c r="AU124" s="179" t="s">
        <v>97</v>
      </c>
      <c r="AV124" s="12" t="s">
        <v>138</v>
      </c>
      <c r="AW124" s="12" t="s">
        <v>30</v>
      </c>
      <c r="AX124" s="12" t="s">
        <v>80</v>
      </c>
      <c r="AY124" s="179" t="s">
        <v>133</v>
      </c>
    </row>
    <row r="125" spans="2:65" s="1" customFormat="1" ht="38.25" customHeight="1">
      <c r="B125" s="140"/>
      <c r="C125" s="141" t="s">
        <v>97</v>
      </c>
      <c r="D125" s="141" t="s">
        <v>134</v>
      </c>
      <c r="E125" s="142" t="s">
        <v>142</v>
      </c>
      <c r="F125" s="235" t="s">
        <v>143</v>
      </c>
      <c r="G125" s="235"/>
      <c r="H125" s="235"/>
      <c r="I125" s="235"/>
      <c r="J125" s="143" t="s">
        <v>137</v>
      </c>
      <c r="K125" s="144">
        <v>9.497</v>
      </c>
      <c r="L125" s="236"/>
      <c r="M125" s="236"/>
      <c r="N125" s="236">
        <f>ROUND(L125*K125,2)</f>
        <v>0</v>
      </c>
      <c r="O125" s="236"/>
      <c r="P125" s="236"/>
      <c r="Q125" s="236"/>
      <c r="R125" s="145"/>
      <c r="T125" s="146" t="s">
        <v>5</v>
      </c>
      <c r="U125" s="43" t="s">
        <v>37</v>
      </c>
      <c r="V125" s="147">
        <v>0.314</v>
      </c>
      <c r="W125" s="147">
        <f>V125*K125</f>
        <v>2.982058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1" t="s">
        <v>138</v>
      </c>
      <c r="AT125" s="21" t="s">
        <v>134</v>
      </c>
      <c r="AU125" s="21" t="s">
        <v>97</v>
      </c>
      <c r="AY125" s="21" t="s">
        <v>133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1" t="s">
        <v>80</v>
      </c>
      <c r="BK125" s="149">
        <f>ROUND(L125*K125,2)</f>
        <v>0</v>
      </c>
      <c r="BL125" s="21" t="s">
        <v>138</v>
      </c>
      <c r="BM125" s="21" t="s">
        <v>144</v>
      </c>
    </row>
    <row r="126" spans="2:65" s="1" customFormat="1" ht="16.5" customHeight="1">
      <c r="B126" s="140"/>
      <c r="C126" s="141" t="s">
        <v>145</v>
      </c>
      <c r="D126" s="141" t="s">
        <v>134</v>
      </c>
      <c r="E126" s="142" t="s">
        <v>146</v>
      </c>
      <c r="F126" s="235" t="s">
        <v>147</v>
      </c>
      <c r="G126" s="235"/>
      <c r="H126" s="235"/>
      <c r="I126" s="235"/>
      <c r="J126" s="143" t="s">
        <v>137</v>
      </c>
      <c r="K126" s="144">
        <v>12.662</v>
      </c>
      <c r="L126" s="236"/>
      <c r="M126" s="236"/>
      <c r="N126" s="236">
        <f>ROUND(L126*K126,2)</f>
        <v>0</v>
      </c>
      <c r="O126" s="236"/>
      <c r="P126" s="236"/>
      <c r="Q126" s="236"/>
      <c r="R126" s="145"/>
      <c r="T126" s="146" t="s">
        <v>5</v>
      </c>
      <c r="U126" s="43" t="s">
        <v>37</v>
      </c>
      <c r="V126" s="147">
        <v>0.038</v>
      </c>
      <c r="W126" s="147">
        <f>V126*K126</f>
        <v>0.48115600000000003</v>
      </c>
      <c r="X126" s="147">
        <v>0.0002</v>
      </c>
      <c r="Y126" s="147">
        <f>X126*K126</f>
        <v>0.0025324</v>
      </c>
      <c r="Z126" s="147">
        <v>0</v>
      </c>
      <c r="AA126" s="148">
        <f>Z126*K126</f>
        <v>0</v>
      </c>
      <c r="AR126" s="21" t="s">
        <v>148</v>
      </c>
      <c r="AT126" s="21" t="s">
        <v>134</v>
      </c>
      <c r="AU126" s="21" t="s">
        <v>97</v>
      </c>
      <c r="AY126" s="21" t="s">
        <v>133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1" t="s">
        <v>80</v>
      </c>
      <c r="BK126" s="149">
        <f>ROUND(L126*K126,2)</f>
        <v>0</v>
      </c>
      <c r="BL126" s="21" t="s">
        <v>148</v>
      </c>
      <c r="BM126" s="21" t="s">
        <v>149</v>
      </c>
    </row>
    <row r="127" spans="2:51" s="11" customFormat="1" ht="16.5" customHeight="1">
      <c r="B127" s="158"/>
      <c r="C127" s="159"/>
      <c r="D127" s="159"/>
      <c r="E127" s="160" t="s">
        <v>5</v>
      </c>
      <c r="F127" s="244" t="s">
        <v>150</v>
      </c>
      <c r="G127" s="245"/>
      <c r="H127" s="245"/>
      <c r="I127" s="245"/>
      <c r="J127" s="159"/>
      <c r="K127" s="160" t="s">
        <v>5</v>
      </c>
      <c r="L127" s="159"/>
      <c r="M127" s="159"/>
      <c r="N127" s="159"/>
      <c r="O127" s="159"/>
      <c r="P127" s="159"/>
      <c r="Q127" s="159"/>
      <c r="R127" s="161"/>
      <c r="T127" s="162"/>
      <c r="U127" s="159"/>
      <c r="V127" s="159"/>
      <c r="W127" s="159"/>
      <c r="X127" s="159"/>
      <c r="Y127" s="159"/>
      <c r="Z127" s="159"/>
      <c r="AA127" s="163"/>
      <c r="AT127" s="164" t="s">
        <v>141</v>
      </c>
      <c r="AU127" s="164" t="s">
        <v>97</v>
      </c>
      <c r="AV127" s="11" t="s">
        <v>80</v>
      </c>
      <c r="AW127" s="11" t="s">
        <v>30</v>
      </c>
      <c r="AX127" s="11" t="s">
        <v>72</v>
      </c>
      <c r="AY127" s="164" t="s">
        <v>133</v>
      </c>
    </row>
    <row r="128" spans="2:51" s="10" customFormat="1" ht="25.5" customHeight="1">
      <c r="B128" s="150"/>
      <c r="C128" s="151"/>
      <c r="D128" s="151"/>
      <c r="E128" s="152" t="s">
        <v>5</v>
      </c>
      <c r="F128" s="246" t="s">
        <v>328</v>
      </c>
      <c r="G128" s="247"/>
      <c r="H128" s="247"/>
      <c r="I128" s="247"/>
      <c r="J128" s="151"/>
      <c r="K128" s="153">
        <v>9.862</v>
      </c>
      <c r="L128" s="151"/>
      <c r="M128" s="151"/>
      <c r="N128" s="151"/>
      <c r="O128" s="151"/>
      <c r="P128" s="151"/>
      <c r="Q128" s="151"/>
      <c r="R128" s="154"/>
      <c r="T128" s="155"/>
      <c r="U128" s="151"/>
      <c r="V128" s="151"/>
      <c r="W128" s="151"/>
      <c r="X128" s="151"/>
      <c r="Y128" s="151"/>
      <c r="Z128" s="151"/>
      <c r="AA128" s="156"/>
      <c r="AT128" s="157" t="s">
        <v>141</v>
      </c>
      <c r="AU128" s="157" t="s">
        <v>97</v>
      </c>
      <c r="AV128" s="10" t="s">
        <v>97</v>
      </c>
      <c r="AW128" s="10" t="s">
        <v>30</v>
      </c>
      <c r="AX128" s="10" t="s">
        <v>72</v>
      </c>
      <c r="AY128" s="157" t="s">
        <v>133</v>
      </c>
    </row>
    <row r="129" spans="2:51" s="10" customFormat="1" ht="16.5" customHeight="1">
      <c r="B129" s="150"/>
      <c r="C129" s="151"/>
      <c r="D129" s="151"/>
      <c r="E129" s="152" t="s">
        <v>5</v>
      </c>
      <c r="F129" s="246" t="s">
        <v>329</v>
      </c>
      <c r="G129" s="247"/>
      <c r="H129" s="247"/>
      <c r="I129" s="247"/>
      <c r="J129" s="151"/>
      <c r="K129" s="153">
        <v>2.8</v>
      </c>
      <c r="L129" s="151"/>
      <c r="M129" s="151"/>
      <c r="N129" s="151"/>
      <c r="O129" s="151"/>
      <c r="P129" s="151"/>
      <c r="Q129" s="151"/>
      <c r="R129" s="154"/>
      <c r="T129" s="155"/>
      <c r="U129" s="151"/>
      <c r="V129" s="151"/>
      <c r="W129" s="151"/>
      <c r="X129" s="151"/>
      <c r="Y129" s="151"/>
      <c r="Z129" s="151"/>
      <c r="AA129" s="156"/>
      <c r="AT129" s="157" t="s">
        <v>141</v>
      </c>
      <c r="AU129" s="157" t="s">
        <v>97</v>
      </c>
      <c r="AV129" s="10" t="s">
        <v>97</v>
      </c>
      <c r="AW129" s="10" t="s">
        <v>30</v>
      </c>
      <c r="AX129" s="10" t="s">
        <v>72</v>
      </c>
      <c r="AY129" s="157" t="s">
        <v>133</v>
      </c>
    </row>
    <row r="130" spans="2:51" s="12" customFormat="1" ht="16.5" customHeight="1">
      <c r="B130" s="172"/>
      <c r="C130" s="173"/>
      <c r="D130" s="173"/>
      <c r="E130" s="174" t="s">
        <v>5</v>
      </c>
      <c r="F130" s="257" t="s">
        <v>327</v>
      </c>
      <c r="G130" s="258"/>
      <c r="H130" s="258"/>
      <c r="I130" s="258"/>
      <c r="J130" s="173"/>
      <c r="K130" s="175">
        <v>12.662</v>
      </c>
      <c r="L130" s="173"/>
      <c r="M130" s="173"/>
      <c r="N130" s="173"/>
      <c r="O130" s="173"/>
      <c r="P130" s="173"/>
      <c r="Q130" s="173"/>
      <c r="R130" s="176"/>
      <c r="T130" s="177"/>
      <c r="U130" s="173"/>
      <c r="V130" s="173"/>
      <c r="W130" s="173"/>
      <c r="X130" s="173"/>
      <c r="Y130" s="173"/>
      <c r="Z130" s="173"/>
      <c r="AA130" s="178"/>
      <c r="AT130" s="179" t="s">
        <v>141</v>
      </c>
      <c r="AU130" s="179" t="s">
        <v>97</v>
      </c>
      <c r="AV130" s="12" t="s">
        <v>138</v>
      </c>
      <c r="AW130" s="12" t="s">
        <v>30</v>
      </c>
      <c r="AX130" s="12" t="s">
        <v>80</v>
      </c>
      <c r="AY130" s="179" t="s">
        <v>133</v>
      </c>
    </row>
    <row r="131" spans="2:63" s="9" customFormat="1" ht="29.85" customHeight="1">
      <c r="B131" s="129"/>
      <c r="C131" s="130"/>
      <c r="D131" s="139" t="s">
        <v>110</v>
      </c>
      <c r="E131" s="139"/>
      <c r="F131" s="139"/>
      <c r="G131" s="139"/>
      <c r="H131" s="139"/>
      <c r="I131" s="139"/>
      <c r="J131" s="139"/>
      <c r="K131" s="139"/>
      <c r="L131" s="139"/>
      <c r="M131" s="139"/>
      <c r="N131" s="242">
        <f>BK131</f>
        <v>0</v>
      </c>
      <c r="O131" s="243"/>
      <c r="P131" s="243"/>
      <c r="Q131" s="243"/>
      <c r="R131" s="132"/>
      <c r="T131" s="133"/>
      <c r="U131" s="130"/>
      <c r="V131" s="130"/>
      <c r="W131" s="134">
        <f>SUM(W132:W136)</f>
        <v>5.793544</v>
      </c>
      <c r="X131" s="130"/>
      <c r="Y131" s="134">
        <f>SUM(Y132:Y136)</f>
        <v>1.38763816</v>
      </c>
      <c r="Z131" s="130"/>
      <c r="AA131" s="135">
        <f>SUM(AA132:AA136)</f>
        <v>0</v>
      </c>
      <c r="AR131" s="136" t="s">
        <v>80</v>
      </c>
      <c r="AT131" s="137" t="s">
        <v>71</v>
      </c>
      <c r="AU131" s="137" t="s">
        <v>80</v>
      </c>
      <c r="AY131" s="136" t="s">
        <v>133</v>
      </c>
      <c r="BK131" s="138">
        <f>SUM(BK132:BK136)</f>
        <v>0</v>
      </c>
    </row>
    <row r="132" spans="2:65" s="1" customFormat="1" ht="25.5" customHeight="1">
      <c r="B132" s="140"/>
      <c r="C132" s="141" t="s">
        <v>138</v>
      </c>
      <c r="D132" s="141" t="s">
        <v>134</v>
      </c>
      <c r="E132" s="142" t="s">
        <v>152</v>
      </c>
      <c r="F132" s="235" t="s">
        <v>153</v>
      </c>
      <c r="G132" s="235"/>
      <c r="H132" s="235"/>
      <c r="I132" s="235"/>
      <c r="J132" s="143" t="s">
        <v>137</v>
      </c>
      <c r="K132" s="144">
        <v>14.062</v>
      </c>
      <c r="L132" s="236"/>
      <c r="M132" s="236"/>
      <c r="N132" s="236">
        <f>ROUND(L132*K132,2)</f>
        <v>0</v>
      </c>
      <c r="O132" s="236"/>
      <c r="P132" s="236"/>
      <c r="Q132" s="236"/>
      <c r="R132" s="145"/>
      <c r="T132" s="146" t="s">
        <v>5</v>
      </c>
      <c r="U132" s="43" t="s">
        <v>37</v>
      </c>
      <c r="V132" s="147">
        <v>0.412</v>
      </c>
      <c r="W132" s="147">
        <f>V132*K132</f>
        <v>5.793544</v>
      </c>
      <c r="X132" s="147">
        <v>0.09868</v>
      </c>
      <c r="Y132" s="147">
        <f>X132*K132</f>
        <v>1.38763816</v>
      </c>
      <c r="Z132" s="147">
        <v>0</v>
      </c>
      <c r="AA132" s="148">
        <f>Z132*K132</f>
        <v>0</v>
      </c>
      <c r="AR132" s="21" t="s">
        <v>138</v>
      </c>
      <c r="AT132" s="21" t="s">
        <v>134</v>
      </c>
      <c r="AU132" s="21" t="s">
        <v>97</v>
      </c>
      <c r="AY132" s="21" t="s">
        <v>133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1" t="s">
        <v>80</v>
      </c>
      <c r="BK132" s="149">
        <f>ROUND(L132*K132,2)</f>
        <v>0</v>
      </c>
      <c r="BL132" s="21" t="s">
        <v>138</v>
      </c>
      <c r="BM132" s="21" t="s">
        <v>154</v>
      </c>
    </row>
    <row r="133" spans="2:51" s="11" customFormat="1" ht="16.5" customHeight="1">
      <c r="B133" s="158"/>
      <c r="C133" s="159"/>
      <c r="D133" s="159"/>
      <c r="E133" s="160" t="s">
        <v>5</v>
      </c>
      <c r="F133" s="244" t="s">
        <v>150</v>
      </c>
      <c r="G133" s="245"/>
      <c r="H133" s="245"/>
      <c r="I133" s="245"/>
      <c r="J133" s="159"/>
      <c r="K133" s="160" t="s">
        <v>5</v>
      </c>
      <c r="L133" s="159"/>
      <c r="M133" s="159"/>
      <c r="N133" s="159"/>
      <c r="O133" s="159"/>
      <c r="P133" s="159"/>
      <c r="Q133" s="159"/>
      <c r="R133" s="161"/>
      <c r="T133" s="162"/>
      <c r="U133" s="159"/>
      <c r="V133" s="159"/>
      <c r="W133" s="159"/>
      <c r="X133" s="159"/>
      <c r="Y133" s="159"/>
      <c r="Z133" s="159"/>
      <c r="AA133" s="163"/>
      <c r="AT133" s="164" t="s">
        <v>141</v>
      </c>
      <c r="AU133" s="164" t="s">
        <v>97</v>
      </c>
      <c r="AV133" s="11" t="s">
        <v>80</v>
      </c>
      <c r="AW133" s="11" t="s">
        <v>30</v>
      </c>
      <c r="AX133" s="11" t="s">
        <v>72</v>
      </c>
      <c r="AY133" s="164" t="s">
        <v>133</v>
      </c>
    </row>
    <row r="134" spans="2:51" s="10" customFormat="1" ht="25.5" customHeight="1">
      <c r="B134" s="150"/>
      <c r="C134" s="151"/>
      <c r="D134" s="151"/>
      <c r="E134" s="152" t="s">
        <v>5</v>
      </c>
      <c r="F134" s="246" t="s">
        <v>330</v>
      </c>
      <c r="G134" s="247"/>
      <c r="H134" s="247"/>
      <c r="I134" s="247"/>
      <c r="J134" s="151"/>
      <c r="K134" s="153">
        <v>9.862</v>
      </c>
      <c r="L134" s="151"/>
      <c r="M134" s="151"/>
      <c r="N134" s="151"/>
      <c r="O134" s="151"/>
      <c r="P134" s="151"/>
      <c r="Q134" s="151"/>
      <c r="R134" s="154"/>
      <c r="T134" s="155"/>
      <c r="U134" s="151"/>
      <c r="V134" s="151"/>
      <c r="W134" s="151"/>
      <c r="X134" s="151"/>
      <c r="Y134" s="151"/>
      <c r="Z134" s="151"/>
      <c r="AA134" s="156"/>
      <c r="AT134" s="157" t="s">
        <v>141</v>
      </c>
      <c r="AU134" s="157" t="s">
        <v>97</v>
      </c>
      <c r="AV134" s="10" t="s">
        <v>97</v>
      </c>
      <c r="AW134" s="10" t="s">
        <v>30</v>
      </c>
      <c r="AX134" s="10" t="s">
        <v>72</v>
      </c>
      <c r="AY134" s="157" t="s">
        <v>133</v>
      </c>
    </row>
    <row r="135" spans="2:51" s="10" customFormat="1" ht="16.5" customHeight="1">
      <c r="B135" s="150"/>
      <c r="C135" s="151"/>
      <c r="D135" s="151"/>
      <c r="E135" s="152" t="s">
        <v>5</v>
      </c>
      <c r="F135" s="246" t="s">
        <v>331</v>
      </c>
      <c r="G135" s="247"/>
      <c r="H135" s="247"/>
      <c r="I135" s="247"/>
      <c r="J135" s="151"/>
      <c r="K135" s="153">
        <v>4.2</v>
      </c>
      <c r="L135" s="151"/>
      <c r="M135" s="151"/>
      <c r="N135" s="151"/>
      <c r="O135" s="151"/>
      <c r="P135" s="151"/>
      <c r="Q135" s="151"/>
      <c r="R135" s="154"/>
      <c r="T135" s="155"/>
      <c r="U135" s="151"/>
      <c r="V135" s="151"/>
      <c r="W135" s="151"/>
      <c r="X135" s="151"/>
      <c r="Y135" s="151"/>
      <c r="Z135" s="151"/>
      <c r="AA135" s="156"/>
      <c r="AT135" s="157" t="s">
        <v>141</v>
      </c>
      <c r="AU135" s="157" t="s">
        <v>97</v>
      </c>
      <c r="AV135" s="10" t="s">
        <v>97</v>
      </c>
      <c r="AW135" s="10" t="s">
        <v>30</v>
      </c>
      <c r="AX135" s="10" t="s">
        <v>72</v>
      </c>
      <c r="AY135" s="157" t="s">
        <v>133</v>
      </c>
    </row>
    <row r="136" spans="2:51" s="12" customFormat="1" ht="16.5" customHeight="1">
      <c r="B136" s="172"/>
      <c r="C136" s="173"/>
      <c r="D136" s="173"/>
      <c r="E136" s="174" t="s">
        <v>5</v>
      </c>
      <c r="F136" s="257" t="s">
        <v>327</v>
      </c>
      <c r="G136" s="258"/>
      <c r="H136" s="258"/>
      <c r="I136" s="258"/>
      <c r="J136" s="173"/>
      <c r="K136" s="175">
        <v>14.062</v>
      </c>
      <c r="L136" s="173"/>
      <c r="M136" s="173"/>
      <c r="N136" s="173"/>
      <c r="O136" s="173"/>
      <c r="P136" s="173"/>
      <c r="Q136" s="173"/>
      <c r="R136" s="176"/>
      <c r="T136" s="177"/>
      <c r="U136" s="173"/>
      <c r="V136" s="173"/>
      <c r="W136" s="173"/>
      <c r="X136" s="173"/>
      <c r="Y136" s="173"/>
      <c r="Z136" s="173"/>
      <c r="AA136" s="178"/>
      <c r="AT136" s="179" t="s">
        <v>141</v>
      </c>
      <c r="AU136" s="179" t="s">
        <v>97</v>
      </c>
      <c r="AV136" s="12" t="s">
        <v>138</v>
      </c>
      <c r="AW136" s="12" t="s">
        <v>30</v>
      </c>
      <c r="AX136" s="12" t="s">
        <v>80</v>
      </c>
      <c r="AY136" s="179" t="s">
        <v>133</v>
      </c>
    </row>
    <row r="137" spans="2:63" s="9" customFormat="1" ht="29.85" customHeight="1">
      <c r="B137" s="129"/>
      <c r="C137" s="130"/>
      <c r="D137" s="139" t="s">
        <v>112</v>
      </c>
      <c r="E137" s="139"/>
      <c r="F137" s="139"/>
      <c r="G137" s="139"/>
      <c r="H137" s="139"/>
      <c r="I137" s="139"/>
      <c r="J137" s="139"/>
      <c r="K137" s="139"/>
      <c r="L137" s="139"/>
      <c r="M137" s="139"/>
      <c r="N137" s="242">
        <f>BK137</f>
        <v>0</v>
      </c>
      <c r="O137" s="243"/>
      <c r="P137" s="243"/>
      <c r="Q137" s="243"/>
      <c r="R137" s="132"/>
      <c r="T137" s="133"/>
      <c r="U137" s="130"/>
      <c r="V137" s="130"/>
      <c r="W137" s="134">
        <f>W138</f>
        <v>0.44424600000000003</v>
      </c>
      <c r="X137" s="130"/>
      <c r="Y137" s="134">
        <f>Y138</f>
        <v>0</v>
      </c>
      <c r="Z137" s="130"/>
      <c r="AA137" s="135">
        <f>AA138</f>
        <v>0</v>
      </c>
      <c r="AR137" s="136" t="s">
        <v>80</v>
      </c>
      <c r="AT137" s="137" t="s">
        <v>71</v>
      </c>
      <c r="AU137" s="137" t="s">
        <v>80</v>
      </c>
      <c r="AY137" s="136" t="s">
        <v>133</v>
      </c>
      <c r="BK137" s="138">
        <f>BK138</f>
        <v>0</v>
      </c>
    </row>
    <row r="138" spans="2:65" s="1" customFormat="1" ht="25.5" customHeight="1">
      <c r="B138" s="140"/>
      <c r="C138" s="141" t="s">
        <v>156</v>
      </c>
      <c r="D138" s="141" t="s">
        <v>134</v>
      </c>
      <c r="E138" s="142" t="s">
        <v>176</v>
      </c>
      <c r="F138" s="235" t="s">
        <v>177</v>
      </c>
      <c r="G138" s="235"/>
      <c r="H138" s="235"/>
      <c r="I138" s="235"/>
      <c r="J138" s="143" t="s">
        <v>178</v>
      </c>
      <c r="K138" s="144">
        <v>1.397</v>
      </c>
      <c r="L138" s="236"/>
      <c r="M138" s="236"/>
      <c r="N138" s="236">
        <f>ROUND(L138*K138,2)</f>
        <v>0</v>
      </c>
      <c r="O138" s="236"/>
      <c r="P138" s="236"/>
      <c r="Q138" s="236"/>
      <c r="R138" s="145"/>
      <c r="T138" s="146" t="s">
        <v>5</v>
      </c>
      <c r="U138" s="43" t="s">
        <v>37</v>
      </c>
      <c r="V138" s="147">
        <v>0.318</v>
      </c>
      <c r="W138" s="147">
        <f>V138*K138</f>
        <v>0.44424600000000003</v>
      </c>
      <c r="X138" s="147">
        <v>0</v>
      </c>
      <c r="Y138" s="147">
        <f>X138*K138</f>
        <v>0</v>
      </c>
      <c r="Z138" s="147">
        <v>0</v>
      </c>
      <c r="AA138" s="148">
        <f>Z138*K138</f>
        <v>0</v>
      </c>
      <c r="AR138" s="21" t="s">
        <v>138</v>
      </c>
      <c r="AT138" s="21" t="s">
        <v>134</v>
      </c>
      <c r="AU138" s="21" t="s">
        <v>97</v>
      </c>
      <c r="AY138" s="21" t="s">
        <v>133</v>
      </c>
      <c r="BE138" s="149">
        <f>IF(U138="základní",N138,0)</f>
        <v>0</v>
      </c>
      <c r="BF138" s="149">
        <f>IF(U138="snížená",N138,0)</f>
        <v>0</v>
      </c>
      <c r="BG138" s="149">
        <f>IF(U138="zákl. přenesená",N138,0)</f>
        <v>0</v>
      </c>
      <c r="BH138" s="149">
        <f>IF(U138="sníž. přenesená",N138,0)</f>
        <v>0</v>
      </c>
      <c r="BI138" s="149">
        <f>IF(U138="nulová",N138,0)</f>
        <v>0</v>
      </c>
      <c r="BJ138" s="21" t="s">
        <v>80</v>
      </c>
      <c r="BK138" s="149">
        <f>ROUND(L138*K138,2)</f>
        <v>0</v>
      </c>
      <c r="BL138" s="21" t="s">
        <v>138</v>
      </c>
      <c r="BM138" s="21" t="s">
        <v>179</v>
      </c>
    </row>
    <row r="139" spans="2:63" s="9" customFormat="1" ht="37.35" customHeight="1">
      <c r="B139" s="129"/>
      <c r="C139" s="130"/>
      <c r="D139" s="131" t="s">
        <v>113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253">
        <f>BK139</f>
        <v>0</v>
      </c>
      <c r="O139" s="254"/>
      <c r="P139" s="254"/>
      <c r="Q139" s="254"/>
      <c r="R139" s="132"/>
      <c r="T139" s="133"/>
      <c r="U139" s="130"/>
      <c r="V139" s="130"/>
      <c r="W139" s="134">
        <f>W140+W158+W164+W171</f>
        <v>82.889254</v>
      </c>
      <c r="X139" s="130"/>
      <c r="Y139" s="134">
        <f>Y140+Y158+Y164+Y171</f>
        <v>19.79901494</v>
      </c>
      <c r="Z139" s="130"/>
      <c r="AA139" s="135">
        <f>AA140+AA158+AA164+AA171</f>
        <v>0.14485705</v>
      </c>
      <c r="AR139" s="136" t="s">
        <v>97</v>
      </c>
      <c r="AT139" s="137" t="s">
        <v>71</v>
      </c>
      <c r="AU139" s="137" t="s">
        <v>72</v>
      </c>
      <c r="AY139" s="136" t="s">
        <v>133</v>
      </c>
      <c r="BK139" s="138">
        <f>BK140+BK158+BK164+BK171</f>
        <v>0</v>
      </c>
    </row>
    <row r="140" spans="2:63" s="9" customFormat="1" ht="19.9" customHeight="1">
      <c r="B140" s="129"/>
      <c r="C140" s="130"/>
      <c r="D140" s="139" t="s">
        <v>114</v>
      </c>
      <c r="E140" s="139"/>
      <c r="F140" s="139"/>
      <c r="G140" s="139"/>
      <c r="H140" s="139"/>
      <c r="I140" s="139"/>
      <c r="J140" s="139"/>
      <c r="K140" s="139"/>
      <c r="L140" s="139"/>
      <c r="M140" s="139"/>
      <c r="N140" s="242">
        <f>BK140</f>
        <v>0</v>
      </c>
      <c r="O140" s="243"/>
      <c r="P140" s="243"/>
      <c r="Q140" s="243"/>
      <c r="R140" s="132"/>
      <c r="T140" s="133"/>
      <c r="U140" s="130"/>
      <c r="V140" s="130"/>
      <c r="W140" s="134">
        <f>SUM(W141:W157)</f>
        <v>28.220179</v>
      </c>
      <c r="X140" s="130"/>
      <c r="Y140" s="134">
        <f>SUM(Y141:Y157)</f>
        <v>19.365422109999997</v>
      </c>
      <c r="Z140" s="130"/>
      <c r="AA140" s="135">
        <f>SUM(AA141:AA157)</f>
        <v>0.084396</v>
      </c>
      <c r="AR140" s="136" t="s">
        <v>97</v>
      </c>
      <c r="AT140" s="137" t="s">
        <v>71</v>
      </c>
      <c r="AU140" s="137" t="s">
        <v>80</v>
      </c>
      <c r="AY140" s="136" t="s">
        <v>133</v>
      </c>
      <c r="BK140" s="138">
        <f>SUM(BK141:BK157)</f>
        <v>0</v>
      </c>
    </row>
    <row r="141" spans="2:65" s="1" customFormat="1" ht="25.5" customHeight="1">
      <c r="B141" s="140"/>
      <c r="C141" s="141" t="s">
        <v>161</v>
      </c>
      <c r="D141" s="141" t="s">
        <v>134</v>
      </c>
      <c r="E141" s="142" t="s">
        <v>181</v>
      </c>
      <c r="F141" s="248" t="s">
        <v>352</v>
      </c>
      <c r="G141" s="235"/>
      <c r="H141" s="235"/>
      <c r="I141" s="235"/>
      <c r="J141" s="143" t="s">
        <v>137</v>
      </c>
      <c r="K141" s="144">
        <v>42.198</v>
      </c>
      <c r="L141" s="236"/>
      <c r="M141" s="236"/>
      <c r="N141" s="236">
        <f>ROUND(L141*K141,2)</f>
        <v>0</v>
      </c>
      <c r="O141" s="236"/>
      <c r="P141" s="236"/>
      <c r="Q141" s="236"/>
      <c r="R141" s="145"/>
      <c r="T141" s="146" t="s">
        <v>5</v>
      </c>
      <c r="U141" s="43" t="s">
        <v>37</v>
      </c>
      <c r="V141" s="147">
        <v>0.052</v>
      </c>
      <c r="W141" s="147">
        <f>V141*K141</f>
        <v>2.194296</v>
      </c>
      <c r="X141" s="147">
        <v>0</v>
      </c>
      <c r="Y141" s="147">
        <f>X141*K141</f>
        <v>0</v>
      </c>
      <c r="Z141" s="147">
        <v>0.002</v>
      </c>
      <c r="AA141" s="148">
        <f>Z141*K141</f>
        <v>0.084396</v>
      </c>
      <c r="AR141" s="21" t="s">
        <v>148</v>
      </c>
      <c r="AT141" s="21" t="s">
        <v>134</v>
      </c>
      <c r="AU141" s="21" t="s">
        <v>97</v>
      </c>
      <c r="AY141" s="21" t="s">
        <v>133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1" t="s">
        <v>80</v>
      </c>
      <c r="BK141" s="149">
        <f>ROUND(L141*K141,2)</f>
        <v>0</v>
      </c>
      <c r="BL141" s="21" t="s">
        <v>148</v>
      </c>
      <c r="BM141" s="21" t="s">
        <v>182</v>
      </c>
    </row>
    <row r="142" spans="2:51" s="10" customFormat="1" ht="16.5" customHeight="1">
      <c r="B142" s="150"/>
      <c r="C142" s="151"/>
      <c r="D142" s="151"/>
      <c r="E142" s="152" t="s">
        <v>5</v>
      </c>
      <c r="F142" s="237" t="s">
        <v>332</v>
      </c>
      <c r="G142" s="238"/>
      <c r="H142" s="238"/>
      <c r="I142" s="238"/>
      <c r="J142" s="151"/>
      <c r="K142" s="153">
        <v>42.198</v>
      </c>
      <c r="L142" s="151"/>
      <c r="M142" s="151"/>
      <c r="N142" s="151"/>
      <c r="O142" s="151"/>
      <c r="P142" s="151"/>
      <c r="Q142" s="151"/>
      <c r="R142" s="154"/>
      <c r="T142" s="155"/>
      <c r="U142" s="151"/>
      <c r="V142" s="151"/>
      <c r="W142" s="151"/>
      <c r="X142" s="151"/>
      <c r="Y142" s="151"/>
      <c r="Z142" s="151"/>
      <c r="AA142" s="156"/>
      <c r="AT142" s="157" t="s">
        <v>141</v>
      </c>
      <c r="AU142" s="157" t="s">
        <v>97</v>
      </c>
      <c r="AV142" s="10" t="s">
        <v>97</v>
      </c>
      <c r="AW142" s="10" t="s">
        <v>30</v>
      </c>
      <c r="AX142" s="10" t="s">
        <v>80</v>
      </c>
      <c r="AY142" s="157" t="s">
        <v>133</v>
      </c>
    </row>
    <row r="143" spans="2:65" s="1" customFormat="1" ht="25.5" customHeight="1">
      <c r="B143" s="140"/>
      <c r="C143" s="141" t="s">
        <v>166</v>
      </c>
      <c r="D143" s="141" t="s">
        <v>134</v>
      </c>
      <c r="E143" s="142" t="s">
        <v>185</v>
      </c>
      <c r="F143" s="235" t="s">
        <v>186</v>
      </c>
      <c r="G143" s="235"/>
      <c r="H143" s="235"/>
      <c r="I143" s="235"/>
      <c r="J143" s="143" t="s">
        <v>187</v>
      </c>
      <c r="K143" s="144">
        <v>5</v>
      </c>
      <c r="L143" s="236"/>
      <c r="M143" s="236"/>
      <c r="N143" s="236">
        <f>ROUND(L143*K143,2)</f>
        <v>0</v>
      </c>
      <c r="O143" s="236"/>
      <c r="P143" s="236"/>
      <c r="Q143" s="236"/>
      <c r="R143" s="145"/>
      <c r="T143" s="146" t="s">
        <v>5</v>
      </c>
      <c r="U143" s="43" t="s">
        <v>37</v>
      </c>
      <c r="V143" s="147">
        <v>0.051</v>
      </c>
      <c r="W143" s="147">
        <f>V143*K143</f>
        <v>0.255</v>
      </c>
      <c r="X143" s="147">
        <v>0.0015</v>
      </c>
      <c r="Y143" s="147">
        <f>X143*K143</f>
        <v>0.0075</v>
      </c>
      <c r="Z143" s="147">
        <v>0</v>
      </c>
      <c r="AA143" s="148">
        <f>Z143*K143</f>
        <v>0</v>
      </c>
      <c r="AR143" s="21" t="s">
        <v>148</v>
      </c>
      <c r="AT143" s="21" t="s">
        <v>134</v>
      </c>
      <c r="AU143" s="21" t="s">
        <v>97</v>
      </c>
      <c r="AY143" s="21" t="s">
        <v>133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1" t="s">
        <v>80</v>
      </c>
      <c r="BK143" s="149">
        <f>ROUND(L143*K143,2)</f>
        <v>0</v>
      </c>
      <c r="BL143" s="21" t="s">
        <v>148</v>
      </c>
      <c r="BM143" s="21" t="s">
        <v>188</v>
      </c>
    </row>
    <row r="144" spans="2:51" s="10" customFormat="1" ht="16.5" customHeight="1">
      <c r="B144" s="150"/>
      <c r="C144" s="151"/>
      <c r="D144" s="151"/>
      <c r="E144" s="152" t="s">
        <v>5</v>
      </c>
      <c r="F144" s="237" t="s">
        <v>333</v>
      </c>
      <c r="G144" s="238"/>
      <c r="H144" s="238"/>
      <c r="I144" s="238"/>
      <c r="J144" s="151"/>
      <c r="K144" s="153">
        <v>5</v>
      </c>
      <c r="L144" s="151"/>
      <c r="M144" s="151"/>
      <c r="N144" s="151"/>
      <c r="O144" s="151"/>
      <c r="P144" s="151"/>
      <c r="Q144" s="151"/>
      <c r="R144" s="154"/>
      <c r="T144" s="155"/>
      <c r="U144" s="151"/>
      <c r="V144" s="151"/>
      <c r="W144" s="151"/>
      <c r="X144" s="151"/>
      <c r="Y144" s="151"/>
      <c r="Z144" s="151"/>
      <c r="AA144" s="156"/>
      <c r="AT144" s="157" t="s">
        <v>141</v>
      </c>
      <c r="AU144" s="157" t="s">
        <v>97</v>
      </c>
      <c r="AV144" s="10" t="s">
        <v>97</v>
      </c>
      <c r="AW144" s="10" t="s">
        <v>30</v>
      </c>
      <c r="AX144" s="10" t="s">
        <v>80</v>
      </c>
      <c r="AY144" s="157" t="s">
        <v>133</v>
      </c>
    </row>
    <row r="145" spans="2:65" s="1" customFormat="1" ht="25.5" customHeight="1">
      <c r="B145" s="140"/>
      <c r="C145" s="141" t="s">
        <v>170</v>
      </c>
      <c r="D145" s="141" t="s">
        <v>134</v>
      </c>
      <c r="E145" s="142" t="s">
        <v>191</v>
      </c>
      <c r="F145" s="235" t="s">
        <v>192</v>
      </c>
      <c r="G145" s="235"/>
      <c r="H145" s="235"/>
      <c r="I145" s="235"/>
      <c r="J145" s="143" t="s">
        <v>137</v>
      </c>
      <c r="K145" s="144">
        <v>48.042</v>
      </c>
      <c r="L145" s="236"/>
      <c r="M145" s="236"/>
      <c r="N145" s="236">
        <f>ROUND(L145*K145,2)</f>
        <v>0</v>
      </c>
      <c r="O145" s="236"/>
      <c r="P145" s="236"/>
      <c r="Q145" s="236"/>
      <c r="R145" s="145"/>
      <c r="T145" s="146" t="s">
        <v>5</v>
      </c>
      <c r="U145" s="43" t="s">
        <v>37</v>
      </c>
      <c r="V145" s="147">
        <v>0.04</v>
      </c>
      <c r="W145" s="147">
        <f>V145*K145</f>
        <v>1.92168</v>
      </c>
      <c r="X145" s="147">
        <v>0.00012</v>
      </c>
      <c r="Y145" s="147">
        <f>X145*K145</f>
        <v>0.00576504</v>
      </c>
      <c r="Z145" s="147">
        <v>0</v>
      </c>
      <c r="AA145" s="148">
        <f>Z145*K145</f>
        <v>0</v>
      </c>
      <c r="AR145" s="21" t="s">
        <v>148</v>
      </c>
      <c r="AT145" s="21" t="s">
        <v>134</v>
      </c>
      <c r="AU145" s="21" t="s">
        <v>97</v>
      </c>
      <c r="AY145" s="21" t="s">
        <v>133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1" t="s">
        <v>80</v>
      </c>
      <c r="BK145" s="149">
        <f>ROUND(L145*K145,2)</f>
        <v>0</v>
      </c>
      <c r="BL145" s="21" t="s">
        <v>148</v>
      </c>
      <c r="BM145" s="21" t="s">
        <v>193</v>
      </c>
    </row>
    <row r="146" spans="2:51" s="11" customFormat="1" ht="25.5" customHeight="1">
      <c r="B146" s="158"/>
      <c r="C146" s="159"/>
      <c r="D146" s="159"/>
      <c r="E146" s="160" t="s">
        <v>5</v>
      </c>
      <c r="F146" s="244" t="s">
        <v>194</v>
      </c>
      <c r="G146" s="245"/>
      <c r="H146" s="245"/>
      <c r="I146" s="245"/>
      <c r="J146" s="159"/>
      <c r="K146" s="160" t="s">
        <v>5</v>
      </c>
      <c r="L146" s="159"/>
      <c r="M146" s="159"/>
      <c r="N146" s="159"/>
      <c r="O146" s="159"/>
      <c r="P146" s="159"/>
      <c r="Q146" s="159"/>
      <c r="R146" s="161"/>
      <c r="T146" s="162"/>
      <c r="U146" s="159"/>
      <c r="V146" s="159"/>
      <c r="W146" s="159"/>
      <c r="X146" s="159"/>
      <c r="Y146" s="159"/>
      <c r="Z146" s="159"/>
      <c r="AA146" s="163"/>
      <c r="AT146" s="164" t="s">
        <v>141</v>
      </c>
      <c r="AU146" s="164" t="s">
        <v>97</v>
      </c>
      <c r="AV146" s="11" t="s">
        <v>80</v>
      </c>
      <c r="AW146" s="11" t="s">
        <v>30</v>
      </c>
      <c r="AX146" s="11" t="s">
        <v>72</v>
      </c>
      <c r="AY146" s="164" t="s">
        <v>133</v>
      </c>
    </row>
    <row r="147" spans="2:51" s="10" customFormat="1" ht="16.5" customHeight="1">
      <c r="B147" s="150"/>
      <c r="C147" s="151"/>
      <c r="D147" s="151"/>
      <c r="E147" s="152" t="s">
        <v>5</v>
      </c>
      <c r="F147" s="246" t="s">
        <v>334</v>
      </c>
      <c r="G147" s="247"/>
      <c r="H147" s="247"/>
      <c r="I147" s="247"/>
      <c r="J147" s="151"/>
      <c r="K147" s="153">
        <v>48.042</v>
      </c>
      <c r="L147" s="151"/>
      <c r="M147" s="151"/>
      <c r="N147" s="151"/>
      <c r="O147" s="151"/>
      <c r="P147" s="151"/>
      <c r="Q147" s="151"/>
      <c r="R147" s="154"/>
      <c r="T147" s="155"/>
      <c r="U147" s="151"/>
      <c r="V147" s="151"/>
      <c r="W147" s="151"/>
      <c r="X147" s="151"/>
      <c r="Y147" s="151"/>
      <c r="Z147" s="151"/>
      <c r="AA147" s="156"/>
      <c r="AT147" s="157" t="s">
        <v>141</v>
      </c>
      <c r="AU147" s="157" t="s">
        <v>97</v>
      </c>
      <c r="AV147" s="10" t="s">
        <v>97</v>
      </c>
      <c r="AW147" s="10" t="s">
        <v>30</v>
      </c>
      <c r="AX147" s="10" t="s">
        <v>80</v>
      </c>
      <c r="AY147" s="157" t="s">
        <v>133</v>
      </c>
    </row>
    <row r="148" spans="2:65" s="1" customFormat="1" ht="16.5" customHeight="1">
      <c r="B148" s="140"/>
      <c r="C148" s="165" t="s">
        <v>175</v>
      </c>
      <c r="D148" s="165" t="s">
        <v>197</v>
      </c>
      <c r="E148" s="166" t="s">
        <v>198</v>
      </c>
      <c r="F148" s="249" t="s">
        <v>199</v>
      </c>
      <c r="G148" s="249"/>
      <c r="H148" s="249"/>
      <c r="I148" s="249"/>
      <c r="J148" s="167" t="s">
        <v>200</v>
      </c>
      <c r="K148" s="168">
        <v>19.217</v>
      </c>
      <c r="L148" s="250"/>
      <c r="M148" s="250"/>
      <c r="N148" s="250">
        <f>ROUND(L148*K148,2)</f>
        <v>0</v>
      </c>
      <c r="O148" s="236"/>
      <c r="P148" s="236"/>
      <c r="Q148" s="236"/>
      <c r="R148" s="145"/>
      <c r="T148" s="146" t="s">
        <v>5</v>
      </c>
      <c r="U148" s="43" t="s">
        <v>37</v>
      </c>
      <c r="V148" s="147">
        <v>0</v>
      </c>
      <c r="W148" s="147">
        <f>V148*K148</f>
        <v>0</v>
      </c>
      <c r="X148" s="147">
        <v>1</v>
      </c>
      <c r="Y148" s="147">
        <f>X148*K148</f>
        <v>19.217</v>
      </c>
      <c r="Z148" s="147">
        <v>0</v>
      </c>
      <c r="AA148" s="148">
        <f>Z148*K148</f>
        <v>0</v>
      </c>
      <c r="AR148" s="21" t="s">
        <v>201</v>
      </c>
      <c r="AT148" s="21" t="s">
        <v>197</v>
      </c>
      <c r="AU148" s="21" t="s">
        <v>97</v>
      </c>
      <c r="AY148" s="21" t="s">
        <v>133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1" t="s">
        <v>80</v>
      </c>
      <c r="BK148" s="149">
        <f>ROUND(L148*K148,2)</f>
        <v>0</v>
      </c>
      <c r="BL148" s="21" t="s">
        <v>148</v>
      </c>
      <c r="BM148" s="21" t="s">
        <v>202</v>
      </c>
    </row>
    <row r="149" spans="2:65" s="1" customFormat="1" ht="25.5" customHeight="1">
      <c r="B149" s="140"/>
      <c r="C149" s="141" t="s">
        <v>180</v>
      </c>
      <c r="D149" s="141" t="s">
        <v>134</v>
      </c>
      <c r="E149" s="142" t="s">
        <v>204</v>
      </c>
      <c r="F149" s="235" t="s">
        <v>205</v>
      </c>
      <c r="G149" s="235"/>
      <c r="H149" s="235"/>
      <c r="I149" s="235"/>
      <c r="J149" s="143" t="s">
        <v>137</v>
      </c>
      <c r="K149" s="144">
        <v>50.319</v>
      </c>
      <c r="L149" s="236"/>
      <c r="M149" s="236"/>
      <c r="N149" s="236">
        <f>ROUND(L149*K149,2)</f>
        <v>0</v>
      </c>
      <c r="O149" s="236"/>
      <c r="P149" s="236"/>
      <c r="Q149" s="236"/>
      <c r="R149" s="145"/>
      <c r="T149" s="146" t="s">
        <v>5</v>
      </c>
      <c r="U149" s="43" t="s">
        <v>37</v>
      </c>
      <c r="V149" s="147">
        <v>0.317</v>
      </c>
      <c r="W149" s="147">
        <f>V149*K149</f>
        <v>15.951123</v>
      </c>
      <c r="X149" s="147">
        <v>3E-05</v>
      </c>
      <c r="Y149" s="147">
        <f>X149*K149</f>
        <v>0.00150957</v>
      </c>
      <c r="Z149" s="147">
        <v>0</v>
      </c>
      <c r="AA149" s="148">
        <f>Z149*K149</f>
        <v>0</v>
      </c>
      <c r="AR149" s="21" t="s">
        <v>148</v>
      </c>
      <c r="AT149" s="21" t="s">
        <v>134</v>
      </c>
      <c r="AU149" s="21" t="s">
        <v>97</v>
      </c>
      <c r="AY149" s="21" t="s">
        <v>133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1" t="s">
        <v>80</v>
      </c>
      <c r="BK149" s="149">
        <f>ROUND(L149*K149,2)</f>
        <v>0</v>
      </c>
      <c r="BL149" s="21" t="s">
        <v>148</v>
      </c>
      <c r="BM149" s="21" t="s">
        <v>206</v>
      </c>
    </row>
    <row r="150" spans="2:51" s="11" customFormat="1" ht="25.5" customHeight="1">
      <c r="B150" s="158"/>
      <c r="C150" s="159"/>
      <c r="D150" s="159"/>
      <c r="E150" s="160" t="s">
        <v>5</v>
      </c>
      <c r="F150" s="244" t="s">
        <v>194</v>
      </c>
      <c r="G150" s="245"/>
      <c r="H150" s="245"/>
      <c r="I150" s="245"/>
      <c r="J150" s="159"/>
      <c r="K150" s="160" t="s">
        <v>5</v>
      </c>
      <c r="L150" s="159"/>
      <c r="M150" s="159"/>
      <c r="N150" s="159"/>
      <c r="O150" s="159"/>
      <c r="P150" s="159"/>
      <c r="Q150" s="159"/>
      <c r="R150" s="161"/>
      <c r="T150" s="162"/>
      <c r="U150" s="159"/>
      <c r="V150" s="159"/>
      <c r="W150" s="159"/>
      <c r="X150" s="159"/>
      <c r="Y150" s="159"/>
      <c r="Z150" s="159"/>
      <c r="AA150" s="163"/>
      <c r="AT150" s="164" t="s">
        <v>141</v>
      </c>
      <c r="AU150" s="164" t="s">
        <v>97</v>
      </c>
      <c r="AV150" s="11" t="s">
        <v>80</v>
      </c>
      <c r="AW150" s="11" t="s">
        <v>30</v>
      </c>
      <c r="AX150" s="11" t="s">
        <v>72</v>
      </c>
      <c r="AY150" s="164" t="s">
        <v>133</v>
      </c>
    </row>
    <row r="151" spans="2:51" s="10" customFormat="1" ht="25.5" customHeight="1">
      <c r="B151" s="150"/>
      <c r="C151" s="151"/>
      <c r="D151" s="151"/>
      <c r="E151" s="152" t="s">
        <v>5</v>
      </c>
      <c r="F151" s="246" t="s">
        <v>335</v>
      </c>
      <c r="G151" s="247"/>
      <c r="H151" s="247"/>
      <c r="I151" s="247"/>
      <c r="J151" s="151"/>
      <c r="K151" s="153">
        <v>50.319</v>
      </c>
      <c r="L151" s="151"/>
      <c r="M151" s="151"/>
      <c r="N151" s="151"/>
      <c r="O151" s="151"/>
      <c r="P151" s="151"/>
      <c r="Q151" s="151"/>
      <c r="R151" s="154"/>
      <c r="T151" s="155"/>
      <c r="U151" s="151"/>
      <c r="V151" s="151"/>
      <c r="W151" s="151"/>
      <c r="X151" s="151"/>
      <c r="Y151" s="151"/>
      <c r="Z151" s="151"/>
      <c r="AA151" s="156"/>
      <c r="AT151" s="157" t="s">
        <v>141</v>
      </c>
      <c r="AU151" s="157" t="s">
        <v>97</v>
      </c>
      <c r="AV151" s="10" t="s">
        <v>97</v>
      </c>
      <c r="AW151" s="10" t="s">
        <v>30</v>
      </c>
      <c r="AX151" s="10" t="s">
        <v>80</v>
      </c>
      <c r="AY151" s="157" t="s">
        <v>133</v>
      </c>
    </row>
    <row r="152" spans="2:65" s="1" customFormat="1" ht="25.5" customHeight="1">
      <c r="B152" s="140"/>
      <c r="C152" s="165" t="s">
        <v>184</v>
      </c>
      <c r="D152" s="165" t="s">
        <v>197</v>
      </c>
      <c r="E152" s="166" t="s">
        <v>207</v>
      </c>
      <c r="F152" s="249" t="s">
        <v>353</v>
      </c>
      <c r="G152" s="249"/>
      <c r="H152" s="249"/>
      <c r="I152" s="249"/>
      <c r="J152" s="167" t="s">
        <v>137</v>
      </c>
      <c r="K152" s="168">
        <v>51.325</v>
      </c>
      <c r="L152" s="250"/>
      <c r="M152" s="250"/>
      <c r="N152" s="250">
        <f>ROUND(L152*K152,2)</f>
        <v>0</v>
      </c>
      <c r="O152" s="236"/>
      <c r="P152" s="236"/>
      <c r="Q152" s="236"/>
      <c r="R152" s="145"/>
      <c r="T152" s="146" t="s">
        <v>5</v>
      </c>
      <c r="U152" s="43" t="s">
        <v>37</v>
      </c>
      <c r="V152" s="147">
        <v>0</v>
      </c>
      <c r="W152" s="147">
        <f>V152*K152</f>
        <v>0</v>
      </c>
      <c r="X152" s="147">
        <v>0.00254</v>
      </c>
      <c r="Y152" s="147">
        <f>X152*K152</f>
        <v>0.13036550000000002</v>
      </c>
      <c r="Z152" s="147">
        <v>0</v>
      </c>
      <c r="AA152" s="148">
        <f>Z152*K152</f>
        <v>0</v>
      </c>
      <c r="AR152" s="21" t="s">
        <v>201</v>
      </c>
      <c r="AT152" s="21" t="s">
        <v>197</v>
      </c>
      <c r="AU152" s="21" t="s">
        <v>97</v>
      </c>
      <c r="AY152" s="21" t="s">
        <v>133</v>
      </c>
      <c r="BE152" s="149">
        <f>IF(U152="základní",N152,0)</f>
        <v>0</v>
      </c>
      <c r="BF152" s="149">
        <f>IF(U152="snížená",N152,0)</f>
        <v>0</v>
      </c>
      <c r="BG152" s="149">
        <f>IF(U152="zákl. přenesená",N152,0)</f>
        <v>0</v>
      </c>
      <c r="BH152" s="149">
        <f>IF(U152="sníž. přenesená",N152,0)</f>
        <v>0</v>
      </c>
      <c r="BI152" s="149">
        <f>IF(U152="nulová",N152,0)</f>
        <v>0</v>
      </c>
      <c r="BJ152" s="21" t="s">
        <v>80</v>
      </c>
      <c r="BK152" s="149">
        <f>ROUND(L152*K152,2)</f>
        <v>0</v>
      </c>
      <c r="BL152" s="21" t="s">
        <v>148</v>
      </c>
      <c r="BM152" s="21" t="s">
        <v>208</v>
      </c>
    </row>
    <row r="153" spans="2:65" s="1" customFormat="1" ht="25.5" customHeight="1">
      <c r="B153" s="140"/>
      <c r="C153" s="141" t="s">
        <v>190</v>
      </c>
      <c r="D153" s="141" t="s">
        <v>134</v>
      </c>
      <c r="E153" s="142" t="s">
        <v>209</v>
      </c>
      <c r="F153" s="235" t="s">
        <v>210</v>
      </c>
      <c r="G153" s="235"/>
      <c r="H153" s="235"/>
      <c r="I153" s="235"/>
      <c r="J153" s="143" t="s">
        <v>137</v>
      </c>
      <c r="K153" s="144">
        <v>50.319</v>
      </c>
      <c r="L153" s="236"/>
      <c r="M153" s="236"/>
      <c r="N153" s="236">
        <f>ROUND(L153*K153,2)</f>
        <v>0</v>
      </c>
      <c r="O153" s="236"/>
      <c r="P153" s="236"/>
      <c r="Q153" s="236"/>
      <c r="R153" s="145"/>
      <c r="T153" s="146" t="s">
        <v>5</v>
      </c>
      <c r="U153" s="43" t="s">
        <v>37</v>
      </c>
      <c r="V153" s="147">
        <v>0.12</v>
      </c>
      <c r="W153" s="147">
        <f>V153*K153</f>
        <v>6.03828</v>
      </c>
      <c r="X153" s="147">
        <v>0</v>
      </c>
      <c r="Y153" s="147">
        <f>X153*K153</f>
        <v>0</v>
      </c>
      <c r="Z153" s="147">
        <v>0</v>
      </c>
      <c r="AA153" s="148">
        <f>Z153*K153</f>
        <v>0</v>
      </c>
      <c r="AR153" s="21" t="s">
        <v>148</v>
      </c>
      <c r="AT153" s="21" t="s">
        <v>134</v>
      </c>
      <c r="AU153" s="21" t="s">
        <v>97</v>
      </c>
      <c r="AY153" s="21" t="s">
        <v>133</v>
      </c>
      <c r="BE153" s="149">
        <f>IF(U153="základní",N153,0)</f>
        <v>0</v>
      </c>
      <c r="BF153" s="149">
        <f>IF(U153="snížená",N153,0)</f>
        <v>0</v>
      </c>
      <c r="BG153" s="149">
        <f>IF(U153="zákl. přenesená",N153,0)</f>
        <v>0</v>
      </c>
      <c r="BH153" s="149">
        <f>IF(U153="sníž. přenesená",N153,0)</f>
        <v>0</v>
      </c>
      <c r="BI153" s="149">
        <f>IF(U153="nulová",N153,0)</f>
        <v>0</v>
      </c>
      <c r="BJ153" s="21" t="s">
        <v>80</v>
      </c>
      <c r="BK153" s="149">
        <f>ROUND(L153*K153,2)</f>
        <v>0</v>
      </c>
      <c r="BL153" s="21" t="s">
        <v>148</v>
      </c>
      <c r="BM153" s="21" t="s">
        <v>211</v>
      </c>
    </row>
    <row r="154" spans="2:65" s="1" customFormat="1" ht="38.25" customHeight="1">
      <c r="B154" s="140"/>
      <c r="C154" s="141" t="s">
        <v>196</v>
      </c>
      <c r="D154" s="141" t="s">
        <v>134</v>
      </c>
      <c r="E154" s="142" t="s">
        <v>223</v>
      </c>
      <c r="F154" s="235" t="s">
        <v>224</v>
      </c>
      <c r="G154" s="235"/>
      <c r="H154" s="235"/>
      <c r="I154" s="235"/>
      <c r="J154" s="143" t="s">
        <v>225</v>
      </c>
      <c r="K154" s="144">
        <v>21.88</v>
      </c>
      <c r="L154" s="236"/>
      <c r="M154" s="236"/>
      <c r="N154" s="236">
        <f>ROUND(L154*K154,2)</f>
        <v>0</v>
      </c>
      <c r="O154" s="236"/>
      <c r="P154" s="236"/>
      <c r="Q154" s="236"/>
      <c r="R154" s="145"/>
      <c r="T154" s="146" t="s">
        <v>5</v>
      </c>
      <c r="U154" s="43" t="s">
        <v>37</v>
      </c>
      <c r="V154" s="147">
        <v>0.085</v>
      </c>
      <c r="W154" s="147">
        <f>V154*K154</f>
        <v>1.8598000000000001</v>
      </c>
      <c r="X154" s="147">
        <v>0</v>
      </c>
      <c r="Y154" s="147">
        <f>X154*K154</f>
        <v>0</v>
      </c>
      <c r="Z154" s="147">
        <v>0</v>
      </c>
      <c r="AA154" s="148">
        <f>Z154*K154</f>
        <v>0</v>
      </c>
      <c r="AR154" s="21" t="s">
        <v>148</v>
      </c>
      <c r="AT154" s="21" t="s">
        <v>134</v>
      </c>
      <c r="AU154" s="21" t="s">
        <v>97</v>
      </c>
      <c r="AY154" s="21" t="s">
        <v>133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1" t="s">
        <v>80</v>
      </c>
      <c r="BK154" s="149">
        <f>ROUND(L154*K154,2)</f>
        <v>0</v>
      </c>
      <c r="BL154" s="21" t="s">
        <v>148</v>
      </c>
      <c r="BM154" s="21" t="s">
        <v>226</v>
      </c>
    </row>
    <row r="155" spans="2:51" s="10" customFormat="1" ht="25.5" customHeight="1">
      <c r="B155" s="150"/>
      <c r="C155" s="151"/>
      <c r="D155" s="151"/>
      <c r="E155" s="152" t="s">
        <v>5</v>
      </c>
      <c r="F155" s="237" t="s">
        <v>336</v>
      </c>
      <c r="G155" s="238"/>
      <c r="H155" s="238"/>
      <c r="I155" s="238"/>
      <c r="J155" s="151"/>
      <c r="K155" s="153">
        <v>21.88</v>
      </c>
      <c r="L155" s="151"/>
      <c r="M155" s="151"/>
      <c r="N155" s="151"/>
      <c r="O155" s="151"/>
      <c r="P155" s="151"/>
      <c r="Q155" s="151"/>
      <c r="R155" s="154"/>
      <c r="T155" s="155"/>
      <c r="U155" s="151"/>
      <c r="V155" s="151"/>
      <c r="W155" s="151"/>
      <c r="X155" s="151"/>
      <c r="Y155" s="151"/>
      <c r="Z155" s="151"/>
      <c r="AA155" s="156"/>
      <c r="AT155" s="157" t="s">
        <v>141</v>
      </c>
      <c r="AU155" s="157" t="s">
        <v>97</v>
      </c>
      <c r="AV155" s="10" t="s">
        <v>97</v>
      </c>
      <c r="AW155" s="10" t="s">
        <v>30</v>
      </c>
      <c r="AX155" s="10" t="s">
        <v>80</v>
      </c>
      <c r="AY155" s="157" t="s">
        <v>133</v>
      </c>
    </row>
    <row r="156" spans="2:65" s="1" customFormat="1" ht="16.5" customHeight="1">
      <c r="B156" s="140"/>
      <c r="C156" s="165" t="s">
        <v>203</v>
      </c>
      <c r="D156" s="165" t="s">
        <v>197</v>
      </c>
      <c r="E156" s="166" t="s">
        <v>229</v>
      </c>
      <c r="F156" s="249" t="s">
        <v>230</v>
      </c>
      <c r="G156" s="249"/>
      <c r="H156" s="249"/>
      <c r="I156" s="249"/>
      <c r="J156" s="167" t="s">
        <v>225</v>
      </c>
      <c r="K156" s="168">
        <v>21.88</v>
      </c>
      <c r="L156" s="250"/>
      <c r="M156" s="250"/>
      <c r="N156" s="250">
        <f>ROUND(L156*K156,2)</f>
        <v>0</v>
      </c>
      <c r="O156" s="236"/>
      <c r="P156" s="236"/>
      <c r="Q156" s="236"/>
      <c r="R156" s="145"/>
      <c r="T156" s="146" t="s">
        <v>5</v>
      </c>
      <c r="U156" s="43" t="s">
        <v>37</v>
      </c>
      <c r="V156" s="147">
        <v>0</v>
      </c>
      <c r="W156" s="147">
        <f>V156*K156</f>
        <v>0</v>
      </c>
      <c r="X156" s="147">
        <v>0.00015</v>
      </c>
      <c r="Y156" s="147">
        <f>X156*K156</f>
        <v>0.0032819999999999998</v>
      </c>
      <c r="Z156" s="147">
        <v>0</v>
      </c>
      <c r="AA156" s="148">
        <f>Z156*K156</f>
        <v>0</v>
      </c>
      <c r="AR156" s="21" t="s">
        <v>201</v>
      </c>
      <c r="AT156" s="21" t="s">
        <v>197</v>
      </c>
      <c r="AU156" s="21" t="s">
        <v>97</v>
      </c>
      <c r="AY156" s="21" t="s">
        <v>133</v>
      </c>
      <c r="BE156" s="149">
        <f>IF(U156="základní",N156,0)</f>
        <v>0</v>
      </c>
      <c r="BF156" s="149">
        <f>IF(U156="snížená",N156,0)</f>
        <v>0</v>
      </c>
      <c r="BG156" s="149">
        <f>IF(U156="zákl. přenesená",N156,0)</f>
        <v>0</v>
      </c>
      <c r="BH156" s="149">
        <f>IF(U156="sníž. přenesená",N156,0)</f>
        <v>0</v>
      </c>
      <c r="BI156" s="149">
        <f>IF(U156="nulová",N156,0)</f>
        <v>0</v>
      </c>
      <c r="BJ156" s="21" t="s">
        <v>80</v>
      </c>
      <c r="BK156" s="149">
        <f>ROUND(L156*K156,2)</f>
        <v>0</v>
      </c>
      <c r="BL156" s="21" t="s">
        <v>148</v>
      </c>
      <c r="BM156" s="21" t="s">
        <v>231</v>
      </c>
    </row>
    <row r="157" spans="2:65" s="1" customFormat="1" ht="25.5" customHeight="1">
      <c r="B157" s="140"/>
      <c r="C157" s="141" t="s">
        <v>11</v>
      </c>
      <c r="D157" s="141" t="s">
        <v>134</v>
      </c>
      <c r="E157" s="142" t="s">
        <v>232</v>
      </c>
      <c r="F157" s="235" t="s">
        <v>233</v>
      </c>
      <c r="G157" s="235"/>
      <c r="H157" s="235"/>
      <c r="I157" s="235"/>
      <c r="J157" s="143" t="s">
        <v>234</v>
      </c>
      <c r="K157" s="144">
        <v>380.779</v>
      </c>
      <c r="L157" s="236"/>
      <c r="M157" s="236"/>
      <c r="N157" s="236">
        <f>ROUND(L157*K157,2)</f>
        <v>0</v>
      </c>
      <c r="O157" s="236"/>
      <c r="P157" s="236"/>
      <c r="Q157" s="236"/>
      <c r="R157" s="145"/>
      <c r="T157" s="146" t="s">
        <v>5</v>
      </c>
      <c r="U157" s="43" t="s">
        <v>37</v>
      </c>
      <c r="V157" s="147">
        <v>0</v>
      </c>
      <c r="W157" s="147">
        <f>V157*K157</f>
        <v>0</v>
      </c>
      <c r="X157" s="147">
        <v>0</v>
      </c>
      <c r="Y157" s="147">
        <f>X157*K157</f>
        <v>0</v>
      </c>
      <c r="Z157" s="147">
        <v>0</v>
      </c>
      <c r="AA157" s="148">
        <f>Z157*K157</f>
        <v>0</v>
      </c>
      <c r="AR157" s="21" t="s">
        <v>148</v>
      </c>
      <c r="AT157" s="21" t="s">
        <v>134</v>
      </c>
      <c r="AU157" s="21" t="s">
        <v>97</v>
      </c>
      <c r="AY157" s="21" t="s">
        <v>133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1" t="s">
        <v>80</v>
      </c>
      <c r="BK157" s="149">
        <f>ROUND(L157*K157,2)</f>
        <v>0</v>
      </c>
      <c r="BL157" s="21" t="s">
        <v>148</v>
      </c>
      <c r="BM157" s="21" t="s">
        <v>235</v>
      </c>
    </row>
    <row r="158" spans="2:63" s="9" customFormat="1" ht="29.85" customHeight="1">
      <c r="B158" s="129"/>
      <c r="C158" s="130"/>
      <c r="D158" s="139" t="s">
        <v>115</v>
      </c>
      <c r="E158" s="139"/>
      <c r="F158" s="139"/>
      <c r="G158" s="139"/>
      <c r="H158" s="139"/>
      <c r="I158" s="139"/>
      <c r="J158" s="139"/>
      <c r="K158" s="139"/>
      <c r="L158" s="139"/>
      <c r="M158" s="139"/>
      <c r="N158" s="251">
        <f>BK158</f>
        <v>0</v>
      </c>
      <c r="O158" s="252"/>
      <c r="P158" s="252"/>
      <c r="Q158" s="252"/>
      <c r="R158" s="132"/>
      <c r="T158" s="133"/>
      <c r="U158" s="130"/>
      <c r="V158" s="130"/>
      <c r="W158" s="134">
        <f>SUM(W159:W163)</f>
        <v>3.71448</v>
      </c>
      <c r="X158" s="130"/>
      <c r="Y158" s="134">
        <f>SUM(Y159:Y163)</f>
        <v>0.00345</v>
      </c>
      <c r="Z158" s="130"/>
      <c r="AA158" s="135">
        <f>SUM(AA159:AA163)</f>
        <v>0</v>
      </c>
      <c r="AR158" s="136" t="s">
        <v>97</v>
      </c>
      <c r="AT158" s="137" t="s">
        <v>71</v>
      </c>
      <c r="AU158" s="137" t="s">
        <v>80</v>
      </c>
      <c r="AY158" s="136" t="s">
        <v>133</v>
      </c>
      <c r="BK158" s="138">
        <f>SUM(BK159:BK163)</f>
        <v>0</v>
      </c>
    </row>
    <row r="159" spans="2:65" s="1" customFormat="1" ht="25.5" customHeight="1">
      <c r="B159" s="140"/>
      <c r="C159" s="141" t="s">
        <v>148</v>
      </c>
      <c r="D159" s="141" t="s">
        <v>134</v>
      </c>
      <c r="E159" s="142" t="s">
        <v>246</v>
      </c>
      <c r="F159" s="235" t="s">
        <v>247</v>
      </c>
      <c r="G159" s="235"/>
      <c r="H159" s="235"/>
      <c r="I159" s="235"/>
      <c r="J159" s="143" t="s">
        <v>187</v>
      </c>
      <c r="K159" s="144">
        <v>14.74</v>
      </c>
      <c r="L159" s="236"/>
      <c r="M159" s="236"/>
      <c r="N159" s="236">
        <f>ROUND(L159*K159,2)</f>
        <v>0</v>
      </c>
      <c r="O159" s="236"/>
      <c r="P159" s="236"/>
      <c r="Q159" s="236"/>
      <c r="R159" s="145"/>
      <c r="T159" s="146" t="s">
        <v>5</v>
      </c>
      <c r="U159" s="43" t="s">
        <v>37</v>
      </c>
      <c r="V159" s="147">
        <v>0.252</v>
      </c>
      <c r="W159" s="147">
        <f>V159*K159</f>
        <v>3.71448</v>
      </c>
      <c r="X159" s="147">
        <v>0</v>
      </c>
      <c r="Y159" s="147">
        <f>X159*K159</f>
        <v>0</v>
      </c>
      <c r="Z159" s="147">
        <v>0</v>
      </c>
      <c r="AA159" s="148">
        <f>Z159*K159</f>
        <v>0</v>
      </c>
      <c r="AR159" s="21" t="s">
        <v>148</v>
      </c>
      <c r="AT159" s="21" t="s">
        <v>134</v>
      </c>
      <c r="AU159" s="21" t="s">
        <v>97</v>
      </c>
      <c r="AY159" s="21" t="s">
        <v>133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1" t="s">
        <v>80</v>
      </c>
      <c r="BK159" s="149">
        <f>ROUND(L159*K159,2)</f>
        <v>0</v>
      </c>
      <c r="BL159" s="21" t="s">
        <v>148</v>
      </c>
      <c r="BM159" s="21" t="s">
        <v>248</v>
      </c>
    </row>
    <row r="160" spans="2:51" s="10" customFormat="1" ht="25.5" customHeight="1">
      <c r="B160" s="150"/>
      <c r="C160" s="151"/>
      <c r="D160" s="151"/>
      <c r="E160" s="152" t="s">
        <v>5</v>
      </c>
      <c r="F160" s="237" t="s">
        <v>337</v>
      </c>
      <c r="G160" s="238"/>
      <c r="H160" s="238"/>
      <c r="I160" s="238"/>
      <c r="J160" s="151"/>
      <c r="K160" s="153">
        <v>14.74</v>
      </c>
      <c r="L160" s="151"/>
      <c r="M160" s="151"/>
      <c r="N160" s="151"/>
      <c r="O160" s="151"/>
      <c r="P160" s="151"/>
      <c r="Q160" s="151"/>
      <c r="R160" s="154"/>
      <c r="T160" s="155"/>
      <c r="U160" s="151"/>
      <c r="V160" s="151"/>
      <c r="W160" s="151"/>
      <c r="X160" s="151"/>
      <c r="Y160" s="151"/>
      <c r="Z160" s="151"/>
      <c r="AA160" s="156"/>
      <c r="AT160" s="157" t="s">
        <v>141</v>
      </c>
      <c r="AU160" s="157" t="s">
        <v>97</v>
      </c>
      <c r="AV160" s="10" t="s">
        <v>97</v>
      </c>
      <c r="AW160" s="10" t="s">
        <v>30</v>
      </c>
      <c r="AX160" s="10" t="s">
        <v>80</v>
      </c>
      <c r="AY160" s="157" t="s">
        <v>133</v>
      </c>
    </row>
    <row r="161" spans="2:65" s="1" customFormat="1" ht="16.5" customHeight="1">
      <c r="B161" s="140"/>
      <c r="C161" s="165" t="s">
        <v>212</v>
      </c>
      <c r="D161" s="165" t="s">
        <v>197</v>
      </c>
      <c r="E161" s="166" t="s">
        <v>251</v>
      </c>
      <c r="F161" s="249" t="s">
        <v>252</v>
      </c>
      <c r="G161" s="249"/>
      <c r="H161" s="249"/>
      <c r="I161" s="249"/>
      <c r="J161" s="167" t="s">
        <v>187</v>
      </c>
      <c r="K161" s="168">
        <v>15</v>
      </c>
      <c r="L161" s="250"/>
      <c r="M161" s="250"/>
      <c r="N161" s="250">
        <f>ROUND(L161*K161,2)</f>
        <v>0</v>
      </c>
      <c r="O161" s="236"/>
      <c r="P161" s="236"/>
      <c r="Q161" s="236"/>
      <c r="R161" s="145"/>
      <c r="T161" s="146" t="s">
        <v>5</v>
      </c>
      <c r="U161" s="43" t="s">
        <v>37</v>
      </c>
      <c r="V161" s="147">
        <v>0</v>
      </c>
      <c r="W161" s="147">
        <f>V161*K161</f>
        <v>0</v>
      </c>
      <c r="X161" s="147">
        <v>0.00023</v>
      </c>
      <c r="Y161" s="147">
        <f>X161*K161</f>
        <v>0.00345</v>
      </c>
      <c r="Z161" s="147">
        <v>0</v>
      </c>
      <c r="AA161" s="148">
        <f>Z161*K161</f>
        <v>0</v>
      </c>
      <c r="AR161" s="21" t="s">
        <v>201</v>
      </c>
      <c r="AT161" s="21" t="s">
        <v>197</v>
      </c>
      <c r="AU161" s="21" t="s">
        <v>97</v>
      </c>
      <c r="AY161" s="21" t="s">
        <v>133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1" t="s">
        <v>80</v>
      </c>
      <c r="BK161" s="149">
        <f>ROUND(L161*K161,2)</f>
        <v>0</v>
      </c>
      <c r="BL161" s="21" t="s">
        <v>148</v>
      </c>
      <c r="BM161" s="21" t="s">
        <v>253</v>
      </c>
    </row>
    <row r="162" spans="2:51" s="10" customFormat="1" ht="16.5" customHeight="1">
      <c r="B162" s="150"/>
      <c r="C162" s="151"/>
      <c r="D162" s="151"/>
      <c r="E162" s="152" t="s">
        <v>5</v>
      </c>
      <c r="F162" s="237" t="s">
        <v>11</v>
      </c>
      <c r="G162" s="238"/>
      <c r="H162" s="238"/>
      <c r="I162" s="238"/>
      <c r="J162" s="151"/>
      <c r="K162" s="153">
        <v>15</v>
      </c>
      <c r="L162" s="151"/>
      <c r="M162" s="151"/>
      <c r="N162" s="151"/>
      <c r="O162" s="151"/>
      <c r="P162" s="151"/>
      <c r="Q162" s="151"/>
      <c r="R162" s="154"/>
      <c r="T162" s="155"/>
      <c r="U162" s="151"/>
      <c r="V162" s="151"/>
      <c r="W162" s="151"/>
      <c r="X162" s="151"/>
      <c r="Y162" s="151"/>
      <c r="Z162" s="151"/>
      <c r="AA162" s="156"/>
      <c r="AT162" s="157" t="s">
        <v>141</v>
      </c>
      <c r="AU162" s="157" t="s">
        <v>97</v>
      </c>
      <c r="AV162" s="10" t="s">
        <v>97</v>
      </c>
      <c r="AW162" s="10" t="s">
        <v>30</v>
      </c>
      <c r="AX162" s="10" t="s">
        <v>80</v>
      </c>
      <c r="AY162" s="157" t="s">
        <v>133</v>
      </c>
    </row>
    <row r="163" spans="2:65" s="1" customFormat="1" ht="25.5" customHeight="1">
      <c r="B163" s="140"/>
      <c r="C163" s="141" t="s">
        <v>217</v>
      </c>
      <c r="D163" s="141" t="s">
        <v>134</v>
      </c>
      <c r="E163" s="142" t="s">
        <v>256</v>
      </c>
      <c r="F163" s="235" t="s">
        <v>257</v>
      </c>
      <c r="G163" s="235"/>
      <c r="H163" s="235"/>
      <c r="I163" s="235"/>
      <c r="J163" s="143" t="s">
        <v>234</v>
      </c>
      <c r="K163" s="144">
        <v>35.767</v>
      </c>
      <c r="L163" s="236"/>
      <c r="M163" s="236"/>
      <c r="N163" s="236">
        <f>ROUND(L163*K163,2)</f>
        <v>0</v>
      </c>
      <c r="O163" s="236"/>
      <c r="P163" s="236"/>
      <c r="Q163" s="236"/>
      <c r="R163" s="145"/>
      <c r="T163" s="146" t="s">
        <v>5</v>
      </c>
      <c r="U163" s="43" t="s">
        <v>37</v>
      </c>
      <c r="V163" s="147">
        <v>0</v>
      </c>
      <c r="W163" s="147">
        <f>V163*K163</f>
        <v>0</v>
      </c>
      <c r="X163" s="147">
        <v>0</v>
      </c>
      <c r="Y163" s="147">
        <f>X163*K163</f>
        <v>0</v>
      </c>
      <c r="Z163" s="147">
        <v>0</v>
      </c>
      <c r="AA163" s="148">
        <f>Z163*K163</f>
        <v>0</v>
      </c>
      <c r="AR163" s="21" t="s">
        <v>148</v>
      </c>
      <c r="AT163" s="21" t="s">
        <v>134</v>
      </c>
      <c r="AU163" s="21" t="s">
        <v>97</v>
      </c>
      <c r="AY163" s="21" t="s">
        <v>133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1" t="s">
        <v>80</v>
      </c>
      <c r="BK163" s="149">
        <f>ROUND(L163*K163,2)</f>
        <v>0</v>
      </c>
      <c r="BL163" s="21" t="s">
        <v>148</v>
      </c>
      <c r="BM163" s="21" t="s">
        <v>258</v>
      </c>
    </row>
    <row r="164" spans="2:63" s="9" customFormat="1" ht="29.85" customHeight="1">
      <c r="B164" s="129"/>
      <c r="C164" s="130"/>
      <c r="D164" s="139" t="s">
        <v>116</v>
      </c>
      <c r="E164" s="139"/>
      <c r="F164" s="139"/>
      <c r="G164" s="139"/>
      <c r="H164" s="139"/>
      <c r="I164" s="139"/>
      <c r="J164" s="139"/>
      <c r="K164" s="139"/>
      <c r="L164" s="139"/>
      <c r="M164" s="139"/>
      <c r="N164" s="251">
        <f>BK164</f>
        <v>0</v>
      </c>
      <c r="O164" s="252"/>
      <c r="P164" s="252"/>
      <c r="Q164" s="252"/>
      <c r="R164" s="132"/>
      <c r="T164" s="133"/>
      <c r="U164" s="130"/>
      <c r="V164" s="130"/>
      <c r="W164" s="134">
        <f>SUM(W165:W170)</f>
        <v>4.36839</v>
      </c>
      <c r="X164" s="130"/>
      <c r="Y164" s="134">
        <f>SUM(Y165:Y170)</f>
        <v>0.21481083</v>
      </c>
      <c r="Z164" s="130"/>
      <c r="AA164" s="135">
        <f>SUM(AA165:AA170)</f>
        <v>0</v>
      </c>
      <c r="AR164" s="136" t="s">
        <v>97</v>
      </c>
      <c r="AT164" s="137" t="s">
        <v>71</v>
      </c>
      <c r="AU164" s="137" t="s">
        <v>80</v>
      </c>
      <c r="AY164" s="136" t="s">
        <v>133</v>
      </c>
      <c r="BK164" s="138">
        <f>SUM(BK165:BK170)</f>
        <v>0</v>
      </c>
    </row>
    <row r="165" spans="2:65" s="1" customFormat="1" ht="16.5" customHeight="1">
      <c r="B165" s="140"/>
      <c r="C165" s="141" t="s">
        <v>222</v>
      </c>
      <c r="D165" s="141" t="s">
        <v>134</v>
      </c>
      <c r="E165" s="142" t="s">
        <v>260</v>
      </c>
      <c r="F165" s="235" t="s">
        <v>261</v>
      </c>
      <c r="G165" s="235"/>
      <c r="H165" s="235"/>
      <c r="I165" s="235"/>
      <c r="J165" s="143" t="s">
        <v>137</v>
      </c>
      <c r="K165" s="144">
        <v>18.993</v>
      </c>
      <c r="L165" s="236"/>
      <c r="M165" s="236"/>
      <c r="N165" s="236">
        <f>ROUND(L165*K165,2)</f>
        <v>0</v>
      </c>
      <c r="O165" s="236"/>
      <c r="P165" s="236"/>
      <c r="Q165" s="236"/>
      <c r="R165" s="145"/>
      <c r="T165" s="146" t="s">
        <v>5</v>
      </c>
      <c r="U165" s="43" t="s">
        <v>37</v>
      </c>
      <c r="V165" s="147">
        <v>0.23</v>
      </c>
      <c r="W165" s="147">
        <f>V165*K165</f>
        <v>4.36839</v>
      </c>
      <c r="X165" s="147">
        <v>0.01131</v>
      </c>
      <c r="Y165" s="147">
        <f>X165*K165</f>
        <v>0.21481083</v>
      </c>
      <c r="Z165" s="147">
        <v>0</v>
      </c>
      <c r="AA165" s="148">
        <f>Z165*K165</f>
        <v>0</v>
      </c>
      <c r="AR165" s="21" t="s">
        <v>148</v>
      </c>
      <c r="AT165" s="21" t="s">
        <v>134</v>
      </c>
      <c r="AU165" s="21" t="s">
        <v>97</v>
      </c>
      <c r="AY165" s="21" t="s">
        <v>133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1" t="s">
        <v>80</v>
      </c>
      <c r="BK165" s="149">
        <f>ROUND(L165*K165,2)</f>
        <v>0</v>
      </c>
      <c r="BL165" s="21" t="s">
        <v>148</v>
      </c>
      <c r="BM165" s="21" t="s">
        <v>338</v>
      </c>
    </row>
    <row r="166" spans="2:51" s="11" customFormat="1" ht="16.5" customHeight="1">
      <c r="B166" s="158"/>
      <c r="C166" s="159"/>
      <c r="D166" s="159"/>
      <c r="E166" s="160" t="s">
        <v>5</v>
      </c>
      <c r="F166" s="244" t="s">
        <v>339</v>
      </c>
      <c r="G166" s="245"/>
      <c r="H166" s="245"/>
      <c r="I166" s="245"/>
      <c r="J166" s="159"/>
      <c r="K166" s="160" t="s">
        <v>5</v>
      </c>
      <c r="L166" s="159"/>
      <c r="M166" s="159"/>
      <c r="N166" s="159"/>
      <c r="O166" s="159"/>
      <c r="P166" s="159"/>
      <c r="Q166" s="159"/>
      <c r="R166" s="161"/>
      <c r="T166" s="162"/>
      <c r="U166" s="159"/>
      <c r="V166" s="159"/>
      <c r="W166" s="159"/>
      <c r="X166" s="159"/>
      <c r="Y166" s="159"/>
      <c r="Z166" s="159"/>
      <c r="AA166" s="163"/>
      <c r="AT166" s="164" t="s">
        <v>141</v>
      </c>
      <c r="AU166" s="164" t="s">
        <v>97</v>
      </c>
      <c r="AV166" s="11" t="s">
        <v>80</v>
      </c>
      <c r="AW166" s="11" t="s">
        <v>30</v>
      </c>
      <c r="AX166" s="11" t="s">
        <v>72</v>
      </c>
      <c r="AY166" s="164" t="s">
        <v>133</v>
      </c>
    </row>
    <row r="167" spans="2:51" s="10" customFormat="1" ht="25.5" customHeight="1">
      <c r="B167" s="150"/>
      <c r="C167" s="151"/>
      <c r="D167" s="151"/>
      <c r="E167" s="152" t="s">
        <v>5</v>
      </c>
      <c r="F167" s="246" t="s">
        <v>340</v>
      </c>
      <c r="G167" s="247"/>
      <c r="H167" s="247"/>
      <c r="I167" s="247"/>
      <c r="J167" s="151"/>
      <c r="K167" s="153">
        <v>14.793</v>
      </c>
      <c r="L167" s="151"/>
      <c r="M167" s="151"/>
      <c r="N167" s="151"/>
      <c r="O167" s="151"/>
      <c r="P167" s="151"/>
      <c r="Q167" s="151"/>
      <c r="R167" s="154"/>
      <c r="T167" s="155"/>
      <c r="U167" s="151"/>
      <c r="V167" s="151"/>
      <c r="W167" s="151"/>
      <c r="X167" s="151"/>
      <c r="Y167" s="151"/>
      <c r="Z167" s="151"/>
      <c r="AA167" s="156"/>
      <c r="AT167" s="157" t="s">
        <v>141</v>
      </c>
      <c r="AU167" s="157" t="s">
        <v>97</v>
      </c>
      <c r="AV167" s="10" t="s">
        <v>97</v>
      </c>
      <c r="AW167" s="10" t="s">
        <v>30</v>
      </c>
      <c r="AX167" s="10" t="s">
        <v>72</v>
      </c>
      <c r="AY167" s="157" t="s">
        <v>133</v>
      </c>
    </row>
    <row r="168" spans="2:51" s="10" customFormat="1" ht="16.5" customHeight="1">
      <c r="B168" s="150"/>
      <c r="C168" s="151"/>
      <c r="D168" s="151"/>
      <c r="E168" s="152" t="s">
        <v>5</v>
      </c>
      <c r="F168" s="246" t="s">
        <v>331</v>
      </c>
      <c r="G168" s="247"/>
      <c r="H168" s="247"/>
      <c r="I168" s="247"/>
      <c r="J168" s="151"/>
      <c r="K168" s="153">
        <v>4.2</v>
      </c>
      <c r="L168" s="151"/>
      <c r="M168" s="151"/>
      <c r="N168" s="151"/>
      <c r="O168" s="151"/>
      <c r="P168" s="151"/>
      <c r="Q168" s="151"/>
      <c r="R168" s="154"/>
      <c r="T168" s="155"/>
      <c r="U168" s="151"/>
      <c r="V168" s="151"/>
      <c r="W168" s="151"/>
      <c r="X168" s="151"/>
      <c r="Y168" s="151"/>
      <c r="Z168" s="151"/>
      <c r="AA168" s="156"/>
      <c r="AT168" s="157" t="s">
        <v>141</v>
      </c>
      <c r="AU168" s="157" t="s">
        <v>97</v>
      </c>
      <c r="AV168" s="10" t="s">
        <v>97</v>
      </c>
      <c r="AW168" s="10" t="s">
        <v>30</v>
      </c>
      <c r="AX168" s="10" t="s">
        <v>72</v>
      </c>
      <c r="AY168" s="157" t="s">
        <v>133</v>
      </c>
    </row>
    <row r="169" spans="2:51" s="12" customFormat="1" ht="16.5" customHeight="1">
      <c r="B169" s="172"/>
      <c r="C169" s="173"/>
      <c r="D169" s="173"/>
      <c r="E169" s="174" t="s">
        <v>5</v>
      </c>
      <c r="F169" s="257" t="s">
        <v>327</v>
      </c>
      <c r="G169" s="258"/>
      <c r="H169" s="258"/>
      <c r="I169" s="258"/>
      <c r="J169" s="173"/>
      <c r="K169" s="175">
        <v>18.993</v>
      </c>
      <c r="L169" s="173"/>
      <c r="M169" s="173"/>
      <c r="N169" s="173"/>
      <c r="O169" s="173"/>
      <c r="P169" s="173"/>
      <c r="Q169" s="173"/>
      <c r="R169" s="176"/>
      <c r="T169" s="177"/>
      <c r="U169" s="173"/>
      <c r="V169" s="173"/>
      <c r="W169" s="173"/>
      <c r="X169" s="173"/>
      <c r="Y169" s="173"/>
      <c r="Z169" s="173"/>
      <c r="AA169" s="178"/>
      <c r="AT169" s="179" t="s">
        <v>141</v>
      </c>
      <c r="AU169" s="179" t="s">
        <v>97</v>
      </c>
      <c r="AV169" s="12" t="s">
        <v>138</v>
      </c>
      <c r="AW169" s="12" t="s">
        <v>30</v>
      </c>
      <c r="AX169" s="12" t="s">
        <v>80</v>
      </c>
      <c r="AY169" s="179" t="s">
        <v>133</v>
      </c>
    </row>
    <row r="170" spans="2:65" s="1" customFormat="1" ht="25.5" customHeight="1">
      <c r="B170" s="140"/>
      <c r="C170" s="141" t="s">
        <v>228</v>
      </c>
      <c r="D170" s="141" t="s">
        <v>134</v>
      </c>
      <c r="E170" s="142" t="s">
        <v>265</v>
      </c>
      <c r="F170" s="235" t="s">
        <v>266</v>
      </c>
      <c r="G170" s="235"/>
      <c r="H170" s="235"/>
      <c r="I170" s="235"/>
      <c r="J170" s="143" t="s">
        <v>234</v>
      </c>
      <c r="K170" s="144">
        <v>75.402</v>
      </c>
      <c r="L170" s="236"/>
      <c r="M170" s="236"/>
      <c r="N170" s="236">
        <f>ROUND(L170*K170,2)</f>
        <v>0</v>
      </c>
      <c r="O170" s="236"/>
      <c r="P170" s="236"/>
      <c r="Q170" s="236"/>
      <c r="R170" s="145"/>
      <c r="T170" s="146" t="s">
        <v>5</v>
      </c>
      <c r="U170" s="43" t="s">
        <v>37</v>
      </c>
      <c r="V170" s="147">
        <v>0</v>
      </c>
      <c r="W170" s="147">
        <f>V170*K170</f>
        <v>0</v>
      </c>
      <c r="X170" s="147">
        <v>0</v>
      </c>
      <c r="Y170" s="147">
        <f>X170*K170</f>
        <v>0</v>
      </c>
      <c r="Z170" s="147">
        <v>0</v>
      </c>
      <c r="AA170" s="148">
        <f>Z170*K170</f>
        <v>0</v>
      </c>
      <c r="AR170" s="21" t="s">
        <v>148</v>
      </c>
      <c r="AT170" s="21" t="s">
        <v>134</v>
      </c>
      <c r="AU170" s="21" t="s">
        <v>97</v>
      </c>
      <c r="AY170" s="21" t="s">
        <v>133</v>
      </c>
      <c r="BE170" s="149">
        <f>IF(U170="základní",N170,0)</f>
        <v>0</v>
      </c>
      <c r="BF170" s="149">
        <f>IF(U170="snížená",N170,0)</f>
        <v>0</v>
      </c>
      <c r="BG170" s="149">
        <f>IF(U170="zákl. přenesená",N170,0)</f>
        <v>0</v>
      </c>
      <c r="BH170" s="149">
        <f>IF(U170="sníž. přenesená",N170,0)</f>
        <v>0</v>
      </c>
      <c r="BI170" s="149">
        <f>IF(U170="nulová",N170,0)</f>
        <v>0</v>
      </c>
      <c r="BJ170" s="21" t="s">
        <v>80</v>
      </c>
      <c r="BK170" s="149">
        <f>ROUND(L170*K170,2)</f>
        <v>0</v>
      </c>
      <c r="BL170" s="21" t="s">
        <v>148</v>
      </c>
      <c r="BM170" s="21" t="s">
        <v>341</v>
      </c>
    </row>
    <row r="171" spans="2:63" s="9" customFormat="1" ht="29.85" customHeight="1">
      <c r="B171" s="129"/>
      <c r="C171" s="130"/>
      <c r="D171" s="139" t="s">
        <v>117</v>
      </c>
      <c r="E171" s="139"/>
      <c r="F171" s="139"/>
      <c r="G171" s="139"/>
      <c r="H171" s="139"/>
      <c r="I171" s="139"/>
      <c r="J171" s="139"/>
      <c r="K171" s="139"/>
      <c r="L171" s="139"/>
      <c r="M171" s="139"/>
      <c r="N171" s="251">
        <f>BK171</f>
        <v>0</v>
      </c>
      <c r="O171" s="252"/>
      <c r="P171" s="252"/>
      <c r="Q171" s="252"/>
      <c r="R171" s="132"/>
      <c r="T171" s="133"/>
      <c r="U171" s="130"/>
      <c r="V171" s="130"/>
      <c r="W171" s="134">
        <f>SUM(W172:W185)</f>
        <v>46.586205</v>
      </c>
      <c r="X171" s="130"/>
      <c r="Y171" s="134">
        <f>SUM(Y172:Y185)</f>
        <v>0.215332</v>
      </c>
      <c r="Z171" s="130"/>
      <c r="AA171" s="135">
        <f>SUM(AA172:AA185)</f>
        <v>0.06046105</v>
      </c>
      <c r="AR171" s="136" t="s">
        <v>97</v>
      </c>
      <c r="AT171" s="137" t="s">
        <v>71</v>
      </c>
      <c r="AU171" s="137" t="s">
        <v>80</v>
      </c>
      <c r="AY171" s="136" t="s">
        <v>133</v>
      </c>
      <c r="BK171" s="138">
        <f>SUM(BK172:BK185)</f>
        <v>0</v>
      </c>
    </row>
    <row r="172" spans="2:65" s="1" customFormat="1" ht="25.5" customHeight="1">
      <c r="B172" s="140"/>
      <c r="C172" s="141" t="s">
        <v>10</v>
      </c>
      <c r="D172" s="141" t="s">
        <v>134</v>
      </c>
      <c r="E172" s="142" t="s">
        <v>269</v>
      </c>
      <c r="F172" s="235" t="s">
        <v>270</v>
      </c>
      <c r="G172" s="235"/>
      <c r="H172" s="235"/>
      <c r="I172" s="235"/>
      <c r="J172" s="143" t="s">
        <v>225</v>
      </c>
      <c r="K172" s="144">
        <v>31.655</v>
      </c>
      <c r="L172" s="236"/>
      <c r="M172" s="236"/>
      <c r="N172" s="236">
        <f>ROUND(L172*K172,2)</f>
        <v>0</v>
      </c>
      <c r="O172" s="236"/>
      <c r="P172" s="236"/>
      <c r="Q172" s="236"/>
      <c r="R172" s="145"/>
      <c r="T172" s="146" t="s">
        <v>5</v>
      </c>
      <c r="U172" s="43" t="s">
        <v>37</v>
      </c>
      <c r="V172" s="147">
        <v>0.43</v>
      </c>
      <c r="W172" s="147">
        <f>V172*K172</f>
        <v>13.611650000000001</v>
      </c>
      <c r="X172" s="147">
        <v>0</v>
      </c>
      <c r="Y172" s="147">
        <f>X172*K172</f>
        <v>0</v>
      </c>
      <c r="Z172" s="147">
        <v>0.00191</v>
      </c>
      <c r="AA172" s="148">
        <f>Z172*K172</f>
        <v>0.06046105</v>
      </c>
      <c r="AR172" s="21" t="s">
        <v>148</v>
      </c>
      <c r="AT172" s="21" t="s">
        <v>134</v>
      </c>
      <c r="AU172" s="21" t="s">
        <v>97</v>
      </c>
      <c r="AY172" s="21" t="s">
        <v>133</v>
      </c>
      <c r="BE172" s="149">
        <f>IF(U172="základní",N172,0)</f>
        <v>0</v>
      </c>
      <c r="BF172" s="149">
        <f>IF(U172="snížená",N172,0)</f>
        <v>0</v>
      </c>
      <c r="BG172" s="149">
        <f>IF(U172="zákl. přenesená",N172,0)</f>
        <v>0</v>
      </c>
      <c r="BH172" s="149">
        <f>IF(U172="sníž. přenesená",N172,0)</f>
        <v>0</v>
      </c>
      <c r="BI172" s="149">
        <f>IF(U172="nulová",N172,0)</f>
        <v>0</v>
      </c>
      <c r="BJ172" s="21" t="s">
        <v>80</v>
      </c>
      <c r="BK172" s="149">
        <f>ROUND(L172*K172,2)</f>
        <v>0</v>
      </c>
      <c r="BL172" s="21" t="s">
        <v>148</v>
      </c>
      <c r="BM172" s="21" t="s">
        <v>271</v>
      </c>
    </row>
    <row r="173" spans="2:51" s="11" customFormat="1" ht="16.5" customHeight="1">
      <c r="B173" s="158"/>
      <c r="C173" s="159"/>
      <c r="D173" s="159"/>
      <c r="E173" s="160" t="s">
        <v>5</v>
      </c>
      <c r="F173" s="244" t="s">
        <v>342</v>
      </c>
      <c r="G173" s="245"/>
      <c r="H173" s="245"/>
      <c r="I173" s="245"/>
      <c r="J173" s="159"/>
      <c r="K173" s="160" t="s">
        <v>5</v>
      </c>
      <c r="L173" s="159"/>
      <c r="M173" s="159"/>
      <c r="N173" s="159"/>
      <c r="O173" s="159"/>
      <c r="P173" s="159"/>
      <c r="Q173" s="159"/>
      <c r="R173" s="161"/>
      <c r="T173" s="162"/>
      <c r="U173" s="159"/>
      <c r="V173" s="159"/>
      <c r="W173" s="159"/>
      <c r="X173" s="159"/>
      <c r="Y173" s="159"/>
      <c r="Z173" s="159"/>
      <c r="AA173" s="163"/>
      <c r="AT173" s="164" t="s">
        <v>141</v>
      </c>
      <c r="AU173" s="164" t="s">
        <v>97</v>
      </c>
      <c r="AV173" s="11" t="s">
        <v>80</v>
      </c>
      <c r="AW173" s="11" t="s">
        <v>30</v>
      </c>
      <c r="AX173" s="11" t="s">
        <v>72</v>
      </c>
      <c r="AY173" s="164" t="s">
        <v>133</v>
      </c>
    </row>
    <row r="174" spans="2:51" s="10" customFormat="1" ht="16.5" customHeight="1">
      <c r="B174" s="150"/>
      <c r="C174" s="151"/>
      <c r="D174" s="151"/>
      <c r="E174" s="152" t="s">
        <v>5</v>
      </c>
      <c r="F174" s="246" t="s">
        <v>343</v>
      </c>
      <c r="G174" s="247"/>
      <c r="H174" s="247"/>
      <c r="I174" s="247"/>
      <c r="J174" s="151"/>
      <c r="K174" s="153">
        <v>24.655</v>
      </c>
      <c r="L174" s="151"/>
      <c r="M174" s="151"/>
      <c r="N174" s="151"/>
      <c r="O174" s="151"/>
      <c r="P174" s="151"/>
      <c r="Q174" s="151"/>
      <c r="R174" s="154"/>
      <c r="T174" s="155"/>
      <c r="U174" s="151"/>
      <c r="V174" s="151"/>
      <c r="W174" s="151"/>
      <c r="X174" s="151"/>
      <c r="Y174" s="151"/>
      <c r="Z174" s="151"/>
      <c r="AA174" s="156"/>
      <c r="AT174" s="157" t="s">
        <v>141</v>
      </c>
      <c r="AU174" s="157" t="s">
        <v>97</v>
      </c>
      <c r="AV174" s="10" t="s">
        <v>97</v>
      </c>
      <c r="AW174" s="10" t="s">
        <v>30</v>
      </c>
      <c r="AX174" s="10" t="s">
        <v>72</v>
      </c>
      <c r="AY174" s="157" t="s">
        <v>133</v>
      </c>
    </row>
    <row r="175" spans="2:51" s="10" customFormat="1" ht="16.5" customHeight="1">
      <c r="B175" s="150"/>
      <c r="C175" s="151"/>
      <c r="D175" s="151"/>
      <c r="E175" s="152" t="s">
        <v>5</v>
      </c>
      <c r="F175" s="246" t="s">
        <v>344</v>
      </c>
      <c r="G175" s="247"/>
      <c r="H175" s="247"/>
      <c r="I175" s="247"/>
      <c r="J175" s="151"/>
      <c r="K175" s="153">
        <v>7</v>
      </c>
      <c r="L175" s="151"/>
      <c r="M175" s="151"/>
      <c r="N175" s="151"/>
      <c r="O175" s="151"/>
      <c r="P175" s="151"/>
      <c r="Q175" s="151"/>
      <c r="R175" s="154"/>
      <c r="T175" s="155"/>
      <c r="U175" s="151"/>
      <c r="V175" s="151"/>
      <c r="W175" s="151"/>
      <c r="X175" s="151"/>
      <c r="Y175" s="151"/>
      <c r="Z175" s="151"/>
      <c r="AA175" s="156"/>
      <c r="AT175" s="157" t="s">
        <v>141</v>
      </c>
      <c r="AU175" s="157" t="s">
        <v>97</v>
      </c>
      <c r="AV175" s="10" t="s">
        <v>97</v>
      </c>
      <c r="AW175" s="10" t="s">
        <v>30</v>
      </c>
      <c r="AX175" s="10" t="s">
        <v>72</v>
      </c>
      <c r="AY175" s="157" t="s">
        <v>133</v>
      </c>
    </row>
    <row r="176" spans="2:51" s="12" customFormat="1" ht="16.5" customHeight="1">
      <c r="B176" s="172"/>
      <c r="C176" s="173"/>
      <c r="D176" s="173"/>
      <c r="E176" s="174" t="s">
        <v>5</v>
      </c>
      <c r="F176" s="257" t="s">
        <v>327</v>
      </c>
      <c r="G176" s="258"/>
      <c r="H176" s="258"/>
      <c r="I176" s="258"/>
      <c r="J176" s="173"/>
      <c r="K176" s="175">
        <v>31.655</v>
      </c>
      <c r="L176" s="173"/>
      <c r="M176" s="173"/>
      <c r="N176" s="173"/>
      <c r="O176" s="173"/>
      <c r="P176" s="173"/>
      <c r="Q176" s="173"/>
      <c r="R176" s="176"/>
      <c r="T176" s="177"/>
      <c r="U176" s="173"/>
      <c r="V176" s="173"/>
      <c r="W176" s="173"/>
      <c r="X176" s="173"/>
      <c r="Y176" s="173"/>
      <c r="Z176" s="173"/>
      <c r="AA176" s="178"/>
      <c r="AT176" s="179" t="s">
        <v>141</v>
      </c>
      <c r="AU176" s="179" t="s">
        <v>97</v>
      </c>
      <c r="AV176" s="12" t="s">
        <v>138</v>
      </c>
      <c r="AW176" s="12" t="s">
        <v>30</v>
      </c>
      <c r="AX176" s="12" t="s">
        <v>80</v>
      </c>
      <c r="AY176" s="179" t="s">
        <v>133</v>
      </c>
    </row>
    <row r="177" spans="2:65" s="1" customFormat="1" ht="25.5" customHeight="1">
      <c r="B177" s="140"/>
      <c r="C177" s="141" t="s">
        <v>236</v>
      </c>
      <c r="D177" s="141" t="s">
        <v>134</v>
      </c>
      <c r="E177" s="142" t="s">
        <v>345</v>
      </c>
      <c r="F177" s="235" t="s">
        <v>346</v>
      </c>
      <c r="G177" s="235"/>
      <c r="H177" s="235"/>
      <c r="I177" s="235"/>
      <c r="J177" s="143" t="s">
        <v>225</v>
      </c>
      <c r="K177" s="144">
        <v>8.68</v>
      </c>
      <c r="L177" s="236"/>
      <c r="M177" s="236"/>
      <c r="N177" s="236">
        <f>ROUND(L177*K177,2)</f>
        <v>0</v>
      </c>
      <c r="O177" s="236"/>
      <c r="P177" s="236"/>
      <c r="Q177" s="236"/>
      <c r="R177" s="145"/>
      <c r="T177" s="146" t="s">
        <v>5</v>
      </c>
      <c r="U177" s="43" t="s">
        <v>37</v>
      </c>
      <c r="V177" s="147">
        <v>0.556</v>
      </c>
      <c r="W177" s="147">
        <f>V177*K177</f>
        <v>4.82608</v>
      </c>
      <c r="X177" s="147">
        <v>0.00351</v>
      </c>
      <c r="Y177" s="147">
        <f>X177*K177</f>
        <v>0.0304668</v>
      </c>
      <c r="Z177" s="147">
        <v>0</v>
      </c>
      <c r="AA177" s="148">
        <f>Z177*K177</f>
        <v>0</v>
      </c>
      <c r="AR177" s="21" t="s">
        <v>148</v>
      </c>
      <c r="AT177" s="21" t="s">
        <v>134</v>
      </c>
      <c r="AU177" s="21" t="s">
        <v>97</v>
      </c>
      <c r="AY177" s="21" t="s">
        <v>133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1" t="s">
        <v>80</v>
      </c>
      <c r="BK177" s="149">
        <f>ROUND(L177*K177,2)</f>
        <v>0</v>
      </c>
      <c r="BL177" s="21" t="s">
        <v>148</v>
      </c>
      <c r="BM177" s="21" t="s">
        <v>347</v>
      </c>
    </row>
    <row r="178" spans="2:51" s="10" customFormat="1" ht="25.5" customHeight="1">
      <c r="B178" s="150"/>
      <c r="C178" s="151"/>
      <c r="D178" s="151"/>
      <c r="E178" s="152" t="s">
        <v>5</v>
      </c>
      <c r="F178" s="237" t="s">
        <v>348</v>
      </c>
      <c r="G178" s="238"/>
      <c r="H178" s="238"/>
      <c r="I178" s="238"/>
      <c r="J178" s="151"/>
      <c r="K178" s="153">
        <v>8.68</v>
      </c>
      <c r="L178" s="151"/>
      <c r="M178" s="151"/>
      <c r="N178" s="151"/>
      <c r="O178" s="151"/>
      <c r="P178" s="151"/>
      <c r="Q178" s="151"/>
      <c r="R178" s="154"/>
      <c r="T178" s="155"/>
      <c r="U178" s="151"/>
      <c r="V178" s="151"/>
      <c r="W178" s="151"/>
      <c r="X178" s="151"/>
      <c r="Y178" s="151"/>
      <c r="Z178" s="151"/>
      <c r="AA178" s="156"/>
      <c r="AT178" s="157" t="s">
        <v>141</v>
      </c>
      <c r="AU178" s="157" t="s">
        <v>97</v>
      </c>
      <c r="AV178" s="10" t="s">
        <v>97</v>
      </c>
      <c r="AW178" s="10" t="s">
        <v>30</v>
      </c>
      <c r="AX178" s="10" t="s">
        <v>80</v>
      </c>
      <c r="AY178" s="157" t="s">
        <v>133</v>
      </c>
    </row>
    <row r="179" spans="2:65" s="1" customFormat="1" ht="38.25" customHeight="1">
      <c r="B179" s="140"/>
      <c r="C179" s="141" t="s">
        <v>241</v>
      </c>
      <c r="D179" s="141" t="s">
        <v>134</v>
      </c>
      <c r="E179" s="142" t="s">
        <v>349</v>
      </c>
      <c r="F179" s="235" t="s">
        <v>350</v>
      </c>
      <c r="G179" s="235"/>
      <c r="H179" s="235"/>
      <c r="I179" s="235"/>
      <c r="J179" s="143" t="s">
        <v>225</v>
      </c>
      <c r="K179" s="144">
        <v>31.655</v>
      </c>
      <c r="L179" s="236"/>
      <c r="M179" s="236"/>
      <c r="N179" s="236">
        <f>ROUND(L179*K179,2)</f>
        <v>0</v>
      </c>
      <c r="O179" s="236"/>
      <c r="P179" s="236"/>
      <c r="Q179" s="236"/>
      <c r="R179" s="145"/>
      <c r="T179" s="146" t="s">
        <v>5</v>
      </c>
      <c r="U179" s="43" t="s">
        <v>37</v>
      </c>
      <c r="V179" s="147">
        <v>0.845</v>
      </c>
      <c r="W179" s="147">
        <f>V179*K179</f>
        <v>26.748475</v>
      </c>
      <c r="X179" s="147">
        <v>0.00584</v>
      </c>
      <c r="Y179" s="147">
        <f>X179*K179</f>
        <v>0.1848652</v>
      </c>
      <c r="Z179" s="147">
        <v>0</v>
      </c>
      <c r="AA179" s="148">
        <f>Z179*K179</f>
        <v>0</v>
      </c>
      <c r="AR179" s="21" t="s">
        <v>148</v>
      </c>
      <c r="AT179" s="21" t="s">
        <v>134</v>
      </c>
      <c r="AU179" s="21" t="s">
        <v>97</v>
      </c>
      <c r="AY179" s="21" t="s">
        <v>133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1" t="s">
        <v>80</v>
      </c>
      <c r="BK179" s="149">
        <f>ROUND(L179*K179,2)</f>
        <v>0</v>
      </c>
      <c r="BL179" s="21" t="s">
        <v>148</v>
      </c>
      <c r="BM179" s="21" t="s">
        <v>351</v>
      </c>
    </row>
    <row r="180" spans="2:51" s="11" customFormat="1" ht="16.5" customHeight="1">
      <c r="B180" s="158"/>
      <c r="C180" s="159"/>
      <c r="D180" s="159"/>
      <c r="E180" s="160" t="s">
        <v>5</v>
      </c>
      <c r="F180" s="244" t="s">
        <v>342</v>
      </c>
      <c r="G180" s="245"/>
      <c r="H180" s="245"/>
      <c r="I180" s="245"/>
      <c r="J180" s="159"/>
      <c r="K180" s="160" t="s">
        <v>5</v>
      </c>
      <c r="L180" s="159"/>
      <c r="M180" s="159"/>
      <c r="N180" s="159"/>
      <c r="O180" s="159"/>
      <c r="P180" s="159"/>
      <c r="Q180" s="159"/>
      <c r="R180" s="161"/>
      <c r="T180" s="162"/>
      <c r="U180" s="159"/>
      <c r="V180" s="159"/>
      <c r="W180" s="159"/>
      <c r="X180" s="159"/>
      <c r="Y180" s="159"/>
      <c r="Z180" s="159"/>
      <c r="AA180" s="163"/>
      <c r="AT180" s="164" t="s">
        <v>141</v>
      </c>
      <c r="AU180" s="164" t="s">
        <v>97</v>
      </c>
      <c r="AV180" s="11" t="s">
        <v>80</v>
      </c>
      <c r="AW180" s="11" t="s">
        <v>30</v>
      </c>
      <c r="AX180" s="11" t="s">
        <v>72</v>
      </c>
      <c r="AY180" s="164" t="s">
        <v>133</v>
      </c>
    </row>
    <row r="181" spans="2:51" s="10" customFormat="1" ht="16.5" customHeight="1">
      <c r="B181" s="150"/>
      <c r="C181" s="151"/>
      <c r="D181" s="151"/>
      <c r="E181" s="152" t="s">
        <v>5</v>
      </c>
      <c r="F181" s="246" t="s">
        <v>343</v>
      </c>
      <c r="G181" s="247"/>
      <c r="H181" s="247"/>
      <c r="I181" s="247"/>
      <c r="J181" s="151"/>
      <c r="K181" s="153">
        <v>24.655</v>
      </c>
      <c r="L181" s="151"/>
      <c r="M181" s="151"/>
      <c r="N181" s="151"/>
      <c r="O181" s="151"/>
      <c r="P181" s="151"/>
      <c r="Q181" s="151"/>
      <c r="R181" s="154"/>
      <c r="T181" s="155"/>
      <c r="U181" s="151"/>
      <c r="V181" s="151"/>
      <c r="W181" s="151"/>
      <c r="X181" s="151"/>
      <c r="Y181" s="151"/>
      <c r="Z181" s="151"/>
      <c r="AA181" s="156"/>
      <c r="AT181" s="157" t="s">
        <v>141</v>
      </c>
      <c r="AU181" s="157" t="s">
        <v>97</v>
      </c>
      <c r="AV181" s="10" t="s">
        <v>97</v>
      </c>
      <c r="AW181" s="10" t="s">
        <v>30</v>
      </c>
      <c r="AX181" s="10" t="s">
        <v>72</v>
      </c>
      <c r="AY181" s="157" t="s">
        <v>133</v>
      </c>
    </row>
    <row r="182" spans="2:51" s="10" customFormat="1" ht="16.5" customHeight="1">
      <c r="B182" s="150"/>
      <c r="C182" s="151"/>
      <c r="D182" s="151"/>
      <c r="E182" s="152" t="s">
        <v>5</v>
      </c>
      <c r="F182" s="246" t="s">
        <v>344</v>
      </c>
      <c r="G182" s="247"/>
      <c r="H182" s="247"/>
      <c r="I182" s="247"/>
      <c r="J182" s="151"/>
      <c r="K182" s="153">
        <v>7</v>
      </c>
      <c r="L182" s="151"/>
      <c r="M182" s="151"/>
      <c r="N182" s="151"/>
      <c r="O182" s="151"/>
      <c r="P182" s="151"/>
      <c r="Q182" s="151"/>
      <c r="R182" s="154"/>
      <c r="T182" s="155"/>
      <c r="U182" s="151"/>
      <c r="V182" s="151"/>
      <c r="W182" s="151"/>
      <c r="X182" s="151"/>
      <c r="Y182" s="151"/>
      <c r="Z182" s="151"/>
      <c r="AA182" s="156"/>
      <c r="AT182" s="157" t="s">
        <v>141</v>
      </c>
      <c r="AU182" s="157" t="s">
        <v>97</v>
      </c>
      <c r="AV182" s="10" t="s">
        <v>97</v>
      </c>
      <c r="AW182" s="10" t="s">
        <v>30</v>
      </c>
      <c r="AX182" s="10" t="s">
        <v>72</v>
      </c>
      <c r="AY182" s="157" t="s">
        <v>133</v>
      </c>
    </row>
    <row r="183" spans="2:51" s="12" customFormat="1" ht="16.5" customHeight="1">
      <c r="B183" s="172"/>
      <c r="C183" s="173"/>
      <c r="D183" s="173"/>
      <c r="E183" s="174" t="s">
        <v>5</v>
      </c>
      <c r="F183" s="257" t="s">
        <v>327</v>
      </c>
      <c r="G183" s="258"/>
      <c r="H183" s="258"/>
      <c r="I183" s="258"/>
      <c r="J183" s="173"/>
      <c r="K183" s="175">
        <v>31.655</v>
      </c>
      <c r="L183" s="173"/>
      <c r="M183" s="173"/>
      <c r="N183" s="173"/>
      <c r="O183" s="173"/>
      <c r="P183" s="173"/>
      <c r="Q183" s="173"/>
      <c r="R183" s="176"/>
      <c r="T183" s="177"/>
      <c r="U183" s="173"/>
      <c r="V183" s="173"/>
      <c r="W183" s="173"/>
      <c r="X183" s="173"/>
      <c r="Y183" s="173"/>
      <c r="Z183" s="173"/>
      <c r="AA183" s="178"/>
      <c r="AT183" s="179" t="s">
        <v>141</v>
      </c>
      <c r="AU183" s="179" t="s">
        <v>97</v>
      </c>
      <c r="AV183" s="12" t="s">
        <v>138</v>
      </c>
      <c r="AW183" s="12" t="s">
        <v>30</v>
      </c>
      <c r="AX183" s="12" t="s">
        <v>80</v>
      </c>
      <c r="AY183" s="179" t="s">
        <v>133</v>
      </c>
    </row>
    <row r="184" spans="2:65" s="1" customFormat="1" ht="38.25" customHeight="1">
      <c r="B184" s="140"/>
      <c r="C184" s="141" t="s">
        <v>245</v>
      </c>
      <c r="D184" s="141" t="s">
        <v>134</v>
      </c>
      <c r="E184" s="142" t="s">
        <v>287</v>
      </c>
      <c r="F184" s="235" t="s">
        <v>288</v>
      </c>
      <c r="G184" s="235"/>
      <c r="H184" s="235"/>
      <c r="I184" s="235"/>
      <c r="J184" s="143" t="s">
        <v>187</v>
      </c>
      <c r="K184" s="144">
        <v>4</v>
      </c>
      <c r="L184" s="236"/>
      <c r="M184" s="236"/>
      <c r="N184" s="236">
        <f>ROUND(L184*K184,2)</f>
        <v>0</v>
      </c>
      <c r="O184" s="236"/>
      <c r="P184" s="236"/>
      <c r="Q184" s="236"/>
      <c r="R184" s="145"/>
      <c r="T184" s="146" t="s">
        <v>5</v>
      </c>
      <c r="U184" s="43" t="s">
        <v>37</v>
      </c>
      <c r="V184" s="147">
        <v>0.35</v>
      </c>
      <c r="W184" s="147">
        <f>V184*K184</f>
        <v>1.4</v>
      </c>
      <c r="X184" s="147">
        <v>0</v>
      </c>
      <c r="Y184" s="147">
        <f>X184*K184</f>
        <v>0</v>
      </c>
      <c r="Z184" s="147">
        <v>0</v>
      </c>
      <c r="AA184" s="148">
        <f>Z184*K184</f>
        <v>0</v>
      </c>
      <c r="AR184" s="21" t="s">
        <v>148</v>
      </c>
      <c r="AT184" s="21" t="s">
        <v>134</v>
      </c>
      <c r="AU184" s="21" t="s">
        <v>97</v>
      </c>
      <c r="AY184" s="21" t="s">
        <v>133</v>
      </c>
      <c r="BE184" s="149">
        <f>IF(U184="základní",N184,0)</f>
        <v>0</v>
      </c>
      <c r="BF184" s="149">
        <f>IF(U184="snížená",N184,0)</f>
        <v>0</v>
      </c>
      <c r="BG184" s="149">
        <f>IF(U184="zákl. přenesená",N184,0)</f>
        <v>0</v>
      </c>
      <c r="BH184" s="149">
        <f>IF(U184="sníž. přenesená",N184,0)</f>
        <v>0</v>
      </c>
      <c r="BI184" s="149">
        <f>IF(U184="nulová",N184,0)</f>
        <v>0</v>
      </c>
      <c r="BJ184" s="21" t="s">
        <v>80</v>
      </c>
      <c r="BK184" s="149">
        <f>ROUND(L184*K184,2)</f>
        <v>0</v>
      </c>
      <c r="BL184" s="21" t="s">
        <v>148</v>
      </c>
      <c r="BM184" s="21" t="s">
        <v>289</v>
      </c>
    </row>
    <row r="185" spans="2:65" s="1" customFormat="1" ht="25.5" customHeight="1">
      <c r="B185" s="140"/>
      <c r="C185" s="141" t="s">
        <v>250</v>
      </c>
      <c r="D185" s="141" t="s">
        <v>134</v>
      </c>
      <c r="E185" s="142" t="s">
        <v>303</v>
      </c>
      <c r="F185" s="235" t="s">
        <v>304</v>
      </c>
      <c r="G185" s="235"/>
      <c r="H185" s="235"/>
      <c r="I185" s="235"/>
      <c r="J185" s="143" t="s">
        <v>234</v>
      </c>
      <c r="K185" s="144">
        <v>475.129</v>
      </c>
      <c r="L185" s="236"/>
      <c r="M185" s="236"/>
      <c r="N185" s="236">
        <f>ROUND(L185*K185,2)</f>
        <v>0</v>
      </c>
      <c r="O185" s="236"/>
      <c r="P185" s="236"/>
      <c r="Q185" s="236"/>
      <c r="R185" s="145"/>
      <c r="T185" s="146" t="s">
        <v>5</v>
      </c>
      <c r="U185" s="169" t="s">
        <v>37</v>
      </c>
      <c r="V185" s="170">
        <v>0</v>
      </c>
      <c r="W185" s="170">
        <f>V185*K185</f>
        <v>0</v>
      </c>
      <c r="X185" s="170">
        <v>0</v>
      </c>
      <c r="Y185" s="170">
        <f>X185*K185</f>
        <v>0</v>
      </c>
      <c r="Z185" s="170">
        <v>0</v>
      </c>
      <c r="AA185" s="171">
        <f>Z185*K185</f>
        <v>0</v>
      </c>
      <c r="AR185" s="21" t="s">
        <v>148</v>
      </c>
      <c r="AT185" s="21" t="s">
        <v>134</v>
      </c>
      <c r="AU185" s="21" t="s">
        <v>97</v>
      </c>
      <c r="AY185" s="21" t="s">
        <v>133</v>
      </c>
      <c r="BE185" s="149">
        <f>IF(U185="základní",N185,0)</f>
        <v>0</v>
      </c>
      <c r="BF185" s="149">
        <f>IF(U185="snížená",N185,0)</f>
        <v>0</v>
      </c>
      <c r="BG185" s="149">
        <f>IF(U185="zákl. přenesená",N185,0)</f>
        <v>0</v>
      </c>
      <c r="BH185" s="149">
        <f>IF(U185="sníž. přenesená",N185,0)</f>
        <v>0</v>
      </c>
      <c r="BI185" s="149">
        <f>IF(U185="nulová",N185,0)</f>
        <v>0</v>
      </c>
      <c r="BJ185" s="21" t="s">
        <v>80</v>
      </c>
      <c r="BK185" s="149">
        <f>ROUND(L185*K185,2)</f>
        <v>0</v>
      </c>
      <c r="BL185" s="21" t="s">
        <v>148</v>
      </c>
      <c r="BM185" s="21" t="s">
        <v>305</v>
      </c>
    </row>
    <row r="186" spans="2:18" s="1" customFormat="1" ht="6.95" customHeight="1">
      <c r="B186" s="58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60"/>
    </row>
  </sheetData>
  <mergeCells count="177">
    <mergeCell ref="H1:K1"/>
    <mergeCell ref="S2:AC2"/>
    <mergeCell ref="N118:Q118"/>
    <mergeCell ref="N119:Q119"/>
    <mergeCell ref="N120:Q120"/>
    <mergeCell ref="N131:Q131"/>
    <mergeCell ref="N137:Q137"/>
    <mergeCell ref="N139:Q139"/>
    <mergeCell ref="N140:Q140"/>
    <mergeCell ref="F133:I133"/>
    <mergeCell ref="F134:I134"/>
    <mergeCell ref="F135:I135"/>
    <mergeCell ref="F136:I136"/>
    <mergeCell ref="F138:I138"/>
    <mergeCell ref="L138:M138"/>
    <mergeCell ref="N138:Q138"/>
    <mergeCell ref="F121:I121"/>
    <mergeCell ref="L121:M121"/>
    <mergeCell ref="N121:Q121"/>
    <mergeCell ref="F122:I122"/>
    <mergeCell ref="F123:I123"/>
    <mergeCell ref="F124:I124"/>
    <mergeCell ref="F125:I125"/>
    <mergeCell ref="L125:M125"/>
    <mergeCell ref="F166:I166"/>
    <mergeCell ref="F167:I167"/>
    <mergeCell ref="F168:I168"/>
    <mergeCell ref="F169:I169"/>
    <mergeCell ref="F170:I170"/>
    <mergeCell ref="L170:M170"/>
    <mergeCell ref="N170:Q170"/>
    <mergeCell ref="F172:I172"/>
    <mergeCell ref="L172:M172"/>
    <mergeCell ref="N172:Q172"/>
    <mergeCell ref="N171:Q171"/>
    <mergeCell ref="F185:I185"/>
    <mergeCell ref="L185:M185"/>
    <mergeCell ref="N185:Q185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L184:M184"/>
    <mergeCell ref="N184:Q184"/>
    <mergeCell ref="F162:I162"/>
    <mergeCell ref="F163:I163"/>
    <mergeCell ref="L163:M163"/>
    <mergeCell ref="N163:Q163"/>
    <mergeCell ref="F165:I165"/>
    <mergeCell ref="L165:M165"/>
    <mergeCell ref="N165:Q165"/>
    <mergeCell ref="F155:I155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N158:Q158"/>
    <mergeCell ref="N164:Q164"/>
    <mergeCell ref="F160:I160"/>
    <mergeCell ref="F161:I161"/>
    <mergeCell ref="L161:M161"/>
    <mergeCell ref="N161:Q16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7:I14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1:I141"/>
    <mergeCell ref="L141:M141"/>
    <mergeCell ref="N141:Q141"/>
    <mergeCell ref="F126:I126"/>
    <mergeCell ref="L126:M126"/>
    <mergeCell ref="N126:Q126"/>
    <mergeCell ref="F127:I127"/>
    <mergeCell ref="F128:I128"/>
    <mergeCell ref="F129:I129"/>
    <mergeCell ref="F130:I130"/>
    <mergeCell ref="F132:I132"/>
    <mergeCell ref="L132:M132"/>
    <mergeCell ref="N132:Q132"/>
    <mergeCell ref="N125:Q125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Vašek-PC\Vašek</dc:creator>
  <cp:keywords/>
  <dc:description/>
  <cp:lastModifiedBy>Viktor Mičan</cp:lastModifiedBy>
  <cp:lastPrinted>2021-06-15T08:26:22Z</cp:lastPrinted>
  <dcterms:created xsi:type="dcterms:W3CDTF">2021-05-29T11:04:14Z</dcterms:created>
  <dcterms:modified xsi:type="dcterms:W3CDTF">2021-06-22T08:19:28Z</dcterms:modified>
  <cp:category/>
  <cp:version/>
  <cp:contentType/>
  <cp:contentStatus/>
</cp:coreProperties>
</file>