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/>
  <bookViews>
    <workbookView xWindow="3885" yWindow="105" windowWidth="17235" windowHeight="14295" activeTab="0"/>
  </bookViews>
  <sheets>
    <sheet name="Rekapitulace stavby" sheetId="1" r:id="rId1"/>
    <sheet name="01 - Žlutá střecha" sheetId="2" r:id="rId2"/>
    <sheet name="02 - Zelená střecha" sheetId="3" r:id="rId3"/>
    <sheet name="03 - Červená střecha" sheetId="4" r:id="rId4"/>
  </sheets>
  <definedNames>
    <definedName name="_xlnm.Print_Area" localSheetId="1">'01 - Žlutá střecha'!$C$4:$Q$70,'01 - Žlutá střecha'!$C$76:$Q$109,'01 - Žlutá střecha'!$C$115:$Q$181</definedName>
    <definedName name="_xlnm.Print_Area" localSheetId="2">'02 - Zelená střecha'!$C$4:$Q$70,'02 - Zelená střecha'!$C$76:$Q$109,'02 - Zelená střecha'!$C$115:$Q$167</definedName>
    <definedName name="_xlnm.Print_Area" localSheetId="3">'03 - Červená střecha'!$C$4:$Q$70,'03 - Červená střecha'!$C$76:$Q$108,'03 - Červená střecha'!$C$114:$Q$167</definedName>
    <definedName name="_xlnm.Print_Area" localSheetId="0">'Rekapitulace stavby'!$C$4:$AP$70,'Rekapitulace stavby'!$C$76:$AP$98</definedName>
    <definedName name="_xlnm.Print_Titles" localSheetId="0">'Rekapitulace stavby'!$85:$85</definedName>
    <definedName name="_xlnm.Print_Titles" localSheetId="1">'01 - Žlutá střecha'!$125:$125</definedName>
    <definedName name="_xlnm.Print_Titles" localSheetId="2">'02 - Zelená střecha'!$125:$125</definedName>
    <definedName name="_xlnm.Print_Titles" localSheetId="3">'03 - Červená střecha'!$124:$124</definedName>
  </definedNames>
  <calcPr calcId="181029"/>
</workbook>
</file>

<file path=xl/sharedStrings.xml><?xml version="1.0" encoding="utf-8"?>
<sst xmlns="http://schemas.openxmlformats.org/spreadsheetml/2006/main" count="2207" uniqueCount="334">
  <si>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</si>
  <si>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</si>
  <si>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</si>
  <si>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</si>
  <si>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</si>
  <si>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</si>
  <si>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</si>
  <si>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</si>
  <si>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</si>
  <si>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</si>
  <si>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</si>
  <si>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</si>
  <si>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</si>
  <si>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</si>
  <si>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</si>
  <si>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</si>
  <si>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</si>
  <si>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HO-21-07-08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</si>
  <si>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</si>
  <si>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</si>
  <si>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střech v ZZS Hlučín</t>
  </si>
  <si>
    <t>JKSO:</t>
  </si>
  <si>
    <t/>
  </si>
  <si>
    <t>CC-CZ:</t>
  </si>
  <si>
    <t>Místo:</t>
  </si>
  <si>
    <t xml:space="preserve"> </t>
  </si>
  <si>
    <t>Datum:</t>
  </si>
  <si>
    <t>16.5.2021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</si>
  <si>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</si>
  <si>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</si>
  <si>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</si>
  <si>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</si>
  <si>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</si>
  <si>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</si>
  <si>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</si>
  <si>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</si>
  <si>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</si>
  <si>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</si>
  <si>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</si>
  <si>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</si>
  <si>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</si>
  <si>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</si>
  <si>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</si>
  <si>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</si>
  <si>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</si>
  <si>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</si>
  <si>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</si>
  <si>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</si>
  <si>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</si>
  <si>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</si>
  <si>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</si>
  <si>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</si>
  <si>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</si>
  <si>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</si>
  <si>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</si>
  <si>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</si>
  <si>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</si>
  <si>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</si>
  <si>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</si>
  <si>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</si>
  <si>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</si>
  <si>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</si>
  <si>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</si>
  <si>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</si>
  <si>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</si>
  <si>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</si>
  <si>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</si>
  <si>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</si>
  <si>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</si>
  <si>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</si>
  <si>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</si>
  <si>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</si>
  <si>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</si>
  <si>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</si>
  <si>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</si>
  <si>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</si>
  <si>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</si>
  <si>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</si>
  <si>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</si>
  <si>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{c6070087-9e10-45f7-84ad-7ff92f8f9636}</t>
  </si>
  <si>
    <t>{00000000-0000-0000-0000-000000000000}</t>
  </si>
  <si>
    <t>/</t>
  </si>
  <si>
    <t>01</t>
  </si>
  <si>
    <t>Žlutá střecha</t>
  </si>
  <si>
    <t>1</t>
  </si>
  <si>
    <t>{c4f1c068-b02a-4ef0-baf4-2774f63291d3}</t>
  </si>
  <si>
    <t>02</t>
  </si>
  <si>
    <t>Zelená střecha</t>
  </si>
  <si>
    <t>{ad6d5586-7455-4397-ae4e-81fa44a86969}</t>
  </si>
  <si>
    <t>03</t>
  </si>
  <si>
    <t>Červená střecha</t>
  </si>
  <si>
    <t>{d4095a6b-f28a-4362-a630-daa08c36cf6e}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</si>
  <si>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</si>
  <si>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</si>
  <si>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</si>
  <si>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</si>
  <si>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</si>
  <si>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</si>
  <si>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</si>
  <si>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</si>
  <si>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</si>
  <si>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</si>
  <si>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</si>
  <si>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</si>
  <si>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</si>
  <si>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</si>
  <si>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</si>
  <si>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</si>
  <si>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</si>
  <si>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Žlutá střecha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</si>
  <si>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</si>
  <si>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</si>
  <si>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</si>
  <si>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</si>
  <si>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</si>
  <si>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</si>
  <si>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</si>
  <si>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</si>
  <si>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</si>
  <si>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</si>
  <si>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</si>
  <si>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</si>
  <si>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712 - Povlakové krytiny</t>
  </si>
  <si>
    <t xml:space="preserve">    741 - Elektroinstalace - silnoproud</t>
  </si>
  <si>
    <t xml:space="preserve">    762 - Konstrukce tesařské</t>
  </si>
  <si>
    <t xml:space="preserve">    764 - Konstrukce klempířské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</si>
  <si>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</si>
  <si>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</si>
  <si>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</si>
  <si>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</si>
  <si>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</si>
  <si>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</si>
  <si>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</si>
  <si>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</si>
  <si>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</si>
  <si>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</si>
  <si>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</si>
  <si>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</si>
  <si>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</si>
  <si>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</si>
  <si>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</si>
  <si>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</si>
  <si>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</si>
  <si>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</si>
  <si>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</si>
  <si>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</si>
  <si>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</si>
  <si>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</si>
  <si>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</si>
  <si>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</si>
  <si>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</si>
  <si>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</si>
  <si>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345351101</t>
  </si>
  <si>
    <t>Zřízení bednění zídek atikových, parapetních, schodišťových a zábradelních plnostěnných</t>
  </si>
  <si>
    <t>m2</t>
  </si>
  <si>
    <t>4</t>
  </si>
  <si>
    <t>-144100399</t>
  </si>
  <si>
    <t>345351102</t>
  </si>
  <si>
    <t>Odstranění bednění zídek atikových, parapetních, schodišťových a zábradelních plnostěnných</t>
  </si>
  <si>
    <t>-526833002</t>
  </si>
  <si>
    <t>3</t>
  </si>
  <si>
    <t>784181125</t>
  </si>
  <si>
    <t xml:space="preserve">Hloubková dvojnásobná penetrace podkladu </t>
  </si>
  <si>
    <t>16</t>
  </si>
  <si>
    <t>1519289536</t>
  </si>
  <si>
    <t>632451023</t>
  </si>
  <si>
    <t>Vyrovnávací potěr tl do 40 mm z MC 15 provedený v pásu</t>
  </si>
  <si>
    <t>1265154781</t>
  </si>
  <si>
    <t>5</t>
  </si>
  <si>
    <t>941211111</t>
  </si>
  <si>
    <t>Montáž lešení řadového rámového lehkého zatížení do 200 kg/m2 š do 0,9 m v do 10 m</t>
  </si>
  <si>
    <t>848980135</t>
  </si>
  <si>
    <t>6</t>
  </si>
  <si>
    <t>941211211</t>
  </si>
  <si>
    <t>Příplatek k lešení řadovému rámovému lehkému š 0,9 m v do 10 m za první a ZKD den použití</t>
  </si>
  <si>
    <t>-647277256</t>
  </si>
  <si>
    <t>7</t>
  </si>
  <si>
    <t>941211811</t>
  </si>
  <si>
    <t>Demontáž lešení řadového rámového lehkého zatížení do 200 kg/m2 š do 0,9 m v do 10 m</t>
  </si>
  <si>
    <t>-1987167558</t>
  </si>
  <si>
    <t>8</t>
  </si>
  <si>
    <t>951753852</t>
  </si>
  <si>
    <t>Přemístění a zpětmontáž stojanu na anténu včetně podpěrných konstrukcí na střeše</t>
  </si>
  <si>
    <t>soubor</t>
  </si>
  <si>
    <t>-170713621</t>
  </si>
  <si>
    <t>9</t>
  </si>
  <si>
    <t>998011002</t>
  </si>
  <si>
    <t>Přesun hmot pro budovy zděné v do 12 m</t>
  </si>
  <si>
    <t>t</t>
  </si>
  <si>
    <t>-1997015943</t>
  </si>
  <si>
    <t>10</t>
  </si>
  <si>
    <t>712300842</t>
  </si>
  <si>
    <t>Odstranění povlakové krytiny střech do 10° očištěním a zametením</t>
  </si>
  <si>
    <t>1811135992</t>
  </si>
  <si>
    <t>11</t>
  </si>
  <si>
    <t>712300911</t>
  </si>
  <si>
    <t>Příplatek k opravě povlakové krytiny do 10° za správkový kus natěradly a AIP</t>
  </si>
  <si>
    <t>kus</t>
  </si>
  <si>
    <t>-1434621533</t>
  </si>
  <si>
    <t>12</t>
  </si>
  <si>
    <t>712311117</t>
  </si>
  <si>
    <t>Provedení povlakové krytiny střech do 10° za studena nátěrem izolační mezivrstvou</t>
  </si>
  <si>
    <t>110751737</t>
  </si>
  <si>
    <t>13</t>
  </si>
  <si>
    <t>M</t>
  </si>
  <si>
    <t>111633470</t>
  </si>
  <si>
    <t>penetrační hmota 20 kg</t>
  </si>
  <si>
    <t>kg</t>
  </si>
  <si>
    <t>32</t>
  </si>
  <si>
    <t>-248263264</t>
  </si>
  <si>
    <t>14</t>
  </si>
  <si>
    <t>712361705</t>
  </si>
  <si>
    <t>Provedení povlakové krytiny střech do 10° fólií lepenou se svařovanými spoji</t>
  </si>
  <si>
    <t>1996356894</t>
  </si>
  <si>
    <t>283220000</t>
  </si>
  <si>
    <t>fólie hydroizolační střešní FATRAFOL 804 tl 2 mm š 1200 mm šedá</t>
  </si>
  <si>
    <t>-1333644832</t>
  </si>
  <si>
    <t>712363001</t>
  </si>
  <si>
    <t>Provedení povlakové krytiny střech do 10° fólií PVC rozvinutím a natažením v ploše</t>
  </si>
  <si>
    <t>647556654</t>
  </si>
  <si>
    <t>17</t>
  </si>
  <si>
    <t>712363115</t>
  </si>
  <si>
    <t>Provedení povlakové krytiny střech do 10° zaizolování prostupů kruhového průřezu D do 300 mm</t>
  </si>
  <si>
    <t>445622971</t>
  </si>
  <si>
    <t>18</t>
  </si>
  <si>
    <t>712363117</t>
  </si>
  <si>
    <t>Provedení povlakové krytiny střech do 10° zaizolování prostupů kruhového průřezu D do 1000 mm</t>
  </si>
  <si>
    <t>-474490639</t>
  </si>
  <si>
    <t>19</t>
  </si>
  <si>
    <t>712363121</t>
  </si>
  <si>
    <t>Provedení povlakové krytiny střech do 10° provedení rohů a koutů nalepením izolačních tvarovek</t>
  </si>
  <si>
    <t>m</t>
  </si>
  <si>
    <t>1156286209</t>
  </si>
  <si>
    <t>20</t>
  </si>
  <si>
    <t>283776010</t>
  </si>
  <si>
    <t xml:space="preserve">tvarovka koutová </t>
  </si>
  <si>
    <t>-237556895</t>
  </si>
  <si>
    <t>712391171</t>
  </si>
  <si>
    <t>Provedení povlakové krytiny střech do 10° podkladní textilní vrstvy</t>
  </si>
  <si>
    <t>-188643911</t>
  </si>
  <si>
    <t>22</t>
  </si>
  <si>
    <t>693110030</t>
  </si>
  <si>
    <t>geotextilie tkaná (polypropylen) PK-TEX PP 40 200 g/m2</t>
  </si>
  <si>
    <t>-922418488</t>
  </si>
  <si>
    <t>23</t>
  </si>
  <si>
    <t>998712202</t>
  </si>
  <si>
    <t>Přesun hmot procentní pro krytiny povlakové v objektech v do 12 m</t>
  </si>
  <si>
    <t>%</t>
  </si>
  <si>
    <t>-973353816</t>
  </si>
  <si>
    <t>24</t>
  </si>
  <si>
    <t>741420005</t>
  </si>
  <si>
    <t>Demontáž a zpětmontáž hromosvodného vedení s podpěrami</t>
  </si>
  <si>
    <t>-1750848646</t>
  </si>
  <si>
    <t>25</t>
  </si>
  <si>
    <t>354415510</t>
  </si>
  <si>
    <t>Podpěra vedení PV 21c plast na foliovou krytinu</t>
  </si>
  <si>
    <t>1120845921</t>
  </si>
  <si>
    <t>26</t>
  </si>
  <si>
    <t>741420025</t>
  </si>
  <si>
    <t>Demontáž a zpětmontáž svorka hromosvodná se 2 šrouby</t>
  </si>
  <si>
    <t>1828887309</t>
  </si>
  <si>
    <t>27</t>
  </si>
  <si>
    <t>354418850</t>
  </si>
  <si>
    <t>svorka připojovací SS pro lano D8-10 mm</t>
  </si>
  <si>
    <t>-2075460425</t>
  </si>
  <si>
    <t>28</t>
  </si>
  <si>
    <t>998741202</t>
  </si>
  <si>
    <t>Přesun hmot procentní pro silnoproud v objektech v do 12 m</t>
  </si>
  <si>
    <t>192199532</t>
  </si>
  <si>
    <t>29</t>
  </si>
  <si>
    <t>762511244a</t>
  </si>
  <si>
    <t xml:space="preserve">Podkladové kce z desek OSB tl 18 mm </t>
  </si>
  <si>
    <t>1638081672</t>
  </si>
  <si>
    <t>30</t>
  </si>
  <si>
    <t>998762202</t>
  </si>
  <si>
    <t>Přesun hmot procentní pro kce tesařské v objektech v do 12 m</t>
  </si>
  <si>
    <t>1912774402</t>
  </si>
  <si>
    <t>31</t>
  </si>
  <si>
    <t>764002841</t>
  </si>
  <si>
    <t>Demontáž oplechování horních ploch zdí a nadezdívek do suti</t>
  </si>
  <si>
    <t>1863994809</t>
  </si>
  <si>
    <t>764004801</t>
  </si>
  <si>
    <t>Demontáž podokapního žlabu do suti</t>
  </si>
  <si>
    <t>1631172543</t>
  </si>
  <si>
    <t>33</t>
  </si>
  <si>
    <t>764004861</t>
  </si>
  <si>
    <t>Demontáž svodu do suti</t>
  </si>
  <si>
    <t>-1172303858</t>
  </si>
  <si>
    <t>34</t>
  </si>
  <si>
    <t>764214605</t>
  </si>
  <si>
    <t>Oplechování horních ploch a atik bez rohů z Pz s povrch úpravou mechanicky kotvené rš 400 mm</t>
  </si>
  <si>
    <t>157963890</t>
  </si>
  <si>
    <t>35</t>
  </si>
  <si>
    <t>764215645</t>
  </si>
  <si>
    <t>Příplatek za zvýšenou pracnost při oplechování rohů nadezdívek (atik) z Pz s povrch úprav rš do400mm</t>
  </si>
  <si>
    <t>-937653307</t>
  </si>
  <si>
    <t>36</t>
  </si>
  <si>
    <t>764511602</t>
  </si>
  <si>
    <t>Žlab podokapní půlkruhový z Pz s povrchovou úpravou rš 330 mm</t>
  </si>
  <si>
    <t>1184183919</t>
  </si>
  <si>
    <t>37</t>
  </si>
  <si>
    <t>764511643</t>
  </si>
  <si>
    <t>Kotlík oválný (trychtýřový) pro podokapní žlaby z Pz s povrchovou úpravou 330/120 mm</t>
  </si>
  <si>
    <t>136679814</t>
  </si>
  <si>
    <t>38</t>
  </si>
  <si>
    <t>764518623</t>
  </si>
  <si>
    <t>Svody kruhové včetně objímek, kolen, odskoků z Pz s povrchovou úpravou průměru 120 mm</t>
  </si>
  <si>
    <t>84055023</t>
  </si>
  <si>
    <t>39</t>
  </si>
  <si>
    <t>998764202</t>
  </si>
  <si>
    <t>Přesun hmot procentní pro konstrukce klempířské v objektech v do 12 m</t>
  </si>
  <si>
    <t>-1439439442</t>
  </si>
  <si>
    <t>VP - Vícepráce</t>
  </si>
  <si>
    <t>PN</t>
  </si>
  <si>
    <t>02 - Zelená střecha</t>
  </si>
  <si>
    <t>998011001</t>
  </si>
  <si>
    <t>Přesun hmot pro budovy zděné v do 6 m</t>
  </si>
  <si>
    <t>-1907118450</t>
  </si>
  <si>
    <t>64813823</t>
  </si>
  <si>
    <t>-1394564602</t>
  </si>
  <si>
    <t>785904688</t>
  </si>
  <si>
    <t>955170766</t>
  </si>
  <si>
    <t>-2113737628</t>
  </si>
  <si>
    <t>03 - Červená střecha</t>
  </si>
  <si>
    <t>793373620</t>
  </si>
  <si>
    <t>-1519285316</t>
  </si>
  <si>
    <t>1675632666</t>
  </si>
  <si>
    <t>-26738346</t>
  </si>
  <si>
    <t>764213615</t>
  </si>
  <si>
    <t>Střešní dilatace z Pz s povrchovou úpravou jednodílná  rš 400 mm</t>
  </si>
  <si>
    <t>1551075395</t>
  </si>
  <si>
    <t>764214607</t>
  </si>
  <si>
    <t>Oplechování horních ploch a atik bez rohů z Pz s povrch úpravou mechanicky kotvené rš 670 mm</t>
  </si>
  <si>
    <t>-1276908869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</si>
</sst>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9" fillId="0" borderId="13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15" xfId="0" applyNumberFormat="1" applyFont="1" applyBorder="1" applyAlignment="1" applyProtection="1">
      <alignment vertical="center"/>
      <protection/>
    </xf>
    <xf numFmtId="4" fontId="29" fillId="0" borderId="16" xfId="0" applyNumberFormat="1" applyFont="1" applyBorder="1" applyAlignment="1" applyProtection="1">
      <alignment vertical="center"/>
      <protection/>
    </xf>
    <xf numFmtId="166" fontId="29" fillId="0" borderId="16" xfId="0" applyNumberFormat="1" applyFont="1" applyBorder="1" applyAlignment="1" applyProtection="1">
      <alignment vertical="center"/>
      <protection/>
    </xf>
    <xf numFmtId="4" fontId="29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2" fillId="0" borderId="11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center" vertical="center"/>
      <protection/>
    </xf>
    <xf numFmtId="49" fontId="34" fillId="0" borderId="24" xfId="0" applyNumberFormat="1" applyFont="1" applyBorder="1" applyAlignment="1" applyProtection="1">
      <alignment horizontal="left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167" fontId="34" fillId="0" borderId="24" xfId="0" applyNumberFormat="1" applyFont="1" applyBorder="1" applyAlignment="1" applyProtection="1">
      <alignment vertical="center"/>
      <protection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left" vertical="center" wrapText="1"/>
      <protection/>
    </xf>
    <xf numFmtId="4" fontId="34" fillId="3" borderId="24" xfId="0" applyNumberFormat="1" applyFont="1" applyFill="1" applyBorder="1" applyAlignment="1" applyProtection="1">
      <alignment vertical="center"/>
      <protection locked="0"/>
    </xf>
    <xf numFmtId="4" fontId="34" fillId="3" borderId="24" xfId="0" applyNumberFormat="1" applyFont="1" applyFill="1" applyBorder="1" applyAlignment="1" applyProtection="1">
      <alignment vertical="center"/>
      <protection/>
    </xf>
    <xf numFmtId="4" fontId="34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R2" s="227" t="s">
        <v>8</v>
      </c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84" t="s">
        <v>12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23"/>
      <c r="AS4" s="17" t="s">
        <v>13</v>
      </c>
      <c r="BE4" s="24" t="s">
        <v>14</v>
      </c>
      <c r="BS4" s="18" t="s">
        <v>15</v>
      </c>
    </row>
    <row r="5" spans="2:71" ht="14.45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188" t="s">
        <v>17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25"/>
      <c r="AQ5" s="23"/>
      <c r="BE5" s="186" t="s">
        <v>18</v>
      </c>
      <c r="BS5" s="18" t="s">
        <v>9</v>
      </c>
    </row>
    <row r="6" spans="2:71" ht="36.95" customHeight="1">
      <c r="B6" s="22"/>
      <c r="C6" s="25"/>
      <c r="D6" s="28" t="s">
        <v>19</v>
      </c>
      <c r="E6" s="25"/>
      <c r="F6" s="25"/>
      <c r="G6" s="25"/>
      <c r="H6" s="25"/>
      <c r="I6" s="25"/>
      <c r="J6" s="25"/>
      <c r="K6" s="190" t="s">
        <v>20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25"/>
      <c r="AQ6" s="23"/>
      <c r="BE6" s="187"/>
      <c r="BS6" s="18" t="s">
        <v>9</v>
      </c>
    </row>
    <row r="7" spans="2:71" ht="14.45" customHeight="1">
      <c r="B7" s="22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3"/>
      <c r="BE7" s="187"/>
      <c r="BS7" s="18" t="s">
        <v>9</v>
      </c>
    </row>
    <row r="8" spans="2:71" ht="14.45" customHeight="1">
      <c r="B8" s="22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3"/>
      <c r="BE8" s="187"/>
      <c r="BS8" s="18" t="s">
        <v>9</v>
      </c>
    </row>
    <row r="9" spans="2:71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87"/>
      <c r="BS9" s="18" t="s">
        <v>9</v>
      </c>
    </row>
    <row r="10" spans="2:71" ht="14.45" customHeight="1">
      <c r="B10" s="22"/>
      <c r="C10" s="25"/>
      <c r="D10" s="29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29</v>
      </c>
      <c r="AL10" s="25"/>
      <c r="AM10" s="25"/>
      <c r="AN10" s="27" t="s">
        <v>22</v>
      </c>
      <c r="AO10" s="25"/>
      <c r="AP10" s="25"/>
      <c r="AQ10" s="23"/>
      <c r="BE10" s="187"/>
      <c r="BS10" s="18" t="s">
        <v>9</v>
      </c>
    </row>
    <row r="11" spans="2:71" ht="18.4" customHeight="1">
      <c r="B11" s="22"/>
      <c r="C11" s="25"/>
      <c r="D11" s="25"/>
      <c r="E11" s="27" t="s">
        <v>25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30</v>
      </c>
      <c r="AL11" s="25"/>
      <c r="AM11" s="25"/>
      <c r="AN11" s="27" t="s">
        <v>22</v>
      </c>
      <c r="AO11" s="25"/>
      <c r="AP11" s="25"/>
      <c r="AQ11" s="23"/>
      <c r="BE11" s="187"/>
      <c r="BS11" s="18" t="s">
        <v>9</v>
      </c>
    </row>
    <row r="12" spans="2:71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87"/>
      <c r="BS12" s="18" t="s">
        <v>9</v>
      </c>
    </row>
    <row r="13" spans="2:71" ht="14.45" customHeight="1">
      <c r="B13" s="22"/>
      <c r="C13" s="25"/>
      <c r="D13" s="29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29</v>
      </c>
      <c r="AL13" s="25"/>
      <c r="AM13" s="25"/>
      <c r="AN13" s="31" t="s">
        <v>32</v>
      </c>
      <c r="AO13" s="25"/>
      <c r="AP13" s="25"/>
      <c r="AQ13" s="23"/>
      <c r="BE13" s="187"/>
      <c r="BS13" s="18" t="s">
        <v>9</v>
      </c>
    </row>
    <row r="14" spans="2:71" ht="13.5">
      <c r="B14" s="22"/>
      <c r="C14" s="25"/>
      <c r="D14" s="25"/>
      <c r="E14" s="191" t="s">
        <v>32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29" t="s">
        <v>30</v>
      </c>
      <c r="AL14" s="25"/>
      <c r="AM14" s="25"/>
      <c r="AN14" s="31" t="s">
        <v>32</v>
      </c>
      <c r="AO14" s="25"/>
      <c r="AP14" s="25"/>
      <c r="AQ14" s="23"/>
      <c r="BE14" s="187"/>
      <c r="BS14" s="18" t="s">
        <v>9</v>
      </c>
    </row>
    <row r="15" spans="2:71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87"/>
      <c r="BS15" s="18" t="s">
        <v>6</v>
      </c>
    </row>
    <row r="16" spans="2:71" ht="14.45" customHeight="1">
      <c r="B16" s="22"/>
      <c r="C16" s="25"/>
      <c r="D16" s="29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29</v>
      </c>
      <c r="AL16" s="25"/>
      <c r="AM16" s="25"/>
      <c r="AN16" s="27" t="s">
        <v>22</v>
      </c>
      <c r="AO16" s="25"/>
      <c r="AP16" s="25"/>
      <c r="AQ16" s="23"/>
      <c r="BE16" s="187"/>
      <c r="BS16" s="18" t="s">
        <v>6</v>
      </c>
    </row>
    <row r="17" spans="2:71" ht="18.4" customHeight="1">
      <c r="B17" s="22"/>
      <c r="C17" s="25"/>
      <c r="D17" s="25"/>
      <c r="E17" s="27" t="s">
        <v>25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30</v>
      </c>
      <c r="AL17" s="25"/>
      <c r="AM17" s="25"/>
      <c r="AN17" s="27" t="s">
        <v>22</v>
      </c>
      <c r="AO17" s="25"/>
      <c r="AP17" s="25"/>
      <c r="AQ17" s="23"/>
      <c r="BE17" s="187"/>
      <c r="BS17" s="18" t="s">
        <v>34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87"/>
      <c r="BS18" s="18" t="s">
        <v>9</v>
      </c>
    </row>
    <row r="19" spans="2:71" ht="14.45" customHeight="1">
      <c r="B19" s="22"/>
      <c r="C19" s="25"/>
      <c r="D19" s="29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29</v>
      </c>
      <c r="AL19" s="25"/>
      <c r="AM19" s="25"/>
      <c r="AN19" s="27" t="s">
        <v>22</v>
      </c>
      <c r="AO19" s="25"/>
      <c r="AP19" s="25"/>
      <c r="AQ19" s="23"/>
      <c r="BE19" s="187"/>
      <c r="BS19" s="18" t="s">
        <v>9</v>
      </c>
    </row>
    <row r="20" spans="2:57" ht="18.4" customHeight="1">
      <c r="B20" s="22"/>
      <c r="C20" s="25"/>
      <c r="D20" s="25"/>
      <c r="E20" s="27" t="s">
        <v>25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30</v>
      </c>
      <c r="AL20" s="25"/>
      <c r="AM20" s="25"/>
      <c r="AN20" s="27" t="s">
        <v>22</v>
      </c>
      <c r="AO20" s="25"/>
      <c r="AP20" s="25"/>
      <c r="AQ20" s="23"/>
      <c r="BE20" s="187"/>
    </row>
    <row r="21" spans="2:57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87"/>
    </row>
    <row r="22" spans="2:57" ht="13.5">
      <c r="B22" s="22"/>
      <c r="C22" s="25"/>
      <c r="D22" s="29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87"/>
    </row>
    <row r="23" spans="2:57" ht="16.5" customHeight="1">
      <c r="B23" s="22"/>
      <c r="C23" s="25"/>
      <c r="D23" s="25"/>
      <c r="E23" s="193" t="s">
        <v>22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25"/>
      <c r="AP23" s="25"/>
      <c r="AQ23" s="23"/>
      <c r="BE23" s="187"/>
    </row>
    <row r="24" spans="2:57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87"/>
    </row>
    <row r="25" spans="2:57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87"/>
    </row>
    <row r="26" spans="2:57" ht="14.45" customHeight="1">
      <c r="B26" s="22"/>
      <c r="C26" s="25"/>
      <c r="D26" s="33" t="s">
        <v>37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4">
        <f>ROUND(AG87,2)</f>
        <v>0</v>
      </c>
      <c r="AL26" s="189"/>
      <c r="AM26" s="189"/>
      <c r="AN26" s="189"/>
      <c r="AO26" s="189"/>
      <c r="AP26" s="25"/>
      <c r="AQ26" s="23"/>
      <c r="BE26" s="187"/>
    </row>
    <row r="27" spans="2:57" ht="14.45" customHeight="1">
      <c r="B27" s="22"/>
      <c r="C27" s="25"/>
      <c r="D27" s="33" t="s">
        <v>38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4">
        <f>ROUND(AG92,2)</f>
        <v>0</v>
      </c>
      <c r="AL27" s="194"/>
      <c r="AM27" s="194"/>
      <c r="AN27" s="194"/>
      <c r="AO27" s="194"/>
      <c r="AP27" s="25"/>
      <c r="AQ27" s="23"/>
      <c r="BE27" s="187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87"/>
    </row>
    <row r="29" spans="2:57" s="1" customFormat="1" ht="25.9" customHeight="1">
      <c r="B29" s="34"/>
      <c r="C29" s="35"/>
      <c r="D29" s="37" t="s">
        <v>39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5">
        <f>ROUND(AK26+AK27,2)</f>
        <v>0</v>
      </c>
      <c r="AL29" s="196"/>
      <c r="AM29" s="196"/>
      <c r="AN29" s="196"/>
      <c r="AO29" s="196"/>
      <c r="AP29" s="35"/>
      <c r="AQ29" s="36"/>
      <c r="BE29" s="187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87"/>
    </row>
    <row r="31" spans="2:57" s="2" customFormat="1" ht="14.45" customHeight="1">
      <c r="B31" s="39"/>
      <c r="C31" s="40"/>
      <c r="D31" s="41" t="s">
        <v>40</v>
      </c>
      <c r="E31" s="40"/>
      <c r="F31" s="41" t="s">
        <v>41</v>
      </c>
      <c r="G31" s="40"/>
      <c r="H31" s="40"/>
      <c r="I31" s="40"/>
      <c r="J31" s="40"/>
      <c r="K31" s="40"/>
      <c r="L31" s="197">
        <v>0.21</v>
      </c>
      <c r="M31" s="198"/>
      <c r="N31" s="198"/>
      <c r="O31" s="198"/>
      <c r="P31" s="40"/>
      <c r="Q31" s="40"/>
      <c r="R31" s="40"/>
      <c r="S31" s="40"/>
      <c r="T31" s="43" t="s">
        <v>42</v>
      </c>
      <c r="U31" s="40"/>
      <c r="V31" s="40"/>
      <c r="W31" s="199">
        <f>ROUND(AZ87+SUM(CD93:CD97),2)</f>
        <v>0</v>
      </c>
      <c r="X31" s="198"/>
      <c r="Y31" s="198"/>
      <c r="Z31" s="198"/>
      <c r="AA31" s="198"/>
      <c r="AB31" s="198"/>
      <c r="AC31" s="198"/>
      <c r="AD31" s="198"/>
      <c r="AE31" s="198"/>
      <c r="AF31" s="40"/>
      <c r="AG31" s="40"/>
      <c r="AH31" s="40"/>
      <c r="AI31" s="40"/>
      <c r="AJ31" s="40"/>
      <c r="AK31" s="199">
        <f>ROUND(AV87+SUM(BY93:BY97),2)</f>
        <v>0</v>
      </c>
      <c r="AL31" s="198"/>
      <c r="AM31" s="198"/>
      <c r="AN31" s="198"/>
      <c r="AO31" s="198"/>
      <c r="AP31" s="40"/>
      <c r="AQ31" s="44"/>
      <c r="BE31" s="187"/>
    </row>
    <row r="32" spans="2:57" s="2" customFormat="1" ht="14.45" customHeight="1">
      <c r="B32" s="39"/>
      <c r="C32" s="40"/>
      <c r="D32" s="40"/>
      <c r="E32" s="40"/>
      <c r="F32" s="41" t="s">
        <v>43</v>
      </c>
      <c r="G32" s="40"/>
      <c r="H32" s="40"/>
      <c r="I32" s="40"/>
      <c r="J32" s="40"/>
      <c r="K32" s="40"/>
      <c r="L32" s="197">
        <v>0.15</v>
      </c>
      <c r="M32" s="198"/>
      <c r="N32" s="198"/>
      <c r="O32" s="198"/>
      <c r="P32" s="40"/>
      <c r="Q32" s="40"/>
      <c r="R32" s="40"/>
      <c r="S32" s="40"/>
      <c r="T32" s="43" t="s">
        <v>42</v>
      </c>
      <c r="U32" s="40"/>
      <c r="V32" s="40"/>
      <c r="W32" s="199">
        <f>ROUND(BA87+SUM(CE93:CE97),2)</f>
        <v>0</v>
      </c>
      <c r="X32" s="198"/>
      <c r="Y32" s="198"/>
      <c r="Z32" s="198"/>
      <c r="AA32" s="198"/>
      <c r="AB32" s="198"/>
      <c r="AC32" s="198"/>
      <c r="AD32" s="198"/>
      <c r="AE32" s="198"/>
      <c r="AF32" s="40"/>
      <c r="AG32" s="40"/>
      <c r="AH32" s="40"/>
      <c r="AI32" s="40"/>
      <c r="AJ32" s="40"/>
      <c r="AK32" s="199">
        <f>ROUND(AW87+SUM(BZ93:BZ97),2)</f>
        <v>0</v>
      </c>
      <c r="AL32" s="198"/>
      <c r="AM32" s="198"/>
      <c r="AN32" s="198"/>
      <c r="AO32" s="198"/>
      <c r="AP32" s="40"/>
      <c r="AQ32" s="44"/>
      <c r="BE32" s="187"/>
    </row>
    <row r="33" spans="2:57" s="2" customFormat="1" ht="14.45" customHeight="1" hidden="1">
      <c r="B33" s="39"/>
      <c r="C33" s="40"/>
      <c r="D33" s="40"/>
      <c r="E33" s="40"/>
      <c r="F33" s="41" t="s">
        <v>44</v>
      </c>
      <c r="G33" s="40"/>
      <c r="H33" s="40"/>
      <c r="I33" s="40"/>
      <c r="J33" s="40"/>
      <c r="K33" s="40"/>
      <c r="L33" s="197">
        <v>0.21</v>
      </c>
      <c r="M33" s="198"/>
      <c r="N33" s="198"/>
      <c r="O33" s="198"/>
      <c r="P33" s="40"/>
      <c r="Q33" s="40"/>
      <c r="R33" s="40"/>
      <c r="S33" s="40"/>
      <c r="T33" s="43" t="s">
        <v>42</v>
      </c>
      <c r="U33" s="40"/>
      <c r="V33" s="40"/>
      <c r="W33" s="199">
        <f>ROUND(BB87+SUM(CF93:CF97),2)</f>
        <v>0</v>
      </c>
      <c r="X33" s="198"/>
      <c r="Y33" s="198"/>
      <c r="Z33" s="198"/>
      <c r="AA33" s="198"/>
      <c r="AB33" s="198"/>
      <c r="AC33" s="198"/>
      <c r="AD33" s="198"/>
      <c r="AE33" s="198"/>
      <c r="AF33" s="40"/>
      <c r="AG33" s="40"/>
      <c r="AH33" s="40"/>
      <c r="AI33" s="40"/>
      <c r="AJ33" s="40"/>
      <c r="AK33" s="199">
        <v>0</v>
      </c>
      <c r="AL33" s="198"/>
      <c r="AM33" s="198"/>
      <c r="AN33" s="198"/>
      <c r="AO33" s="198"/>
      <c r="AP33" s="40"/>
      <c r="AQ33" s="44"/>
      <c r="BE33" s="187"/>
    </row>
    <row r="34" spans="2:57" s="2" customFormat="1" ht="14.45" customHeight="1" hidden="1">
      <c r="B34" s="39"/>
      <c r="C34" s="40"/>
      <c r="D34" s="40"/>
      <c r="E34" s="40"/>
      <c r="F34" s="41" t="s">
        <v>45</v>
      </c>
      <c r="G34" s="40"/>
      <c r="H34" s="40"/>
      <c r="I34" s="40"/>
      <c r="J34" s="40"/>
      <c r="K34" s="40"/>
      <c r="L34" s="197">
        <v>0.15</v>
      </c>
      <c r="M34" s="198"/>
      <c r="N34" s="198"/>
      <c r="O34" s="198"/>
      <c r="P34" s="40"/>
      <c r="Q34" s="40"/>
      <c r="R34" s="40"/>
      <c r="S34" s="40"/>
      <c r="T34" s="43" t="s">
        <v>42</v>
      </c>
      <c r="U34" s="40"/>
      <c r="V34" s="40"/>
      <c r="W34" s="199">
        <f>ROUND(BC87+SUM(CG93:CG97),2)</f>
        <v>0</v>
      </c>
      <c r="X34" s="198"/>
      <c r="Y34" s="198"/>
      <c r="Z34" s="198"/>
      <c r="AA34" s="198"/>
      <c r="AB34" s="198"/>
      <c r="AC34" s="198"/>
      <c r="AD34" s="198"/>
      <c r="AE34" s="198"/>
      <c r="AF34" s="40"/>
      <c r="AG34" s="40"/>
      <c r="AH34" s="40"/>
      <c r="AI34" s="40"/>
      <c r="AJ34" s="40"/>
      <c r="AK34" s="199">
        <v>0</v>
      </c>
      <c r="AL34" s="198"/>
      <c r="AM34" s="198"/>
      <c r="AN34" s="198"/>
      <c r="AO34" s="198"/>
      <c r="AP34" s="40"/>
      <c r="AQ34" s="44"/>
      <c r="BE34" s="187"/>
    </row>
    <row r="35" spans="2:43" s="2" customFormat="1" ht="14.45" customHeight="1" hidden="1">
      <c r="B35" s="39"/>
      <c r="C35" s="40"/>
      <c r="D35" s="40"/>
      <c r="E35" s="40"/>
      <c r="F35" s="41" t="s">
        <v>46</v>
      </c>
      <c r="G35" s="40"/>
      <c r="H35" s="40"/>
      <c r="I35" s="40"/>
      <c r="J35" s="40"/>
      <c r="K35" s="40"/>
      <c r="L35" s="197">
        <v>0</v>
      </c>
      <c r="M35" s="198"/>
      <c r="N35" s="198"/>
      <c r="O35" s="198"/>
      <c r="P35" s="40"/>
      <c r="Q35" s="40"/>
      <c r="R35" s="40"/>
      <c r="S35" s="40"/>
      <c r="T35" s="43" t="s">
        <v>42</v>
      </c>
      <c r="U35" s="40"/>
      <c r="V35" s="40"/>
      <c r="W35" s="199">
        <f>ROUND(BD87+SUM(CH93:CH97),2)</f>
        <v>0</v>
      </c>
      <c r="X35" s="198"/>
      <c r="Y35" s="198"/>
      <c r="Z35" s="198"/>
      <c r="AA35" s="198"/>
      <c r="AB35" s="198"/>
      <c r="AC35" s="198"/>
      <c r="AD35" s="198"/>
      <c r="AE35" s="198"/>
      <c r="AF35" s="40"/>
      <c r="AG35" s="40"/>
      <c r="AH35" s="40"/>
      <c r="AI35" s="40"/>
      <c r="AJ35" s="40"/>
      <c r="AK35" s="199">
        <v>0</v>
      </c>
      <c r="AL35" s="198"/>
      <c r="AM35" s="198"/>
      <c r="AN35" s="198"/>
      <c r="AO35" s="198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48</v>
      </c>
      <c r="U37" s="47"/>
      <c r="V37" s="47"/>
      <c r="W37" s="47"/>
      <c r="X37" s="200" t="s">
        <v>49</v>
      </c>
      <c r="Y37" s="201"/>
      <c r="Z37" s="201"/>
      <c r="AA37" s="201"/>
      <c r="AB37" s="201"/>
      <c r="AC37" s="47"/>
      <c r="AD37" s="47"/>
      <c r="AE37" s="47"/>
      <c r="AF37" s="47"/>
      <c r="AG37" s="47"/>
      <c r="AH37" s="47"/>
      <c r="AI37" s="47"/>
      <c r="AJ37" s="47"/>
      <c r="AK37" s="202">
        <f>SUM(AK29:AK35)</f>
        <v>0</v>
      </c>
      <c r="AL37" s="201"/>
      <c r="AM37" s="201"/>
      <c r="AN37" s="201"/>
      <c r="AO37" s="203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3.5">
      <c r="B49" s="34"/>
      <c r="C49" s="35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51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3.5">
      <c r="B58" s="34"/>
      <c r="C58" s="35"/>
      <c r="D58" s="54" t="s">
        <v>52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53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52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53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3.5">
      <c r="B60" s="34"/>
      <c r="C60" s="35"/>
      <c r="D60" s="49" t="s">
        <v>54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55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3.5">
      <c r="B69" s="34"/>
      <c r="C69" s="35"/>
      <c r="D69" s="54" t="s">
        <v>52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53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52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53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84" t="s">
        <v>56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HO-21-07-08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204" t="str">
        <f>K6</f>
        <v>Oprava střech v ZZS Hlučín</v>
      </c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5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IF(AN8="","",AN8)</f>
        <v>16.5.2021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5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33</v>
      </c>
      <c r="AJ82" s="35"/>
      <c r="AK82" s="35"/>
      <c r="AL82" s="35"/>
      <c r="AM82" s="206" t="str">
        <f>IF(E17="","",E17)</f>
        <v xml:space="preserve"> </v>
      </c>
      <c r="AN82" s="206"/>
      <c r="AO82" s="206"/>
      <c r="AP82" s="206"/>
      <c r="AQ82" s="36"/>
      <c r="AS82" s="207" t="s">
        <v>57</v>
      </c>
      <c r="AT82" s="208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3.5">
      <c r="B83" s="34"/>
      <c r="C83" s="29" t="s">
        <v>31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35</v>
      </c>
      <c r="AJ83" s="35"/>
      <c r="AK83" s="35"/>
      <c r="AL83" s="35"/>
      <c r="AM83" s="206" t="str">
        <f>IF(E20="","",E20)</f>
        <v xml:space="preserve"> </v>
      </c>
      <c r="AN83" s="206"/>
      <c r="AO83" s="206"/>
      <c r="AP83" s="206"/>
      <c r="AQ83" s="36"/>
      <c r="AS83" s="209"/>
      <c r="AT83" s="210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1"/>
      <c r="AT84" s="212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213" t="s">
        <v>58</v>
      </c>
      <c r="D85" s="214"/>
      <c r="E85" s="214"/>
      <c r="F85" s="214"/>
      <c r="G85" s="214"/>
      <c r="H85" s="78"/>
      <c r="I85" s="215" t="s">
        <v>59</v>
      </c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5" t="s">
        <v>60</v>
      </c>
      <c r="AH85" s="214"/>
      <c r="AI85" s="214"/>
      <c r="AJ85" s="214"/>
      <c r="AK85" s="214"/>
      <c r="AL85" s="214"/>
      <c r="AM85" s="214"/>
      <c r="AN85" s="215" t="s">
        <v>61</v>
      </c>
      <c r="AO85" s="214"/>
      <c r="AP85" s="216"/>
      <c r="AQ85" s="36"/>
      <c r="AS85" s="79" t="s">
        <v>62</v>
      </c>
      <c r="AT85" s="80" t="s">
        <v>63</v>
      </c>
      <c r="AU85" s="80" t="s">
        <v>64</v>
      </c>
      <c r="AV85" s="80" t="s">
        <v>65</v>
      </c>
      <c r="AW85" s="80" t="s">
        <v>66</v>
      </c>
      <c r="AX85" s="80" t="s">
        <v>67</v>
      </c>
      <c r="AY85" s="80" t="s">
        <v>68</v>
      </c>
      <c r="AZ85" s="80" t="s">
        <v>69</v>
      </c>
      <c r="BA85" s="80" t="s">
        <v>70</v>
      </c>
      <c r="BB85" s="80" t="s">
        <v>71</v>
      </c>
      <c r="BC85" s="80" t="s">
        <v>72</v>
      </c>
      <c r="BD85" s="81" t="s">
        <v>73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3" t="s">
        <v>74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24">
        <f>ROUND(SUM(AG88:AG90),2)</f>
        <v>0</v>
      </c>
      <c r="AH87" s="224"/>
      <c r="AI87" s="224"/>
      <c r="AJ87" s="224"/>
      <c r="AK87" s="224"/>
      <c r="AL87" s="224"/>
      <c r="AM87" s="224"/>
      <c r="AN87" s="225">
        <f>SUM(AG87,AT87)</f>
        <v>0</v>
      </c>
      <c r="AO87" s="225"/>
      <c r="AP87" s="225"/>
      <c r="AQ87" s="70"/>
      <c r="AS87" s="85">
        <f>ROUND(SUM(AS88:AS90),2)</f>
        <v>0</v>
      </c>
      <c r="AT87" s="86">
        <f>ROUND(SUM(AV87:AW87),2)</f>
        <v>0</v>
      </c>
      <c r="AU87" s="87">
        <f>ROUND(SUM(AU88:AU90),5)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ROUND(SUM(AZ88:AZ90),2)</f>
        <v>0</v>
      </c>
      <c r="BA87" s="86">
        <f>ROUND(SUM(BA88:BA90),2)</f>
        <v>0</v>
      </c>
      <c r="BB87" s="86">
        <f>ROUND(SUM(BB88:BB90),2)</f>
        <v>0</v>
      </c>
      <c r="BC87" s="86">
        <f>ROUND(SUM(BC88:BC90),2)</f>
        <v>0</v>
      </c>
      <c r="BD87" s="88">
        <f>ROUND(SUM(BD88:BD90),2)</f>
        <v>0</v>
      </c>
      <c r="BS87" s="89" t="s">
        <v>75</v>
      </c>
      <c r="BT87" s="89" t="s">
        <v>76</v>
      </c>
      <c r="BU87" s="90" t="s">
        <v>77</v>
      </c>
      <c r="BV87" s="89" t="s">
        <v>78</v>
      </c>
      <c r="BW87" s="89" t="s">
        <v>79</v>
      </c>
      <c r="BX87" s="89" t="s">
        <v>80</v>
      </c>
    </row>
    <row r="88" spans="1:76" s="5" customFormat="1" ht="16.5" customHeight="1">
      <c r="A88" s="91" t="s">
        <v>81</v>
      </c>
      <c r="B88" s="92"/>
      <c r="C88" s="93"/>
      <c r="D88" s="219" t="s">
        <v>82</v>
      </c>
      <c r="E88" s="219"/>
      <c r="F88" s="219"/>
      <c r="G88" s="219"/>
      <c r="H88" s="219"/>
      <c r="I88" s="94"/>
      <c r="J88" s="219" t="s">
        <v>83</v>
      </c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7">
        <f>'01 - Žlutá střecha'!M30</f>
        <v>0</v>
      </c>
      <c r="AH88" s="218"/>
      <c r="AI88" s="218"/>
      <c r="AJ88" s="218"/>
      <c r="AK88" s="218"/>
      <c r="AL88" s="218"/>
      <c r="AM88" s="218"/>
      <c r="AN88" s="217">
        <f>SUM(AG88,AT88)</f>
        <v>0</v>
      </c>
      <c r="AO88" s="218"/>
      <c r="AP88" s="218"/>
      <c r="AQ88" s="95"/>
      <c r="AS88" s="96">
        <f>'01 - Žlutá střecha'!M28</f>
        <v>0</v>
      </c>
      <c r="AT88" s="97">
        <f>ROUND(SUM(AV88:AW88),2)</f>
        <v>0</v>
      </c>
      <c r="AU88" s="98">
        <f>'01 - Žlutá střecha'!W126</f>
        <v>0</v>
      </c>
      <c r="AV88" s="97">
        <f>'01 - Žlutá střecha'!M32</f>
        <v>0</v>
      </c>
      <c r="AW88" s="97">
        <f>'01 - Žlutá střecha'!M33</f>
        <v>0</v>
      </c>
      <c r="AX88" s="97">
        <f>'01 - Žlutá střecha'!M34</f>
        <v>0</v>
      </c>
      <c r="AY88" s="97">
        <f>'01 - Žlutá střecha'!M35</f>
        <v>0</v>
      </c>
      <c r="AZ88" s="97">
        <f>'01 - Žlutá střecha'!H32</f>
        <v>0</v>
      </c>
      <c r="BA88" s="97">
        <f>'01 - Žlutá střecha'!H33</f>
        <v>0</v>
      </c>
      <c r="BB88" s="97">
        <f>'01 - Žlutá střecha'!H34</f>
        <v>0</v>
      </c>
      <c r="BC88" s="97">
        <f>'01 - Žlutá střecha'!H35</f>
        <v>0</v>
      </c>
      <c r="BD88" s="99">
        <f>'01 - Žlutá střecha'!H36</f>
        <v>0</v>
      </c>
      <c r="BT88" s="100" t="s">
        <v>84</v>
      </c>
      <c r="BV88" s="100" t="s">
        <v>78</v>
      </c>
      <c r="BW88" s="100" t="s">
        <v>85</v>
      </c>
      <c r="BX88" s="100" t="s">
        <v>79</v>
      </c>
    </row>
    <row r="89" spans="1:76" s="5" customFormat="1" ht="16.5" customHeight="1">
      <c r="A89" s="91" t="s">
        <v>81</v>
      </c>
      <c r="B89" s="92"/>
      <c r="C89" s="93"/>
      <c r="D89" s="219" t="s">
        <v>86</v>
      </c>
      <c r="E89" s="219"/>
      <c r="F89" s="219"/>
      <c r="G89" s="219"/>
      <c r="H89" s="219"/>
      <c r="I89" s="94"/>
      <c r="J89" s="219" t="s">
        <v>87</v>
      </c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7">
        <f>'02 - Zelená střecha'!M30</f>
        <v>0</v>
      </c>
      <c r="AH89" s="218"/>
      <c r="AI89" s="218"/>
      <c r="AJ89" s="218"/>
      <c r="AK89" s="218"/>
      <c r="AL89" s="218"/>
      <c r="AM89" s="218"/>
      <c r="AN89" s="217">
        <f>SUM(AG89,AT89)</f>
        <v>0</v>
      </c>
      <c r="AO89" s="218"/>
      <c r="AP89" s="218"/>
      <c r="AQ89" s="95"/>
      <c r="AS89" s="96">
        <f>'02 - Zelená střecha'!M28</f>
        <v>0</v>
      </c>
      <c r="AT89" s="97">
        <f>ROUND(SUM(AV89:AW89),2)</f>
        <v>0</v>
      </c>
      <c r="AU89" s="98">
        <f>'02 - Zelená střecha'!W126</f>
        <v>0</v>
      </c>
      <c r="AV89" s="97">
        <f>'02 - Zelená střecha'!M32</f>
        <v>0</v>
      </c>
      <c r="AW89" s="97">
        <f>'02 - Zelená střecha'!M33</f>
        <v>0</v>
      </c>
      <c r="AX89" s="97">
        <f>'02 - Zelená střecha'!M34</f>
        <v>0</v>
      </c>
      <c r="AY89" s="97">
        <f>'02 - Zelená střecha'!M35</f>
        <v>0</v>
      </c>
      <c r="AZ89" s="97">
        <f>'02 - Zelená střecha'!H32</f>
        <v>0</v>
      </c>
      <c r="BA89" s="97">
        <f>'02 - Zelená střecha'!H33</f>
        <v>0</v>
      </c>
      <c r="BB89" s="97">
        <f>'02 - Zelená střecha'!H34</f>
        <v>0</v>
      </c>
      <c r="BC89" s="97">
        <f>'02 - Zelená střecha'!H35</f>
        <v>0</v>
      </c>
      <c r="BD89" s="99">
        <f>'02 - Zelená střecha'!H36</f>
        <v>0</v>
      </c>
      <c r="BT89" s="100" t="s">
        <v>84</v>
      </c>
      <c r="BV89" s="100" t="s">
        <v>78</v>
      </c>
      <c r="BW89" s="100" t="s">
        <v>88</v>
      </c>
      <c r="BX89" s="100" t="s">
        <v>79</v>
      </c>
    </row>
    <row r="90" spans="1:76" s="5" customFormat="1" ht="16.5" customHeight="1">
      <c r="A90" s="91" t="s">
        <v>81</v>
      </c>
      <c r="B90" s="92"/>
      <c r="C90" s="93"/>
      <c r="D90" s="219" t="s">
        <v>89</v>
      </c>
      <c r="E90" s="219"/>
      <c r="F90" s="219"/>
      <c r="G90" s="219"/>
      <c r="H90" s="219"/>
      <c r="I90" s="94"/>
      <c r="J90" s="219" t="s">
        <v>90</v>
      </c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7">
        <f>'03 - Červená střecha'!M30</f>
        <v>0</v>
      </c>
      <c r="AH90" s="218"/>
      <c r="AI90" s="218"/>
      <c r="AJ90" s="218"/>
      <c r="AK90" s="218"/>
      <c r="AL90" s="218"/>
      <c r="AM90" s="218"/>
      <c r="AN90" s="217">
        <f>SUM(AG90,AT90)</f>
        <v>0</v>
      </c>
      <c r="AO90" s="218"/>
      <c r="AP90" s="218"/>
      <c r="AQ90" s="95"/>
      <c r="AS90" s="101">
        <f>'03 - Červená střecha'!M28</f>
        <v>0</v>
      </c>
      <c r="AT90" s="102">
        <f>ROUND(SUM(AV90:AW90),2)</f>
        <v>0</v>
      </c>
      <c r="AU90" s="103">
        <f>'03 - Červená střecha'!W125</f>
        <v>0</v>
      </c>
      <c r="AV90" s="102">
        <f>'03 - Červená střecha'!M32</f>
        <v>0</v>
      </c>
      <c r="AW90" s="102">
        <f>'03 - Červená střecha'!M33</f>
        <v>0</v>
      </c>
      <c r="AX90" s="102">
        <f>'03 - Červená střecha'!M34</f>
        <v>0</v>
      </c>
      <c r="AY90" s="102">
        <f>'03 - Červená střecha'!M35</f>
        <v>0</v>
      </c>
      <c r="AZ90" s="102">
        <f>'03 - Červená střecha'!H32</f>
        <v>0</v>
      </c>
      <c r="BA90" s="102">
        <f>'03 - Červená střecha'!H33</f>
        <v>0</v>
      </c>
      <c r="BB90" s="102">
        <f>'03 - Červená střecha'!H34</f>
        <v>0</v>
      </c>
      <c r="BC90" s="102">
        <f>'03 - Červená střecha'!H35</f>
        <v>0</v>
      </c>
      <c r="BD90" s="104">
        <f>'03 - Červená střecha'!H36</f>
        <v>0</v>
      </c>
      <c r="BT90" s="100" t="s">
        <v>84</v>
      </c>
      <c r="BV90" s="100" t="s">
        <v>78</v>
      </c>
      <c r="BW90" s="100" t="s">
        <v>91</v>
      </c>
      <c r="BX90" s="100" t="s">
        <v>79</v>
      </c>
    </row>
    <row r="91" spans="2:43" ht="13.5">
      <c r="B91" s="22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3"/>
    </row>
    <row r="92" spans="2:48" s="1" customFormat="1" ht="30" customHeight="1">
      <c r="B92" s="34"/>
      <c r="C92" s="83" t="s">
        <v>92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25">
        <f>ROUND(SUM(AG93:AG96),2)</f>
        <v>0</v>
      </c>
      <c r="AH92" s="225"/>
      <c r="AI92" s="225"/>
      <c r="AJ92" s="225"/>
      <c r="AK92" s="225"/>
      <c r="AL92" s="225"/>
      <c r="AM92" s="225"/>
      <c r="AN92" s="225">
        <f>ROUND(SUM(AN93:AN96),2)</f>
        <v>0</v>
      </c>
      <c r="AO92" s="225"/>
      <c r="AP92" s="225"/>
      <c r="AQ92" s="36"/>
      <c r="AS92" s="79" t="s">
        <v>93</v>
      </c>
      <c r="AT92" s="80" t="s">
        <v>94</v>
      </c>
      <c r="AU92" s="80" t="s">
        <v>40</v>
      </c>
      <c r="AV92" s="81" t="s">
        <v>63</v>
      </c>
    </row>
    <row r="93" spans="2:89" s="1" customFormat="1" ht="19.9" customHeight="1">
      <c r="B93" s="34"/>
      <c r="C93" s="35"/>
      <c r="D93" s="105" t="s">
        <v>95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220">
        <f>ROUND(AG87*AS93,2)</f>
        <v>0</v>
      </c>
      <c r="AH93" s="221"/>
      <c r="AI93" s="221"/>
      <c r="AJ93" s="221"/>
      <c r="AK93" s="221"/>
      <c r="AL93" s="221"/>
      <c r="AM93" s="221"/>
      <c r="AN93" s="221">
        <f>ROUND(AG93+AV93,2)</f>
        <v>0</v>
      </c>
      <c r="AO93" s="221"/>
      <c r="AP93" s="221"/>
      <c r="AQ93" s="36"/>
      <c r="AS93" s="106">
        <v>0</v>
      </c>
      <c r="AT93" s="107" t="s">
        <v>96</v>
      </c>
      <c r="AU93" s="107" t="s">
        <v>41</v>
      </c>
      <c r="AV93" s="108">
        <f>ROUND(IF(AU93="základní",AG93*L31,IF(AU93="snížená",AG93*L32,0)),2)</f>
        <v>0</v>
      </c>
      <c r="BV93" s="18" t="s">
        <v>97</v>
      </c>
      <c r="BY93" s="109">
        <f>IF(AU93="základní",AV93,0)</f>
        <v>0</v>
      </c>
      <c r="BZ93" s="109">
        <f>IF(AU93="snížená",AV93,0)</f>
        <v>0</v>
      </c>
      <c r="CA93" s="109">
        <v>0</v>
      </c>
      <c r="CB93" s="109">
        <v>0</v>
      </c>
      <c r="CC93" s="109">
        <v>0</v>
      </c>
      <c r="CD93" s="109">
        <f>IF(AU93="základní",AG93,0)</f>
        <v>0</v>
      </c>
      <c r="CE93" s="109">
        <f>IF(AU93="snížená",AG93,0)</f>
        <v>0</v>
      </c>
      <c r="CF93" s="109">
        <f>IF(AU93="zákl. přenesená",AG93,0)</f>
        <v>0</v>
      </c>
      <c r="CG93" s="109">
        <f>IF(AU93="sníž. přenesená",AG93,0)</f>
        <v>0</v>
      </c>
      <c r="CH93" s="109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>x</v>
      </c>
    </row>
    <row r="94" spans="2:89" s="1" customFormat="1" ht="19.9" customHeight="1">
      <c r="B94" s="34"/>
      <c r="C94" s="35"/>
      <c r="D94" s="222" t="s">
        <v>98</v>
      </c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35"/>
      <c r="AD94" s="35"/>
      <c r="AE94" s="35"/>
      <c r="AF94" s="35"/>
      <c r="AG94" s="220">
        <f>AG87*AS94</f>
        <v>0</v>
      </c>
      <c r="AH94" s="221"/>
      <c r="AI94" s="221"/>
      <c r="AJ94" s="221"/>
      <c r="AK94" s="221"/>
      <c r="AL94" s="221"/>
      <c r="AM94" s="221"/>
      <c r="AN94" s="221">
        <f>AG94+AV94</f>
        <v>0</v>
      </c>
      <c r="AO94" s="221"/>
      <c r="AP94" s="221"/>
      <c r="AQ94" s="36"/>
      <c r="AS94" s="110">
        <v>0</v>
      </c>
      <c r="AT94" s="111" t="s">
        <v>96</v>
      </c>
      <c r="AU94" s="111" t="s">
        <v>41</v>
      </c>
      <c r="AV94" s="112">
        <f>ROUND(IF(AU94="nulová",0,IF(OR(AU94="základní",AU94="zákl. přenesená"),AG94*L31,AG94*L32)),2)</f>
        <v>0</v>
      </c>
      <c r="BV94" s="18" t="s">
        <v>99</v>
      </c>
      <c r="BY94" s="109">
        <f>IF(AU94="základní",AV94,0)</f>
        <v>0</v>
      </c>
      <c r="BZ94" s="109">
        <f>IF(AU94="snížená",AV94,0)</f>
        <v>0</v>
      </c>
      <c r="CA94" s="109">
        <f>IF(AU94="zákl. přenesená",AV94,0)</f>
        <v>0</v>
      </c>
      <c r="CB94" s="109">
        <f>IF(AU94="sníž. přenesená",AV94,0)</f>
        <v>0</v>
      </c>
      <c r="CC94" s="109">
        <f>IF(AU94="nulová",AV94,0)</f>
        <v>0</v>
      </c>
      <c r="CD94" s="109">
        <f>IF(AU94="základní",AG94,0)</f>
        <v>0</v>
      </c>
      <c r="CE94" s="109">
        <f>IF(AU94="snížená",AG94,0)</f>
        <v>0</v>
      </c>
      <c r="CF94" s="109">
        <f>IF(AU94="zákl. přenesená",AG94,0)</f>
        <v>0</v>
      </c>
      <c r="CG94" s="109">
        <f>IF(AU94="sníž. přenesená",AG94,0)</f>
        <v>0</v>
      </c>
      <c r="CH94" s="109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2:89" s="1" customFormat="1" ht="19.9" customHeight="1">
      <c r="B95" s="34"/>
      <c r="C95" s="35"/>
      <c r="D95" s="222" t="s">
        <v>98</v>
      </c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35"/>
      <c r="AD95" s="35"/>
      <c r="AE95" s="35"/>
      <c r="AF95" s="35"/>
      <c r="AG95" s="220">
        <f>AG87*AS95</f>
        <v>0</v>
      </c>
      <c r="AH95" s="221"/>
      <c r="AI95" s="221"/>
      <c r="AJ95" s="221"/>
      <c r="AK95" s="221"/>
      <c r="AL95" s="221"/>
      <c r="AM95" s="221"/>
      <c r="AN95" s="221">
        <f>AG95+AV95</f>
        <v>0</v>
      </c>
      <c r="AO95" s="221"/>
      <c r="AP95" s="221"/>
      <c r="AQ95" s="36"/>
      <c r="AS95" s="110">
        <v>0</v>
      </c>
      <c r="AT95" s="111" t="s">
        <v>96</v>
      </c>
      <c r="AU95" s="111" t="s">
        <v>41</v>
      </c>
      <c r="AV95" s="112">
        <f>ROUND(IF(AU95="nulová",0,IF(OR(AU95="základní",AU95="zákl. přenesená"),AG95*L31,AG95*L32)),2)</f>
        <v>0</v>
      </c>
      <c r="BV95" s="18" t="s">
        <v>99</v>
      </c>
      <c r="BY95" s="109">
        <f>IF(AU95="základní",AV95,0)</f>
        <v>0</v>
      </c>
      <c r="BZ95" s="109">
        <f>IF(AU95="snížená",AV95,0)</f>
        <v>0</v>
      </c>
      <c r="CA95" s="109">
        <f>IF(AU95="zákl. přenesená",AV95,0)</f>
        <v>0</v>
      </c>
      <c r="CB95" s="109">
        <f>IF(AU95="sníž. přenesená",AV95,0)</f>
        <v>0</v>
      </c>
      <c r="CC95" s="109">
        <f>IF(AU95="nulová",AV95,0)</f>
        <v>0</v>
      </c>
      <c r="CD95" s="109">
        <f>IF(AU95="základní",AG95,0)</f>
        <v>0</v>
      </c>
      <c r="CE95" s="109">
        <f>IF(AU95="snížená",AG95,0)</f>
        <v>0</v>
      </c>
      <c r="CF95" s="109">
        <f>IF(AU95="zákl. přenesená",AG95,0)</f>
        <v>0</v>
      </c>
      <c r="CG95" s="109">
        <f>IF(AU95="sníž. přenesená",AG95,0)</f>
        <v>0</v>
      </c>
      <c r="CH95" s="109">
        <f>IF(AU95="nulová",AG95,0)</f>
        <v>0</v>
      </c>
      <c r="CI95" s="18">
        <f>IF(AU95="základní",1,IF(AU95="snížená",2,IF(AU95="zákl. přenesená",4,IF(AU95="sníž. přenesená",5,3))))</f>
        <v>1</v>
      </c>
      <c r="CJ95" s="18">
        <f>IF(AT95="stavební čast",1,IF(8895="investiční čast",2,3))</f>
        <v>1</v>
      </c>
      <c r="CK95" s="18" t="str">
        <f>IF(D95="Vyplň vlastní","","x")</f>
        <v/>
      </c>
    </row>
    <row r="96" spans="2:89" s="1" customFormat="1" ht="19.9" customHeight="1">
      <c r="B96" s="34"/>
      <c r="C96" s="35"/>
      <c r="D96" s="222" t="s">
        <v>98</v>
      </c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35"/>
      <c r="AD96" s="35"/>
      <c r="AE96" s="35"/>
      <c r="AF96" s="35"/>
      <c r="AG96" s="220">
        <f>AG87*AS96</f>
        <v>0</v>
      </c>
      <c r="AH96" s="221"/>
      <c r="AI96" s="221"/>
      <c r="AJ96" s="221"/>
      <c r="AK96" s="221"/>
      <c r="AL96" s="221"/>
      <c r="AM96" s="221"/>
      <c r="AN96" s="221">
        <f>AG96+AV96</f>
        <v>0</v>
      </c>
      <c r="AO96" s="221"/>
      <c r="AP96" s="221"/>
      <c r="AQ96" s="36"/>
      <c r="AS96" s="113">
        <v>0</v>
      </c>
      <c r="AT96" s="114" t="s">
        <v>96</v>
      </c>
      <c r="AU96" s="114" t="s">
        <v>41</v>
      </c>
      <c r="AV96" s="115">
        <f>ROUND(IF(AU96="nulová",0,IF(OR(AU96="základní",AU96="zákl. přenesená"),AG96*L31,AG96*L32)),2)</f>
        <v>0</v>
      </c>
      <c r="BV96" s="18" t="s">
        <v>99</v>
      </c>
      <c r="BY96" s="109">
        <f>IF(AU96="základní",AV96,0)</f>
        <v>0</v>
      </c>
      <c r="BZ96" s="109">
        <f>IF(AU96="snížená",AV96,0)</f>
        <v>0</v>
      </c>
      <c r="CA96" s="109">
        <f>IF(AU96="zákl. přenesená",AV96,0)</f>
        <v>0</v>
      </c>
      <c r="CB96" s="109">
        <f>IF(AU96="sníž. přenesená",AV96,0)</f>
        <v>0</v>
      </c>
      <c r="CC96" s="109">
        <f>IF(AU96="nulová",AV96,0)</f>
        <v>0</v>
      </c>
      <c r="CD96" s="109">
        <f>IF(AU96="základní",AG96,0)</f>
        <v>0</v>
      </c>
      <c r="CE96" s="109">
        <f>IF(AU96="snížená",AG96,0)</f>
        <v>0</v>
      </c>
      <c r="CF96" s="109">
        <f>IF(AU96="zákl. přenesená",AG96,0)</f>
        <v>0</v>
      </c>
      <c r="CG96" s="109">
        <f>IF(AU96="sníž. přenesená",AG96,0)</f>
        <v>0</v>
      </c>
      <c r="CH96" s="109">
        <f>IF(AU96="nulová",AG96,0)</f>
        <v>0</v>
      </c>
      <c r="CI96" s="18">
        <f>IF(AU96="základní",1,IF(AU96="snížená",2,IF(AU96="zákl. přenesená",4,IF(AU96="sníž. přenesená",5,3))))</f>
        <v>1</v>
      </c>
      <c r="CJ96" s="18">
        <f>IF(AT96="stavební čast",1,IF(8896="investiční čast",2,3))</f>
        <v>1</v>
      </c>
      <c r="CK96" s="18" t="str">
        <f>IF(D96="Vyplň vlastní","","x")</f>
        <v/>
      </c>
    </row>
    <row r="97" spans="2:43" s="1" customFormat="1" ht="10.9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6"/>
    </row>
    <row r="98" spans="2:43" s="1" customFormat="1" ht="30" customHeight="1">
      <c r="B98" s="34"/>
      <c r="C98" s="116" t="s">
        <v>100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226">
        <f>ROUND(AG87+AG92,2)</f>
        <v>0</v>
      </c>
      <c r="AH98" s="226"/>
      <c r="AI98" s="226"/>
      <c r="AJ98" s="226"/>
      <c r="AK98" s="226"/>
      <c r="AL98" s="226"/>
      <c r="AM98" s="226"/>
      <c r="AN98" s="226">
        <f>AN87+AN92</f>
        <v>0</v>
      </c>
      <c r="AO98" s="226"/>
      <c r="AP98" s="226"/>
      <c r="AQ98" s="36"/>
    </row>
    <row r="99" spans="2:43" s="1" customFormat="1" ht="6.95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60"/>
    </row>
  </sheetData>
  <sheetProtection algorithmName="SHA-512" hashValue="Dukd66a0KU0VavMtMAigro9Lv2hXFamHrpTr5gAwiCgtrbO3ZrVFgOp9Nlp4Oj5d8CUZZ2+ecmHLNmhTtxTA5A==" saltValue="+3Ag2X6yRLgoNKqAgS4+w08TKXioVqmdW2iNaB2C29BwcBeAMbFLsLLD/jggGaVd17ikp6ACJ7m4c7xzVIJz1w==" spinCount="10" sheet="1" objects="1" scenarios="1" formatColumns="0" formatRows="0"/>
  <mergeCells count="66">
    <mergeCell ref="AG92:AM92"/>
    <mergeCell ref="AN92:AP92"/>
    <mergeCell ref="AG98:AM98"/>
    <mergeCell ref="AN98:AP98"/>
    <mergeCell ref="AR2:BE2"/>
    <mergeCell ref="D95:AB95"/>
    <mergeCell ref="AG95:AM95"/>
    <mergeCell ref="AN95:AP95"/>
    <mergeCell ref="D96:AB96"/>
    <mergeCell ref="AG96:AM96"/>
    <mergeCell ref="AN96:AP96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Žlutá střecha'!C2" display="/"/>
    <hyperlink ref="A89" location="'02 - Zelená střecha'!C2" display="/"/>
    <hyperlink ref="A90" location="'03 - Červená střecha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101</v>
      </c>
      <c r="G1" s="13"/>
      <c r="H1" s="269" t="s">
        <v>102</v>
      </c>
      <c r="I1" s="269"/>
      <c r="J1" s="269"/>
      <c r="K1" s="269"/>
      <c r="L1" s="13" t="s">
        <v>103</v>
      </c>
      <c r="M1" s="11"/>
      <c r="N1" s="11"/>
      <c r="O1" s="12" t="s">
        <v>104</v>
      </c>
      <c r="P1" s="11"/>
      <c r="Q1" s="11"/>
      <c r="R1" s="11"/>
      <c r="S1" s="13" t="s">
        <v>105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227" t="s">
        <v>8</v>
      </c>
      <c r="T2" s="228"/>
      <c r="U2" s="228"/>
      <c r="V2" s="228"/>
      <c r="W2" s="228"/>
      <c r="X2" s="228"/>
      <c r="Y2" s="228"/>
      <c r="Z2" s="228"/>
      <c r="AA2" s="228"/>
      <c r="AB2" s="228"/>
      <c r="AC2" s="228"/>
      <c r="AT2" s="18" t="s">
        <v>85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106</v>
      </c>
    </row>
    <row r="4" spans="2:46" ht="36.95" customHeight="1">
      <c r="B4" s="22"/>
      <c r="C4" s="184" t="s">
        <v>107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9" t="str">
        <f>'Rekapitulace stavby'!K6</f>
        <v>Oprava střech v ZZS Hlučín</v>
      </c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5"/>
      <c r="R6" s="23"/>
    </row>
    <row r="7" spans="2:18" s="1" customFormat="1" ht="32.85" customHeight="1">
      <c r="B7" s="34"/>
      <c r="C7" s="35"/>
      <c r="D7" s="28" t="s">
        <v>108</v>
      </c>
      <c r="E7" s="35"/>
      <c r="F7" s="190" t="s">
        <v>109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32" t="str">
        <f>'Rekapitulace stavby'!AN8</f>
        <v>16.5.2021</v>
      </c>
      <c r="P9" s="233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8" t="str">
        <f>IF('Rekapitulace stavby'!AN10="","",'Rekapitulace stavby'!AN10)</f>
        <v/>
      </c>
      <c r="P11" s="188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188" t="str">
        <f>IF('Rekapitulace stavby'!AN11="","",'Rekapitulace stavby'!AN11)</f>
        <v/>
      </c>
      <c r="P12" s="188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34" t="str">
        <f>IF('Rekapitulace stavby'!AN13="","",'Rekapitulace stavby'!AN13)</f>
        <v>Vyplň údaj</v>
      </c>
      <c r="P14" s="188"/>
      <c r="Q14" s="35"/>
      <c r="R14" s="36"/>
    </row>
    <row r="15" spans="2:18" s="1" customFormat="1" ht="18" customHeight="1">
      <c r="B15" s="34"/>
      <c r="C15" s="35"/>
      <c r="D15" s="35"/>
      <c r="E15" s="234" t="str">
        <f>IF('Rekapitulace stavby'!E14="","",'Rekapitulace stavby'!E14)</f>
        <v>Vyplň údaj</v>
      </c>
      <c r="F15" s="235"/>
      <c r="G15" s="235"/>
      <c r="H15" s="235"/>
      <c r="I15" s="235"/>
      <c r="J15" s="235"/>
      <c r="K15" s="235"/>
      <c r="L15" s="235"/>
      <c r="M15" s="29" t="s">
        <v>30</v>
      </c>
      <c r="N15" s="35"/>
      <c r="O15" s="234" t="str">
        <f>IF('Rekapitulace stavby'!AN14="","",'Rekapitulace stavby'!AN14)</f>
        <v>Vyplň údaj</v>
      </c>
      <c r="P15" s="188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8" t="str">
        <f>IF('Rekapitulace stavby'!AN16="","",'Rekapitulace stavby'!AN16)</f>
        <v/>
      </c>
      <c r="P17" s="188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188" t="str">
        <f>IF('Rekapitulace stavby'!AN17="","",'Rekapitulace stavby'!AN17)</f>
        <v/>
      </c>
      <c r="P18" s="18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8" t="str">
        <f>IF('Rekapitulace stavby'!AN19="","",'Rekapitulace stavby'!AN19)</f>
        <v/>
      </c>
      <c r="P20" s="188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188" t="str">
        <f>IF('Rekapitulace stavby'!AN20="","",'Rekapitulace stavby'!AN20)</f>
        <v/>
      </c>
      <c r="P21" s="18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3" t="s">
        <v>22</v>
      </c>
      <c r="F24" s="193"/>
      <c r="G24" s="193"/>
      <c r="H24" s="193"/>
      <c r="I24" s="193"/>
      <c r="J24" s="193"/>
      <c r="K24" s="193"/>
      <c r="L24" s="193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110</v>
      </c>
      <c r="E27" s="35"/>
      <c r="F27" s="35"/>
      <c r="G27" s="35"/>
      <c r="H27" s="35"/>
      <c r="I27" s="35"/>
      <c r="J27" s="35"/>
      <c r="K27" s="35"/>
      <c r="L27" s="35"/>
      <c r="M27" s="194">
        <f>N88</f>
        <v>0</v>
      </c>
      <c r="N27" s="194"/>
      <c r="O27" s="194"/>
      <c r="P27" s="194"/>
      <c r="Q27" s="35"/>
      <c r="R27" s="36"/>
    </row>
    <row r="28" spans="2:18" s="1" customFormat="1" ht="14.45" customHeight="1">
      <c r="B28" s="34"/>
      <c r="C28" s="35"/>
      <c r="D28" s="33" t="s">
        <v>95</v>
      </c>
      <c r="E28" s="35"/>
      <c r="F28" s="35"/>
      <c r="G28" s="35"/>
      <c r="H28" s="35"/>
      <c r="I28" s="35"/>
      <c r="J28" s="35"/>
      <c r="K28" s="35"/>
      <c r="L28" s="35"/>
      <c r="M28" s="194">
        <f>N101</f>
        <v>0</v>
      </c>
      <c r="N28" s="194"/>
      <c r="O28" s="194"/>
      <c r="P28" s="194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6">
        <f>ROUND(M27+M28,2)</f>
        <v>0</v>
      </c>
      <c r="N30" s="231"/>
      <c r="O30" s="231"/>
      <c r="P30" s="231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0.21</v>
      </c>
      <c r="G32" s="121" t="s">
        <v>42</v>
      </c>
      <c r="H32" s="237">
        <f>ROUND((((SUM(BE101:BE108)+SUM(BE126:BE175))+SUM(BE177:BE181))),2)</f>
        <v>0</v>
      </c>
      <c r="I32" s="231"/>
      <c r="J32" s="231"/>
      <c r="K32" s="35"/>
      <c r="L32" s="35"/>
      <c r="M32" s="237">
        <f>ROUND(((ROUND((SUM(BE101:BE108)+SUM(BE126:BE175)),2)*F32)+SUM(BE177:BE181)*F32),2)</f>
        <v>0</v>
      </c>
      <c r="N32" s="231"/>
      <c r="O32" s="231"/>
      <c r="P32" s="231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0.15</v>
      </c>
      <c r="G33" s="121" t="s">
        <v>42</v>
      </c>
      <c r="H33" s="237">
        <f>ROUND((((SUM(BF101:BF108)+SUM(BF126:BF175))+SUM(BF177:BF181))),2)</f>
        <v>0</v>
      </c>
      <c r="I33" s="231"/>
      <c r="J33" s="231"/>
      <c r="K33" s="35"/>
      <c r="L33" s="35"/>
      <c r="M33" s="237">
        <f>ROUND(((ROUND((SUM(BF101:BF108)+SUM(BF126:BF175)),2)*F33)+SUM(BF177:BF181)*F33),2)</f>
        <v>0</v>
      </c>
      <c r="N33" s="231"/>
      <c r="O33" s="231"/>
      <c r="P33" s="231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44</v>
      </c>
      <c r="F34" s="42">
        <v>0.21</v>
      </c>
      <c r="G34" s="121" t="s">
        <v>42</v>
      </c>
      <c r="H34" s="237">
        <f>ROUND((((SUM(BG101:BG108)+SUM(BG126:BG175))+SUM(BG177:BG181))),2)</f>
        <v>0</v>
      </c>
      <c r="I34" s="231"/>
      <c r="J34" s="231"/>
      <c r="K34" s="35"/>
      <c r="L34" s="35"/>
      <c r="M34" s="237">
        <v>0</v>
      </c>
      <c r="N34" s="231"/>
      <c r="O34" s="231"/>
      <c r="P34" s="231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45</v>
      </c>
      <c r="F35" s="42">
        <v>0.15</v>
      </c>
      <c r="G35" s="121" t="s">
        <v>42</v>
      </c>
      <c r="H35" s="237">
        <f>ROUND((((SUM(BH101:BH108)+SUM(BH126:BH175))+SUM(BH177:BH181))),2)</f>
        <v>0</v>
      </c>
      <c r="I35" s="231"/>
      <c r="J35" s="231"/>
      <c r="K35" s="35"/>
      <c r="L35" s="35"/>
      <c r="M35" s="237">
        <v>0</v>
      </c>
      <c r="N35" s="231"/>
      <c r="O35" s="231"/>
      <c r="P35" s="231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7">
        <f>ROUND((((SUM(BI101:BI108)+SUM(BI126:BI175))+SUM(BI177:BI181))),2)</f>
        <v>0</v>
      </c>
      <c r="I36" s="231"/>
      <c r="J36" s="231"/>
      <c r="K36" s="35"/>
      <c r="L36" s="35"/>
      <c r="M36" s="237">
        <v>0</v>
      </c>
      <c r="N36" s="231"/>
      <c r="O36" s="231"/>
      <c r="P36" s="231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8">
        <f>SUM(M30:M36)</f>
        <v>0</v>
      </c>
      <c r="M38" s="238"/>
      <c r="N38" s="238"/>
      <c r="O38" s="238"/>
      <c r="P38" s="239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84" t="s">
        <v>111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9" t="str">
        <f>F6</f>
        <v>Oprava střech v ZZS Hlučín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35"/>
      <c r="R78" s="36"/>
      <c r="T78" s="128"/>
      <c r="U78" s="128"/>
    </row>
    <row r="79" spans="2:21" s="1" customFormat="1" ht="36.95" customHeight="1">
      <c r="B79" s="34"/>
      <c r="C79" s="68" t="s">
        <v>108</v>
      </c>
      <c r="D79" s="35"/>
      <c r="E79" s="35"/>
      <c r="F79" s="204" t="str">
        <f>F7</f>
        <v>01 - Žlutá střecha</v>
      </c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33" t="str">
        <f>IF(O9="","",O9)</f>
        <v>16.5.2021</v>
      </c>
      <c r="N81" s="233"/>
      <c r="O81" s="233"/>
      <c r="P81" s="233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3.5">
      <c r="B83" s="34"/>
      <c r="C83" s="29" t="s">
        <v>28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33</v>
      </c>
      <c r="L83" s="35"/>
      <c r="M83" s="188" t="str">
        <f>E18</f>
        <v xml:space="preserve"> </v>
      </c>
      <c r="N83" s="188"/>
      <c r="O83" s="188"/>
      <c r="P83" s="188"/>
      <c r="Q83" s="188"/>
      <c r="R83" s="36"/>
      <c r="T83" s="128"/>
      <c r="U83" s="128"/>
    </row>
    <row r="84" spans="2:21" s="1" customFormat="1" ht="14.45" customHeight="1">
      <c r="B84" s="34"/>
      <c r="C84" s="29" t="s">
        <v>31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8" t="str">
        <f>E21</f>
        <v xml:space="preserve"> </v>
      </c>
      <c r="N84" s="188"/>
      <c r="O84" s="188"/>
      <c r="P84" s="188"/>
      <c r="Q84" s="188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40" t="s">
        <v>112</v>
      </c>
      <c r="D86" s="241"/>
      <c r="E86" s="241"/>
      <c r="F86" s="241"/>
      <c r="G86" s="241"/>
      <c r="H86" s="117"/>
      <c r="I86" s="117"/>
      <c r="J86" s="117"/>
      <c r="K86" s="117"/>
      <c r="L86" s="117"/>
      <c r="M86" s="117"/>
      <c r="N86" s="240" t="s">
        <v>113</v>
      </c>
      <c r="O86" s="241"/>
      <c r="P86" s="241"/>
      <c r="Q86" s="241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114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5">
        <f>N126</f>
        <v>0</v>
      </c>
      <c r="O88" s="242"/>
      <c r="P88" s="242"/>
      <c r="Q88" s="242"/>
      <c r="R88" s="36"/>
      <c r="T88" s="128"/>
      <c r="U88" s="128"/>
      <c r="AU88" s="18" t="s">
        <v>115</v>
      </c>
    </row>
    <row r="89" spans="2:21" s="6" customFormat="1" ht="24.95" customHeight="1">
      <c r="B89" s="130"/>
      <c r="C89" s="131"/>
      <c r="D89" s="132" t="s">
        <v>116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3">
        <f>N127</f>
        <v>0</v>
      </c>
      <c r="O89" s="244"/>
      <c r="P89" s="244"/>
      <c r="Q89" s="244"/>
      <c r="R89" s="133"/>
      <c r="T89" s="134"/>
      <c r="U89" s="134"/>
    </row>
    <row r="90" spans="2:21" s="7" customFormat="1" ht="19.9" customHeight="1">
      <c r="B90" s="135"/>
      <c r="C90" s="136"/>
      <c r="D90" s="105" t="s">
        <v>117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21">
        <f>N128</f>
        <v>0</v>
      </c>
      <c r="O90" s="245"/>
      <c r="P90" s="245"/>
      <c r="Q90" s="245"/>
      <c r="R90" s="137"/>
      <c r="T90" s="138"/>
      <c r="U90" s="138"/>
    </row>
    <row r="91" spans="2:21" s="7" customFormat="1" ht="19.9" customHeight="1">
      <c r="B91" s="135"/>
      <c r="C91" s="136"/>
      <c r="D91" s="105" t="s">
        <v>118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21">
        <f>N132</f>
        <v>0</v>
      </c>
      <c r="O91" s="245"/>
      <c r="P91" s="245"/>
      <c r="Q91" s="245"/>
      <c r="R91" s="137"/>
      <c r="T91" s="138"/>
      <c r="U91" s="138"/>
    </row>
    <row r="92" spans="2:21" s="7" customFormat="1" ht="19.9" customHeight="1">
      <c r="B92" s="135"/>
      <c r="C92" s="136"/>
      <c r="D92" s="105" t="s">
        <v>119</v>
      </c>
      <c r="E92" s="136"/>
      <c r="F92" s="136"/>
      <c r="G92" s="136"/>
      <c r="H92" s="136"/>
      <c r="I92" s="136"/>
      <c r="J92" s="136"/>
      <c r="K92" s="136"/>
      <c r="L92" s="136"/>
      <c r="M92" s="136"/>
      <c r="N92" s="221">
        <f>N134</f>
        <v>0</v>
      </c>
      <c r="O92" s="245"/>
      <c r="P92" s="245"/>
      <c r="Q92" s="245"/>
      <c r="R92" s="137"/>
      <c r="T92" s="138"/>
      <c r="U92" s="138"/>
    </row>
    <row r="93" spans="2:21" s="7" customFormat="1" ht="19.9" customHeight="1">
      <c r="B93" s="135"/>
      <c r="C93" s="136"/>
      <c r="D93" s="105" t="s">
        <v>120</v>
      </c>
      <c r="E93" s="136"/>
      <c r="F93" s="136"/>
      <c r="G93" s="136"/>
      <c r="H93" s="136"/>
      <c r="I93" s="136"/>
      <c r="J93" s="136"/>
      <c r="K93" s="136"/>
      <c r="L93" s="136"/>
      <c r="M93" s="136"/>
      <c r="N93" s="221">
        <f>N139</f>
        <v>0</v>
      </c>
      <c r="O93" s="245"/>
      <c r="P93" s="245"/>
      <c r="Q93" s="245"/>
      <c r="R93" s="137"/>
      <c r="T93" s="138"/>
      <c r="U93" s="138"/>
    </row>
    <row r="94" spans="2:21" s="6" customFormat="1" ht="24.95" customHeight="1">
      <c r="B94" s="130"/>
      <c r="C94" s="131"/>
      <c r="D94" s="132" t="s">
        <v>121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43">
        <f>N141</f>
        <v>0</v>
      </c>
      <c r="O94" s="244"/>
      <c r="P94" s="244"/>
      <c r="Q94" s="244"/>
      <c r="R94" s="133"/>
      <c r="T94" s="134"/>
      <c r="U94" s="134"/>
    </row>
    <row r="95" spans="2:21" s="7" customFormat="1" ht="19.9" customHeight="1">
      <c r="B95" s="135"/>
      <c r="C95" s="136"/>
      <c r="D95" s="105" t="s">
        <v>122</v>
      </c>
      <c r="E95" s="136"/>
      <c r="F95" s="136"/>
      <c r="G95" s="136"/>
      <c r="H95" s="136"/>
      <c r="I95" s="136"/>
      <c r="J95" s="136"/>
      <c r="K95" s="136"/>
      <c r="L95" s="136"/>
      <c r="M95" s="136"/>
      <c r="N95" s="221">
        <f>N142</f>
        <v>0</v>
      </c>
      <c r="O95" s="245"/>
      <c r="P95" s="245"/>
      <c r="Q95" s="245"/>
      <c r="R95" s="137"/>
      <c r="T95" s="138"/>
      <c r="U95" s="138"/>
    </row>
    <row r="96" spans="2:21" s="7" customFormat="1" ht="19.9" customHeight="1">
      <c r="B96" s="135"/>
      <c r="C96" s="136"/>
      <c r="D96" s="105" t="s">
        <v>123</v>
      </c>
      <c r="E96" s="136"/>
      <c r="F96" s="136"/>
      <c r="G96" s="136"/>
      <c r="H96" s="136"/>
      <c r="I96" s="136"/>
      <c r="J96" s="136"/>
      <c r="K96" s="136"/>
      <c r="L96" s="136"/>
      <c r="M96" s="136"/>
      <c r="N96" s="221">
        <f>N157</f>
        <v>0</v>
      </c>
      <c r="O96" s="245"/>
      <c r="P96" s="245"/>
      <c r="Q96" s="245"/>
      <c r="R96" s="137"/>
      <c r="T96" s="138"/>
      <c r="U96" s="138"/>
    </row>
    <row r="97" spans="2:21" s="7" customFormat="1" ht="19.9" customHeight="1">
      <c r="B97" s="135"/>
      <c r="C97" s="136"/>
      <c r="D97" s="105" t="s">
        <v>124</v>
      </c>
      <c r="E97" s="136"/>
      <c r="F97" s="136"/>
      <c r="G97" s="136"/>
      <c r="H97" s="136"/>
      <c r="I97" s="136"/>
      <c r="J97" s="136"/>
      <c r="K97" s="136"/>
      <c r="L97" s="136"/>
      <c r="M97" s="136"/>
      <c r="N97" s="221">
        <f>N163</f>
        <v>0</v>
      </c>
      <c r="O97" s="245"/>
      <c r="P97" s="245"/>
      <c r="Q97" s="245"/>
      <c r="R97" s="137"/>
      <c r="T97" s="138"/>
      <c r="U97" s="138"/>
    </row>
    <row r="98" spans="2:21" s="7" customFormat="1" ht="19.9" customHeight="1">
      <c r="B98" s="135"/>
      <c r="C98" s="136"/>
      <c r="D98" s="105" t="s">
        <v>125</v>
      </c>
      <c r="E98" s="136"/>
      <c r="F98" s="136"/>
      <c r="G98" s="136"/>
      <c r="H98" s="136"/>
      <c r="I98" s="136"/>
      <c r="J98" s="136"/>
      <c r="K98" s="136"/>
      <c r="L98" s="136"/>
      <c r="M98" s="136"/>
      <c r="N98" s="221">
        <f>N166</f>
        <v>0</v>
      </c>
      <c r="O98" s="245"/>
      <c r="P98" s="245"/>
      <c r="Q98" s="245"/>
      <c r="R98" s="137"/>
      <c r="T98" s="138"/>
      <c r="U98" s="138"/>
    </row>
    <row r="99" spans="2:21" s="6" customFormat="1" ht="21.75" customHeight="1">
      <c r="B99" s="130"/>
      <c r="C99" s="131"/>
      <c r="D99" s="132" t="s">
        <v>126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46">
        <f>N176</f>
        <v>0</v>
      </c>
      <c r="O99" s="244"/>
      <c r="P99" s="244"/>
      <c r="Q99" s="244"/>
      <c r="R99" s="133"/>
      <c r="T99" s="134"/>
      <c r="U99" s="134"/>
    </row>
    <row r="100" spans="2:21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T100" s="128"/>
      <c r="U100" s="128"/>
    </row>
    <row r="101" spans="2:21" s="1" customFormat="1" ht="29.25" customHeight="1">
      <c r="B101" s="34"/>
      <c r="C101" s="129" t="s">
        <v>127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242">
        <f>ROUND(N102+N103+N104+N105+N106+N107,2)</f>
        <v>0</v>
      </c>
      <c r="O101" s="247"/>
      <c r="P101" s="247"/>
      <c r="Q101" s="247"/>
      <c r="R101" s="36"/>
      <c r="T101" s="139"/>
      <c r="U101" s="140" t="s">
        <v>40</v>
      </c>
    </row>
    <row r="102" spans="2:65" s="1" customFormat="1" ht="18" customHeight="1">
      <c r="B102" s="34"/>
      <c r="C102" s="35"/>
      <c r="D102" s="222" t="s">
        <v>128</v>
      </c>
      <c r="E102" s="223"/>
      <c r="F102" s="223"/>
      <c r="G102" s="223"/>
      <c r="H102" s="223"/>
      <c r="I102" s="35"/>
      <c r="J102" s="35"/>
      <c r="K102" s="35"/>
      <c r="L102" s="35"/>
      <c r="M102" s="35"/>
      <c r="N102" s="220">
        <f>ROUND(N88*T102,2)</f>
        <v>0</v>
      </c>
      <c r="O102" s="221"/>
      <c r="P102" s="221"/>
      <c r="Q102" s="221"/>
      <c r="R102" s="36"/>
      <c r="S102" s="141"/>
      <c r="T102" s="142"/>
      <c r="U102" s="143" t="s">
        <v>41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4" t="s">
        <v>129</v>
      </c>
      <c r="AZ102" s="141"/>
      <c r="BA102" s="141"/>
      <c r="BB102" s="141"/>
      <c r="BC102" s="141"/>
      <c r="BD102" s="141"/>
      <c r="BE102" s="145">
        <f aca="true" t="shared" si="0" ref="BE102:BE107">IF(U102="základní",N102,0)</f>
        <v>0</v>
      </c>
      <c r="BF102" s="145">
        <f aca="true" t="shared" si="1" ref="BF102:BF107">IF(U102="snížená",N102,0)</f>
        <v>0</v>
      </c>
      <c r="BG102" s="145">
        <f aca="true" t="shared" si="2" ref="BG102:BG107">IF(U102="zákl. přenesená",N102,0)</f>
        <v>0</v>
      </c>
      <c r="BH102" s="145">
        <f aca="true" t="shared" si="3" ref="BH102:BH107">IF(U102="sníž. přenesená",N102,0)</f>
        <v>0</v>
      </c>
      <c r="BI102" s="145">
        <f aca="true" t="shared" si="4" ref="BI102:BI107">IF(U102="nulová",N102,0)</f>
        <v>0</v>
      </c>
      <c r="BJ102" s="144" t="s">
        <v>84</v>
      </c>
      <c r="BK102" s="141"/>
      <c r="BL102" s="141"/>
      <c r="BM102" s="141"/>
    </row>
    <row r="103" spans="2:65" s="1" customFormat="1" ht="18" customHeight="1">
      <c r="B103" s="34"/>
      <c r="C103" s="35"/>
      <c r="D103" s="222" t="s">
        <v>130</v>
      </c>
      <c r="E103" s="223"/>
      <c r="F103" s="223"/>
      <c r="G103" s="223"/>
      <c r="H103" s="223"/>
      <c r="I103" s="35"/>
      <c r="J103" s="35"/>
      <c r="K103" s="35"/>
      <c r="L103" s="35"/>
      <c r="M103" s="35"/>
      <c r="N103" s="220">
        <f>ROUND(N88*T103,2)</f>
        <v>0</v>
      </c>
      <c r="O103" s="221"/>
      <c r="P103" s="221"/>
      <c r="Q103" s="221"/>
      <c r="R103" s="36"/>
      <c r="S103" s="141"/>
      <c r="T103" s="142"/>
      <c r="U103" s="143" t="s">
        <v>41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4" t="s">
        <v>129</v>
      </c>
      <c r="AZ103" s="141"/>
      <c r="BA103" s="141"/>
      <c r="BB103" s="141"/>
      <c r="BC103" s="141"/>
      <c r="BD103" s="141"/>
      <c r="BE103" s="145">
        <f t="shared" si="0"/>
        <v>0</v>
      </c>
      <c r="BF103" s="145">
        <f t="shared" si="1"/>
        <v>0</v>
      </c>
      <c r="BG103" s="145">
        <f t="shared" si="2"/>
        <v>0</v>
      </c>
      <c r="BH103" s="145">
        <f t="shared" si="3"/>
        <v>0</v>
      </c>
      <c r="BI103" s="145">
        <f t="shared" si="4"/>
        <v>0</v>
      </c>
      <c r="BJ103" s="144" t="s">
        <v>84</v>
      </c>
      <c r="BK103" s="141"/>
      <c r="BL103" s="141"/>
      <c r="BM103" s="141"/>
    </row>
    <row r="104" spans="2:65" s="1" customFormat="1" ht="18" customHeight="1">
      <c r="B104" s="34"/>
      <c r="C104" s="35"/>
      <c r="D104" s="222" t="s">
        <v>131</v>
      </c>
      <c r="E104" s="223"/>
      <c r="F104" s="223"/>
      <c r="G104" s="223"/>
      <c r="H104" s="223"/>
      <c r="I104" s="35"/>
      <c r="J104" s="35"/>
      <c r="K104" s="35"/>
      <c r="L104" s="35"/>
      <c r="M104" s="35"/>
      <c r="N104" s="220">
        <f>ROUND(N88*T104,2)</f>
        <v>0</v>
      </c>
      <c r="O104" s="221"/>
      <c r="P104" s="221"/>
      <c r="Q104" s="221"/>
      <c r="R104" s="36"/>
      <c r="S104" s="141"/>
      <c r="T104" s="142"/>
      <c r="U104" s="143" t="s">
        <v>41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4" t="s">
        <v>129</v>
      </c>
      <c r="AZ104" s="141"/>
      <c r="BA104" s="141"/>
      <c r="BB104" s="141"/>
      <c r="BC104" s="141"/>
      <c r="BD104" s="141"/>
      <c r="BE104" s="145">
        <f t="shared" si="0"/>
        <v>0</v>
      </c>
      <c r="BF104" s="145">
        <f t="shared" si="1"/>
        <v>0</v>
      </c>
      <c r="BG104" s="145">
        <f t="shared" si="2"/>
        <v>0</v>
      </c>
      <c r="BH104" s="145">
        <f t="shared" si="3"/>
        <v>0</v>
      </c>
      <c r="BI104" s="145">
        <f t="shared" si="4"/>
        <v>0</v>
      </c>
      <c r="BJ104" s="144" t="s">
        <v>84</v>
      </c>
      <c r="BK104" s="141"/>
      <c r="BL104" s="141"/>
      <c r="BM104" s="141"/>
    </row>
    <row r="105" spans="2:65" s="1" customFormat="1" ht="18" customHeight="1">
      <c r="B105" s="34"/>
      <c r="C105" s="35"/>
      <c r="D105" s="222" t="s">
        <v>132</v>
      </c>
      <c r="E105" s="223"/>
      <c r="F105" s="223"/>
      <c r="G105" s="223"/>
      <c r="H105" s="223"/>
      <c r="I105" s="35"/>
      <c r="J105" s="35"/>
      <c r="K105" s="35"/>
      <c r="L105" s="35"/>
      <c r="M105" s="35"/>
      <c r="N105" s="220">
        <f>ROUND(N88*T105,2)</f>
        <v>0</v>
      </c>
      <c r="O105" s="221"/>
      <c r="P105" s="221"/>
      <c r="Q105" s="221"/>
      <c r="R105" s="36"/>
      <c r="S105" s="141"/>
      <c r="T105" s="142"/>
      <c r="U105" s="143" t="s">
        <v>41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4" t="s">
        <v>129</v>
      </c>
      <c r="AZ105" s="141"/>
      <c r="BA105" s="141"/>
      <c r="BB105" s="141"/>
      <c r="BC105" s="141"/>
      <c r="BD105" s="141"/>
      <c r="BE105" s="145">
        <f t="shared" si="0"/>
        <v>0</v>
      </c>
      <c r="BF105" s="145">
        <f t="shared" si="1"/>
        <v>0</v>
      </c>
      <c r="BG105" s="145">
        <f t="shared" si="2"/>
        <v>0</v>
      </c>
      <c r="BH105" s="145">
        <f t="shared" si="3"/>
        <v>0</v>
      </c>
      <c r="BI105" s="145">
        <f t="shared" si="4"/>
        <v>0</v>
      </c>
      <c r="BJ105" s="144" t="s">
        <v>84</v>
      </c>
      <c r="BK105" s="141"/>
      <c r="BL105" s="141"/>
      <c r="BM105" s="141"/>
    </row>
    <row r="106" spans="2:65" s="1" customFormat="1" ht="18" customHeight="1">
      <c r="B106" s="34"/>
      <c r="C106" s="35"/>
      <c r="D106" s="222" t="s">
        <v>133</v>
      </c>
      <c r="E106" s="223"/>
      <c r="F106" s="223"/>
      <c r="G106" s="223"/>
      <c r="H106" s="223"/>
      <c r="I106" s="35"/>
      <c r="J106" s="35"/>
      <c r="K106" s="35"/>
      <c r="L106" s="35"/>
      <c r="M106" s="35"/>
      <c r="N106" s="220">
        <f>ROUND(N88*T106,2)</f>
        <v>0</v>
      </c>
      <c r="O106" s="221"/>
      <c r="P106" s="221"/>
      <c r="Q106" s="221"/>
      <c r="R106" s="36"/>
      <c r="S106" s="141"/>
      <c r="T106" s="142"/>
      <c r="U106" s="143" t="s">
        <v>41</v>
      </c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4" t="s">
        <v>129</v>
      </c>
      <c r="AZ106" s="141"/>
      <c r="BA106" s="141"/>
      <c r="BB106" s="141"/>
      <c r="BC106" s="141"/>
      <c r="BD106" s="141"/>
      <c r="BE106" s="145">
        <f t="shared" si="0"/>
        <v>0</v>
      </c>
      <c r="BF106" s="145">
        <f t="shared" si="1"/>
        <v>0</v>
      </c>
      <c r="BG106" s="145">
        <f t="shared" si="2"/>
        <v>0</v>
      </c>
      <c r="BH106" s="145">
        <f t="shared" si="3"/>
        <v>0</v>
      </c>
      <c r="BI106" s="145">
        <f t="shared" si="4"/>
        <v>0</v>
      </c>
      <c r="BJ106" s="144" t="s">
        <v>84</v>
      </c>
      <c r="BK106" s="141"/>
      <c r="BL106" s="141"/>
      <c r="BM106" s="141"/>
    </row>
    <row r="107" spans="2:65" s="1" customFormat="1" ht="18" customHeight="1">
      <c r="B107" s="34"/>
      <c r="C107" s="35"/>
      <c r="D107" s="105" t="s">
        <v>134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220">
        <f>ROUND(N88*T107,2)</f>
        <v>0</v>
      </c>
      <c r="O107" s="221"/>
      <c r="P107" s="221"/>
      <c r="Q107" s="221"/>
      <c r="R107" s="36"/>
      <c r="S107" s="141"/>
      <c r="T107" s="146"/>
      <c r="U107" s="147" t="s">
        <v>41</v>
      </c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4" t="s">
        <v>135</v>
      </c>
      <c r="AZ107" s="141"/>
      <c r="BA107" s="141"/>
      <c r="BB107" s="141"/>
      <c r="BC107" s="141"/>
      <c r="BD107" s="141"/>
      <c r="BE107" s="145">
        <f t="shared" si="0"/>
        <v>0</v>
      </c>
      <c r="BF107" s="145">
        <f t="shared" si="1"/>
        <v>0</v>
      </c>
      <c r="BG107" s="145">
        <f t="shared" si="2"/>
        <v>0</v>
      </c>
      <c r="BH107" s="145">
        <f t="shared" si="3"/>
        <v>0</v>
      </c>
      <c r="BI107" s="145">
        <f t="shared" si="4"/>
        <v>0</v>
      </c>
      <c r="BJ107" s="144" t="s">
        <v>84</v>
      </c>
      <c r="BK107" s="141"/>
      <c r="BL107" s="141"/>
      <c r="BM107" s="141"/>
    </row>
    <row r="108" spans="2:21" s="1" customFormat="1" ht="13.5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T108" s="128"/>
      <c r="U108" s="128"/>
    </row>
    <row r="109" spans="2:21" s="1" customFormat="1" ht="29.25" customHeight="1">
      <c r="B109" s="34"/>
      <c r="C109" s="116" t="s">
        <v>100</v>
      </c>
      <c r="D109" s="117"/>
      <c r="E109" s="117"/>
      <c r="F109" s="117"/>
      <c r="G109" s="117"/>
      <c r="H109" s="117"/>
      <c r="I109" s="117"/>
      <c r="J109" s="117"/>
      <c r="K109" s="117"/>
      <c r="L109" s="226">
        <f>ROUND(SUM(N88+N101),2)</f>
        <v>0</v>
      </c>
      <c r="M109" s="226"/>
      <c r="N109" s="226"/>
      <c r="O109" s="226"/>
      <c r="P109" s="226"/>
      <c r="Q109" s="226"/>
      <c r="R109" s="36"/>
      <c r="T109" s="128"/>
      <c r="U109" s="128"/>
    </row>
    <row r="110" spans="2:21" s="1" customFormat="1" ht="6.95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  <c r="T110" s="128"/>
      <c r="U110" s="128"/>
    </row>
    <row r="114" spans="2:18" s="1" customFormat="1" ht="6.95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spans="2:18" s="1" customFormat="1" ht="36.95" customHeight="1">
      <c r="B115" s="34"/>
      <c r="C115" s="184" t="s">
        <v>136</v>
      </c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36"/>
    </row>
    <row r="116" spans="2:18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30" customHeight="1">
      <c r="B117" s="34"/>
      <c r="C117" s="29" t="s">
        <v>19</v>
      </c>
      <c r="D117" s="35"/>
      <c r="E117" s="35"/>
      <c r="F117" s="229" t="str">
        <f>F6</f>
        <v>Oprava střech v ZZS Hlučín</v>
      </c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35"/>
      <c r="R117" s="36"/>
    </row>
    <row r="118" spans="2:18" s="1" customFormat="1" ht="36.95" customHeight="1">
      <c r="B118" s="34"/>
      <c r="C118" s="68" t="s">
        <v>108</v>
      </c>
      <c r="D118" s="35"/>
      <c r="E118" s="35"/>
      <c r="F118" s="204" t="str">
        <f>F7</f>
        <v>01 - Žlutá střecha</v>
      </c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35"/>
      <c r="R118" s="36"/>
    </row>
    <row r="119" spans="2:18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18" customHeight="1">
      <c r="B120" s="34"/>
      <c r="C120" s="29" t="s">
        <v>24</v>
      </c>
      <c r="D120" s="35"/>
      <c r="E120" s="35"/>
      <c r="F120" s="27" t="str">
        <f>F9</f>
        <v xml:space="preserve"> </v>
      </c>
      <c r="G120" s="35"/>
      <c r="H120" s="35"/>
      <c r="I120" s="35"/>
      <c r="J120" s="35"/>
      <c r="K120" s="29" t="s">
        <v>26</v>
      </c>
      <c r="L120" s="35"/>
      <c r="M120" s="233" t="str">
        <f>IF(O9="","",O9)</f>
        <v>16.5.2021</v>
      </c>
      <c r="N120" s="233"/>
      <c r="O120" s="233"/>
      <c r="P120" s="233"/>
      <c r="Q120" s="35"/>
      <c r="R120" s="36"/>
    </row>
    <row r="121" spans="2:18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18" s="1" customFormat="1" ht="13.5">
      <c r="B122" s="34"/>
      <c r="C122" s="29" t="s">
        <v>28</v>
      </c>
      <c r="D122" s="35"/>
      <c r="E122" s="35"/>
      <c r="F122" s="27" t="str">
        <f>E12</f>
        <v xml:space="preserve"> </v>
      </c>
      <c r="G122" s="35"/>
      <c r="H122" s="35"/>
      <c r="I122" s="35"/>
      <c r="J122" s="35"/>
      <c r="K122" s="29" t="s">
        <v>33</v>
      </c>
      <c r="L122" s="35"/>
      <c r="M122" s="188" t="str">
        <f>E18</f>
        <v xml:space="preserve"> </v>
      </c>
      <c r="N122" s="188"/>
      <c r="O122" s="188"/>
      <c r="P122" s="188"/>
      <c r="Q122" s="188"/>
      <c r="R122" s="36"/>
    </row>
    <row r="123" spans="2:18" s="1" customFormat="1" ht="14.45" customHeight="1">
      <c r="B123" s="34"/>
      <c r="C123" s="29" t="s">
        <v>31</v>
      </c>
      <c r="D123" s="35"/>
      <c r="E123" s="35"/>
      <c r="F123" s="27" t="str">
        <f>IF(E15="","",E15)</f>
        <v>Vyplň údaj</v>
      </c>
      <c r="G123" s="35"/>
      <c r="H123" s="35"/>
      <c r="I123" s="35"/>
      <c r="J123" s="35"/>
      <c r="K123" s="29" t="s">
        <v>35</v>
      </c>
      <c r="L123" s="35"/>
      <c r="M123" s="188" t="str">
        <f>E21</f>
        <v xml:space="preserve"> </v>
      </c>
      <c r="N123" s="188"/>
      <c r="O123" s="188"/>
      <c r="P123" s="188"/>
      <c r="Q123" s="188"/>
      <c r="R123" s="36"/>
    </row>
    <row r="124" spans="2:18" s="1" customFormat="1" ht="10.3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27" s="8" customFormat="1" ht="29.25" customHeight="1">
      <c r="B125" s="148"/>
      <c r="C125" s="149" t="s">
        <v>137</v>
      </c>
      <c r="D125" s="150" t="s">
        <v>138</v>
      </c>
      <c r="E125" s="150" t="s">
        <v>58</v>
      </c>
      <c r="F125" s="248" t="s">
        <v>139</v>
      </c>
      <c r="G125" s="248"/>
      <c r="H125" s="248"/>
      <c r="I125" s="248"/>
      <c r="J125" s="150" t="s">
        <v>140</v>
      </c>
      <c r="K125" s="150" t="s">
        <v>141</v>
      </c>
      <c r="L125" s="248" t="s">
        <v>142</v>
      </c>
      <c r="M125" s="248"/>
      <c r="N125" s="248" t="s">
        <v>113</v>
      </c>
      <c r="O125" s="248"/>
      <c r="P125" s="248"/>
      <c r="Q125" s="249"/>
      <c r="R125" s="151"/>
      <c r="T125" s="79" t="s">
        <v>143</v>
      </c>
      <c r="U125" s="80" t="s">
        <v>40</v>
      </c>
      <c r="V125" s="80" t="s">
        <v>144</v>
      </c>
      <c r="W125" s="80" t="s">
        <v>145</v>
      </c>
      <c r="X125" s="80" t="s">
        <v>146</v>
      </c>
      <c r="Y125" s="80" t="s">
        <v>147</v>
      </c>
      <c r="Z125" s="80" t="s">
        <v>148</v>
      </c>
      <c r="AA125" s="81" t="s">
        <v>149</v>
      </c>
    </row>
    <row r="126" spans="2:63" s="1" customFormat="1" ht="29.25" customHeight="1">
      <c r="B126" s="34"/>
      <c r="C126" s="83" t="s">
        <v>110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259">
        <f>BK126</f>
        <v>0</v>
      </c>
      <c r="O126" s="260"/>
      <c r="P126" s="260"/>
      <c r="Q126" s="260"/>
      <c r="R126" s="36"/>
      <c r="T126" s="82"/>
      <c r="U126" s="50"/>
      <c r="V126" s="50"/>
      <c r="W126" s="152">
        <f>W127+W141+W176</f>
        <v>0</v>
      </c>
      <c r="X126" s="50"/>
      <c r="Y126" s="152">
        <f>Y127+Y141+Y176</f>
        <v>80.48650222999997</v>
      </c>
      <c r="Z126" s="50"/>
      <c r="AA126" s="153">
        <f>AA127+AA141+AA176</f>
        <v>0.5595570000000001</v>
      </c>
      <c r="AT126" s="18" t="s">
        <v>75</v>
      </c>
      <c r="AU126" s="18" t="s">
        <v>115</v>
      </c>
      <c r="BK126" s="154">
        <f>BK127+BK141+BK176</f>
        <v>0</v>
      </c>
    </row>
    <row r="127" spans="2:63" s="9" customFormat="1" ht="37.35" customHeight="1">
      <c r="B127" s="155"/>
      <c r="C127" s="156"/>
      <c r="D127" s="157" t="s">
        <v>116</v>
      </c>
      <c r="E127" s="157"/>
      <c r="F127" s="157"/>
      <c r="G127" s="157"/>
      <c r="H127" s="157"/>
      <c r="I127" s="157"/>
      <c r="J127" s="157"/>
      <c r="K127" s="157"/>
      <c r="L127" s="157"/>
      <c r="M127" s="157"/>
      <c r="N127" s="246">
        <f>BK127</f>
        <v>0</v>
      </c>
      <c r="O127" s="243"/>
      <c r="P127" s="243"/>
      <c r="Q127" s="243"/>
      <c r="R127" s="158"/>
      <c r="T127" s="159"/>
      <c r="U127" s="156"/>
      <c r="V127" s="156"/>
      <c r="W127" s="160">
        <f>W128+W132+W134+W139</f>
        <v>0</v>
      </c>
      <c r="X127" s="156"/>
      <c r="Y127" s="160">
        <f>Y128+Y132+Y134+Y139</f>
        <v>2.1151854</v>
      </c>
      <c r="Z127" s="156"/>
      <c r="AA127" s="161">
        <f>AA128+AA132+AA134+AA139</f>
        <v>0</v>
      </c>
      <c r="AR127" s="162" t="s">
        <v>84</v>
      </c>
      <c r="AT127" s="163" t="s">
        <v>75</v>
      </c>
      <c r="AU127" s="163" t="s">
        <v>76</v>
      </c>
      <c r="AY127" s="162" t="s">
        <v>150</v>
      </c>
      <c r="BK127" s="164">
        <f>BK128+BK132+BK134+BK139</f>
        <v>0</v>
      </c>
    </row>
    <row r="128" spans="2:63" s="9" customFormat="1" ht="19.9" customHeight="1">
      <c r="B128" s="155"/>
      <c r="C128" s="156"/>
      <c r="D128" s="165" t="s">
        <v>117</v>
      </c>
      <c r="E128" s="165"/>
      <c r="F128" s="165"/>
      <c r="G128" s="165"/>
      <c r="H128" s="165"/>
      <c r="I128" s="165"/>
      <c r="J128" s="165"/>
      <c r="K128" s="165"/>
      <c r="L128" s="165"/>
      <c r="M128" s="165"/>
      <c r="N128" s="261">
        <f>BK128</f>
        <v>0</v>
      </c>
      <c r="O128" s="262"/>
      <c r="P128" s="262"/>
      <c r="Q128" s="262"/>
      <c r="R128" s="158"/>
      <c r="T128" s="159"/>
      <c r="U128" s="156"/>
      <c r="V128" s="156"/>
      <c r="W128" s="160">
        <f>SUM(W129:W131)</f>
        <v>0</v>
      </c>
      <c r="X128" s="156"/>
      <c r="Y128" s="160">
        <f>SUM(Y129:Y131)</f>
        <v>0.019222200000000002</v>
      </c>
      <c r="Z128" s="156"/>
      <c r="AA128" s="161">
        <f>SUM(AA129:AA131)</f>
        <v>0</v>
      </c>
      <c r="AR128" s="162" t="s">
        <v>84</v>
      </c>
      <c r="AT128" s="163" t="s">
        <v>75</v>
      </c>
      <c r="AU128" s="163" t="s">
        <v>84</v>
      </c>
      <c r="AY128" s="162" t="s">
        <v>150</v>
      </c>
      <c r="BK128" s="164">
        <f>SUM(BK129:BK131)</f>
        <v>0</v>
      </c>
    </row>
    <row r="129" spans="2:65" s="1" customFormat="1" ht="38.25" customHeight="1">
      <c r="B129" s="34"/>
      <c r="C129" s="166" t="s">
        <v>84</v>
      </c>
      <c r="D129" s="166" t="s">
        <v>151</v>
      </c>
      <c r="E129" s="167" t="s">
        <v>152</v>
      </c>
      <c r="F129" s="250" t="s">
        <v>153</v>
      </c>
      <c r="G129" s="250"/>
      <c r="H129" s="250"/>
      <c r="I129" s="250"/>
      <c r="J129" s="168" t="s">
        <v>154</v>
      </c>
      <c r="K129" s="169">
        <v>15.93</v>
      </c>
      <c r="L129" s="251">
        <v>0</v>
      </c>
      <c r="M129" s="252"/>
      <c r="N129" s="253">
        <f>ROUND(L129*K129,2)</f>
        <v>0</v>
      </c>
      <c r="O129" s="253"/>
      <c r="P129" s="253"/>
      <c r="Q129" s="253"/>
      <c r="R129" s="36"/>
      <c r="T129" s="170" t="s">
        <v>22</v>
      </c>
      <c r="U129" s="43" t="s">
        <v>41</v>
      </c>
      <c r="V129" s="35"/>
      <c r="W129" s="171">
        <f>V129*K129</f>
        <v>0</v>
      </c>
      <c r="X129" s="171">
        <v>0.00094</v>
      </c>
      <c r="Y129" s="171">
        <f>X129*K129</f>
        <v>0.0149742</v>
      </c>
      <c r="Z129" s="171">
        <v>0</v>
      </c>
      <c r="AA129" s="172">
        <f>Z129*K129</f>
        <v>0</v>
      </c>
      <c r="AR129" s="18" t="s">
        <v>155</v>
      </c>
      <c r="AT129" s="18" t="s">
        <v>151</v>
      </c>
      <c r="AU129" s="18" t="s">
        <v>106</v>
      </c>
      <c r="AY129" s="18" t="s">
        <v>150</v>
      </c>
      <c r="BE129" s="109">
        <f>IF(U129="základní",N129,0)</f>
        <v>0</v>
      </c>
      <c r="BF129" s="109">
        <f>IF(U129="snížená",N129,0)</f>
        <v>0</v>
      </c>
      <c r="BG129" s="109">
        <f>IF(U129="zákl. přenesená",N129,0)</f>
        <v>0</v>
      </c>
      <c r="BH129" s="109">
        <f>IF(U129="sníž. přenesená",N129,0)</f>
        <v>0</v>
      </c>
      <c r="BI129" s="109">
        <f>IF(U129="nulová",N129,0)</f>
        <v>0</v>
      </c>
      <c r="BJ129" s="18" t="s">
        <v>84</v>
      </c>
      <c r="BK129" s="109">
        <f>ROUND(L129*K129,2)</f>
        <v>0</v>
      </c>
      <c r="BL129" s="18" t="s">
        <v>155</v>
      </c>
      <c r="BM129" s="18" t="s">
        <v>156</v>
      </c>
    </row>
    <row r="130" spans="2:65" s="1" customFormat="1" ht="38.25" customHeight="1">
      <c r="B130" s="34"/>
      <c r="C130" s="166" t="s">
        <v>106</v>
      </c>
      <c r="D130" s="166" t="s">
        <v>151</v>
      </c>
      <c r="E130" s="167" t="s">
        <v>157</v>
      </c>
      <c r="F130" s="250" t="s">
        <v>158</v>
      </c>
      <c r="G130" s="250"/>
      <c r="H130" s="250"/>
      <c r="I130" s="250"/>
      <c r="J130" s="168" t="s">
        <v>154</v>
      </c>
      <c r="K130" s="169">
        <v>15.93</v>
      </c>
      <c r="L130" s="251">
        <v>0</v>
      </c>
      <c r="M130" s="252"/>
      <c r="N130" s="253">
        <f>ROUND(L130*K130,2)</f>
        <v>0</v>
      </c>
      <c r="O130" s="253"/>
      <c r="P130" s="253"/>
      <c r="Q130" s="253"/>
      <c r="R130" s="36"/>
      <c r="T130" s="170" t="s">
        <v>22</v>
      </c>
      <c r="U130" s="43" t="s">
        <v>41</v>
      </c>
      <c r="V130" s="35"/>
      <c r="W130" s="171">
        <f>V130*K130</f>
        <v>0</v>
      </c>
      <c r="X130" s="171">
        <v>0</v>
      </c>
      <c r="Y130" s="171">
        <f>X130*K130</f>
        <v>0</v>
      </c>
      <c r="Z130" s="171">
        <v>0</v>
      </c>
      <c r="AA130" s="172">
        <f>Z130*K130</f>
        <v>0</v>
      </c>
      <c r="AR130" s="18" t="s">
        <v>155</v>
      </c>
      <c r="AT130" s="18" t="s">
        <v>151</v>
      </c>
      <c r="AU130" s="18" t="s">
        <v>106</v>
      </c>
      <c r="AY130" s="18" t="s">
        <v>150</v>
      </c>
      <c r="BE130" s="109">
        <f>IF(U130="základní",N130,0)</f>
        <v>0</v>
      </c>
      <c r="BF130" s="109">
        <f>IF(U130="snížená",N130,0)</f>
        <v>0</v>
      </c>
      <c r="BG130" s="109">
        <f>IF(U130="zákl. přenesená",N130,0)</f>
        <v>0</v>
      </c>
      <c r="BH130" s="109">
        <f>IF(U130="sníž. přenesená",N130,0)</f>
        <v>0</v>
      </c>
      <c r="BI130" s="109">
        <f>IF(U130="nulová",N130,0)</f>
        <v>0</v>
      </c>
      <c r="BJ130" s="18" t="s">
        <v>84</v>
      </c>
      <c r="BK130" s="109">
        <f>ROUND(L130*K130,2)</f>
        <v>0</v>
      </c>
      <c r="BL130" s="18" t="s">
        <v>155</v>
      </c>
      <c r="BM130" s="18" t="s">
        <v>159</v>
      </c>
    </row>
    <row r="131" spans="2:65" s="1" customFormat="1" ht="16.5" customHeight="1">
      <c r="B131" s="34"/>
      <c r="C131" s="166" t="s">
        <v>160</v>
      </c>
      <c r="D131" s="166" t="s">
        <v>151</v>
      </c>
      <c r="E131" s="167" t="s">
        <v>161</v>
      </c>
      <c r="F131" s="250" t="s">
        <v>162</v>
      </c>
      <c r="G131" s="250"/>
      <c r="H131" s="250"/>
      <c r="I131" s="250"/>
      <c r="J131" s="168" t="s">
        <v>154</v>
      </c>
      <c r="K131" s="169">
        <v>21.24</v>
      </c>
      <c r="L131" s="251">
        <v>0</v>
      </c>
      <c r="M131" s="252"/>
      <c r="N131" s="253">
        <f>ROUND(L131*K131,2)</f>
        <v>0</v>
      </c>
      <c r="O131" s="253"/>
      <c r="P131" s="253"/>
      <c r="Q131" s="253"/>
      <c r="R131" s="36"/>
      <c r="T131" s="170" t="s">
        <v>22</v>
      </c>
      <c r="U131" s="43" t="s">
        <v>41</v>
      </c>
      <c r="V131" s="35"/>
      <c r="W131" s="171">
        <f>V131*K131</f>
        <v>0</v>
      </c>
      <c r="X131" s="171">
        <v>0.0002</v>
      </c>
      <c r="Y131" s="171">
        <f>X131*K131</f>
        <v>0.004248</v>
      </c>
      <c r="Z131" s="171">
        <v>0</v>
      </c>
      <c r="AA131" s="172">
        <f>Z131*K131</f>
        <v>0</v>
      </c>
      <c r="AR131" s="18" t="s">
        <v>163</v>
      </c>
      <c r="AT131" s="18" t="s">
        <v>151</v>
      </c>
      <c r="AU131" s="18" t="s">
        <v>106</v>
      </c>
      <c r="AY131" s="18" t="s">
        <v>150</v>
      </c>
      <c r="BE131" s="109">
        <f>IF(U131="základní",N131,0)</f>
        <v>0</v>
      </c>
      <c r="BF131" s="109">
        <f>IF(U131="snížená",N131,0)</f>
        <v>0</v>
      </c>
      <c r="BG131" s="109">
        <f>IF(U131="zákl. přenesená",N131,0)</f>
        <v>0</v>
      </c>
      <c r="BH131" s="109">
        <f>IF(U131="sníž. přenesená",N131,0)</f>
        <v>0</v>
      </c>
      <c r="BI131" s="109">
        <f>IF(U131="nulová",N131,0)</f>
        <v>0</v>
      </c>
      <c r="BJ131" s="18" t="s">
        <v>84</v>
      </c>
      <c r="BK131" s="109">
        <f>ROUND(L131*K131,2)</f>
        <v>0</v>
      </c>
      <c r="BL131" s="18" t="s">
        <v>163</v>
      </c>
      <c r="BM131" s="18" t="s">
        <v>164</v>
      </c>
    </row>
    <row r="132" spans="2:63" s="9" customFormat="1" ht="29.85" customHeight="1">
      <c r="B132" s="155"/>
      <c r="C132" s="156"/>
      <c r="D132" s="165" t="s">
        <v>118</v>
      </c>
      <c r="E132" s="165"/>
      <c r="F132" s="165"/>
      <c r="G132" s="165"/>
      <c r="H132" s="165"/>
      <c r="I132" s="165"/>
      <c r="J132" s="165"/>
      <c r="K132" s="165"/>
      <c r="L132" s="165"/>
      <c r="M132" s="165"/>
      <c r="N132" s="263">
        <f>BK132</f>
        <v>0</v>
      </c>
      <c r="O132" s="264"/>
      <c r="P132" s="264"/>
      <c r="Q132" s="264"/>
      <c r="R132" s="158"/>
      <c r="T132" s="159"/>
      <c r="U132" s="156"/>
      <c r="V132" s="156"/>
      <c r="W132" s="160">
        <f>W133</f>
        <v>0</v>
      </c>
      <c r="X132" s="156"/>
      <c r="Y132" s="160">
        <f>Y133</f>
        <v>2.0959632</v>
      </c>
      <c r="Z132" s="156"/>
      <c r="AA132" s="161">
        <f>AA133</f>
        <v>0</v>
      </c>
      <c r="AR132" s="162" t="s">
        <v>84</v>
      </c>
      <c r="AT132" s="163" t="s">
        <v>75</v>
      </c>
      <c r="AU132" s="163" t="s">
        <v>84</v>
      </c>
      <c r="AY132" s="162" t="s">
        <v>150</v>
      </c>
      <c r="BK132" s="164">
        <f>BK133</f>
        <v>0</v>
      </c>
    </row>
    <row r="133" spans="2:65" s="1" customFormat="1" ht="25.5" customHeight="1">
      <c r="B133" s="34"/>
      <c r="C133" s="166" t="s">
        <v>155</v>
      </c>
      <c r="D133" s="166" t="s">
        <v>151</v>
      </c>
      <c r="E133" s="167" t="s">
        <v>165</v>
      </c>
      <c r="F133" s="250" t="s">
        <v>166</v>
      </c>
      <c r="G133" s="250"/>
      <c r="H133" s="250"/>
      <c r="I133" s="250"/>
      <c r="J133" s="168" t="s">
        <v>154</v>
      </c>
      <c r="K133" s="169">
        <v>21.24</v>
      </c>
      <c r="L133" s="251">
        <v>0</v>
      </c>
      <c r="M133" s="252"/>
      <c r="N133" s="253">
        <f>ROUND(L133*K133,2)</f>
        <v>0</v>
      </c>
      <c r="O133" s="253"/>
      <c r="P133" s="253"/>
      <c r="Q133" s="253"/>
      <c r="R133" s="36"/>
      <c r="T133" s="170" t="s">
        <v>22</v>
      </c>
      <c r="U133" s="43" t="s">
        <v>41</v>
      </c>
      <c r="V133" s="35"/>
      <c r="W133" s="171">
        <f>V133*K133</f>
        <v>0</v>
      </c>
      <c r="X133" s="171">
        <v>0.09868</v>
      </c>
      <c r="Y133" s="171">
        <f>X133*K133</f>
        <v>2.0959632</v>
      </c>
      <c r="Z133" s="171">
        <v>0</v>
      </c>
      <c r="AA133" s="172">
        <f>Z133*K133</f>
        <v>0</v>
      </c>
      <c r="AR133" s="18" t="s">
        <v>155</v>
      </c>
      <c r="AT133" s="18" t="s">
        <v>151</v>
      </c>
      <c r="AU133" s="18" t="s">
        <v>106</v>
      </c>
      <c r="AY133" s="18" t="s">
        <v>150</v>
      </c>
      <c r="BE133" s="109">
        <f>IF(U133="základní",N133,0)</f>
        <v>0</v>
      </c>
      <c r="BF133" s="109">
        <f>IF(U133="snížená",N133,0)</f>
        <v>0</v>
      </c>
      <c r="BG133" s="109">
        <f>IF(U133="zákl. přenesená",N133,0)</f>
        <v>0</v>
      </c>
      <c r="BH133" s="109">
        <f>IF(U133="sníž. přenesená",N133,0)</f>
        <v>0</v>
      </c>
      <c r="BI133" s="109">
        <f>IF(U133="nulová",N133,0)</f>
        <v>0</v>
      </c>
      <c r="BJ133" s="18" t="s">
        <v>84</v>
      </c>
      <c r="BK133" s="109">
        <f>ROUND(L133*K133,2)</f>
        <v>0</v>
      </c>
      <c r="BL133" s="18" t="s">
        <v>155</v>
      </c>
      <c r="BM133" s="18" t="s">
        <v>167</v>
      </c>
    </row>
    <row r="134" spans="2:63" s="9" customFormat="1" ht="29.85" customHeight="1">
      <c r="B134" s="155"/>
      <c r="C134" s="156"/>
      <c r="D134" s="165" t="s">
        <v>119</v>
      </c>
      <c r="E134" s="165"/>
      <c r="F134" s="165"/>
      <c r="G134" s="165"/>
      <c r="H134" s="165"/>
      <c r="I134" s="165"/>
      <c r="J134" s="165"/>
      <c r="K134" s="165"/>
      <c r="L134" s="165"/>
      <c r="M134" s="165"/>
      <c r="N134" s="263">
        <f>BK134</f>
        <v>0</v>
      </c>
      <c r="O134" s="264"/>
      <c r="P134" s="264"/>
      <c r="Q134" s="264"/>
      <c r="R134" s="158"/>
      <c r="T134" s="159"/>
      <c r="U134" s="156"/>
      <c r="V134" s="156"/>
      <c r="W134" s="160">
        <f>SUM(W135:W138)</f>
        <v>0</v>
      </c>
      <c r="X134" s="156"/>
      <c r="Y134" s="160">
        <f>SUM(Y135:Y138)</f>
        <v>0</v>
      </c>
      <c r="Z134" s="156"/>
      <c r="AA134" s="161">
        <f>SUM(AA135:AA138)</f>
        <v>0</v>
      </c>
      <c r="AR134" s="162" t="s">
        <v>84</v>
      </c>
      <c r="AT134" s="163" t="s">
        <v>75</v>
      </c>
      <c r="AU134" s="163" t="s">
        <v>84</v>
      </c>
      <c r="AY134" s="162" t="s">
        <v>150</v>
      </c>
      <c r="BK134" s="164">
        <f>SUM(BK135:BK138)</f>
        <v>0</v>
      </c>
    </row>
    <row r="135" spans="2:65" s="1" customFormat="1" ht="38.25" customHeight="1">
      <c r="B135" s="34"/>
      <c r="C135" s="166" t="s">
        <v>168</v>
      </c>
      <c r="D135" s="166" t="s">
        <v>151</v>
      </c>
      <c r="E135" s="167" t="s">
        <v>169</v>
      </c>
      <c r="F135" s="250" t="s">
        <v>170</v>
      </c>
      <c r="G135" s="250"/>
      <c r="H135" s="250"/>
      <c r="I135" s="250"/>
      <c r="J135" s="168" t="s">
        <v>154</v>
      </c>
      <c r="K135" s="169">
        <v>136.595</v>
      </c>
      <c r="L135" s="251">
        <v>0</v>
      </c>
      <c r="M135" s="252"/>
      <c r="N135" s="253">
        <f>ROUND(L135*K135,2)</f>
        <v>0</v>
      </c>
      <c r="O135" s="253"/>
      <c r="P135" s="253"/>
      <c r="Q135" s="253"/>
      <c r="R135" s="36"/>
      <c r="T135" s="170" t="s">
        <v>22</v>
      </c>
      <c r="U135" s="43" t="s">
        <v>41</v>
      </c>
      <c r="V135" s="35"/>
      <c r="W135" s="171">
        <f>V135*K135</f>
        <v>0</v>
      </c>
      <c r="X135" s="171">
        <v>0</v>
      </c>
      <c r="Y135" s="171">
        <f>X135*K135</f>
        <v>0</v>
      </c>
      <c r="Z135" s="171">
        <v>0</v>
      </c>
      <c r="AA135" s="172">
        <f>Z135*K135</f>
        <v>0</v>
      </c>
      <c r="AR135" s="18" t="s">
        <v>155</v>
      </c>
      <c r="AT135" s="18" t="s">
        <v>151</v>
      </c>
      <c r="AU135" s="18" t="s">
        <v>106</v>
      </c>
      <c r="AY135" s="18" t="s">
        <v>150</v>
      </c>
      <c r="BE135" s="109">
        <f>IF(U135="základní",N135,0)</f>
        <v>0</v>
      </c>
      <c r="BF135" s="109">
        <f>IF(U135="snížená",N135,0)</f>
        <v>0</v>
      </c>
      <c r="BG135" s="109">
        <f>IF(U135="zákl. přenesená",N135,0)</f>
        <v>0</v>
      </c>
      <c r="BH135" s="109">
        <f>IF(U135="sníž. přenesená",N135,0)</f>
        <v>0</v>
      </c>
      <c r="BI135" s="109">
        <f>IF(U135="nulová",N135,0)</f>
        <v>0</v>
      </c>
      <c r="BJ135" s="18" t="s">
        <v>84</v>
      </c>
      <c r="BK135" s="109">
        <f>ROUND(L135*K135,2)</f>
        <v>0</v>
      </c>
      <c r="BL135" s="18" t="s">
        <v>155</v>
      </c>
      <c r="BM135" s="18" t="s">
        <v>171</v>
      </c>
    </row>
    <row r="136" spans="2:65" s="1" customFormat="1" ht="38.25" customHeight="1">
      <c r="B136" s="34"/>
      <c r="C136" s="166" t="s">
        <v>172</v>
      </c>
      <c r="D136" s="166" t="s">
        <v>151</v>
      </c>
      <c r="E136" s="167" t="s">
        <v>173</v>
      </c>
      <c r="F136" s="250" t="s">
        <v>174</v>
      </c>
      <c r="G136" s="250"/>
      <c r="H136" s="250"/>
      <c r="I136" s="250"/>
      <c r="J136" s="168" t="s">
        <v>154</v>
      </c>
      <c r="K136" s="169">
        <v>956.165</v>
      </c>
      <c r="L136" s="251">
        <v>0</v>
      </c>
      <c r="M136" s="252"/>
      <c r="N136" s="253">
        <f>ROUND(L136*K136,2)</f>
        <v>0</v>
      </c>
      <c r="O136" s="253"/>
      <c r="P136" s="253"/>
      <c r="Q136" s="253"/>
      <c r="R136" s="36"/>
      <c r="T136" s="170" t="s">
        <v>22</v>
      </c>
      <c r="U136" s="43" t="s">
        <v>41</v>
      </c>
      <c r="V136" s="35"/>
      <c r="W136" s="171">
        <f>V136*K136</f>
        <v>0</v>
      </c>
      <c r="X136" s="171">
        <v>0</v>
      </c>
      <c r="Y136" s="171">
        <f>X136*K136</f>
        <v>0</v>
      </c>
      <c r="Z136" s="171">
        <v>0</v>
      </c>
      <c r="AA136" s="172">
        <f>Z136*K136</f>
        <v>0</v>
      </c>
      <c r="AR136" s="18" t="s">
        <v>155</v>
      </c>
      <c r="AT136" s="18" t="s">
        <v>151</v>
      </c>
      <c r="AU136" s="18" t="s">
        <v>106</v>
      </c>
      <c r="AY136" s="18" t="s">
        <v>150</v>
      </c>
      <c r="BE136" s="109">
        <f>IF(U136="základní",N136,0)</f>
        <v>0</v>
      </c>
      <c r="BF136" s="109">
        <f>IF(U136="snížená",N136,0)</f>
        <v>0</v>
      </c>
      <c r="BG136" s="109">
        <f>IF(U136="zákl. přenesená",N136,0)</f>
        <v>0</v>
      </c>
      <c r="BH136" s="109">
        <f>IF(U136="sníž. přenesená",N136,0)</f>
        <v>0</v>
      </c>
      <c r="BI136" s="109">
        <f>IF(U136="nulová",N136,0)</f>
        <v>0</v>
      </c>
      <c r="BJ136" s="18" t="s">
        <v>84</v>
      </c>
      <c r="BK136" s="109">
        <f>ROUND(L136*K136,2)</f>
        <v>0</v>
      </c>
      <c r="BL136" s="18" t="s">
        <v>155</v>
      </c>
      <c r="BM136" s="18" t="s">
        <v>175</v>
      </c>
    </row>
    <row r="137" spans="2:65" s="1" customFormat="1" ht="38.25" customHeight="1">
      <c r="B137" s="34"/>
      <c r="C137" s="166" t="s">
        <v>176</v>
      </c>
      <c r="D137" s="166" t="s">
        <v>151</v>
      </c>
      <c r="E137" s="167" t="s">
        <v>177</v>
      </c>
      <c r="F137" s="250" t="s">
        <v>178</v>
      </c>
      <c r="G137" s="250"/>
      <c r="H137" s="250"/>
      <c r="I137" s="250"/>
      <c r="J137" s="168" t="s">
        <v>154</v>
      </c>
      <c r="K137" s="169">
        <v>136.595</v>
      </c>
      <c r="L137" s="251">
        <v>0</v>
      </c>
      <c r="M137" s="252"/>
      <c r="N137" s="253">
        <f>ROUND(L137*K137,2)</f>
        <v>0</v>
      </c>
      <c r="O137" s="253"/>
      <c r="P137" s="253"/>
      <c r="Q137" s="253"/>
      <c r="R137" s="36"/>
      <c r="T137" s="170" t="s">
        <v>22</v>
      </c>
      <c r="U137" s="43" t="s">
        <v>41</v>
      </c>
      <c r="V137" s="35"/>
      <c r="W137" s="171">
        <f>V137*K137</f>
        <v>0</v>
      </c>
      <c r="X137" s="171">
        <v>0</v>
      </c>
      <c r="Y137" s="171">
        <f>X137*K137</f>
        <v>0</v>
      </c>
      <c r="Z137" s="171">
        <v>0</v>
      </c>
      <c r="AA137" s="172">
        <f>Z137*K137</f>
        <v>0</v>
      </c>
      <c r="AR137" s="18" t="s">
        <v>155</v>
      </c>
      <c r="AT137" s="18" t="s">
        <v>151</v>
      </c>
      <c r="AU137" s="18" t="s">
        <v>106</v>
      </c>
      <c r="AY137" s="18" t="s">
        <v>150</v>
      </c>
      <c r="BE137" s="109">
        <f>IF(U137="základní",N137,0)</f>
        <v>0</v>
      </c>
      <c r="BF137" s="109">
        <f>IF(U137="snížená",N137,0)</f>
        <v>0</v>
      </c>
      <c r="BG137" s="109">
        <f>IF(U137="zákl. přenesená",N137,0)</f>
        <v>0</v>
      </c>
      <c r="BH137" s="109">
        <f>IF(U137="sníž. přenesená",N137,0)</f>
        <v>0</v>
      </c>
      <c r="BI137" s="109">
        <f>IF(U137="nulová",N137,0)</f>
        <v>0</v>
      </c>
      <c r="BJ137" s="18" t="s">
        <v>84</v>
      </c>
      <c r="BK137" s="109">
        <f>ROUND(L137*K137,2)</f>
        <v>0</v>
      </c>
      <c r="BL137" s="18" t="s">
        <v>155</v>
      </c>
      <c r="BM137" s="18" t="s">
        <v>179</v>
      </c>
    </row>
    <row r="138" spans="2:65" s="1" customFormat="1" ht="38.25" customHeight="1">
      <c r="B138" s="34"/>
      <c r="C138" s="166" t="s">
        <v>180</v>
      </c>
      <c r="D138" s="166" t="s">
        <v>151</v>
      </c>
      <c r="E138" s="167" t="s">
        <v>181</v>
      </c>
      <c r="F138" s="250" t="s">
        <v>182</v>
      </c>
      <c r="G138" s="250"/>
      <c r="H138" s="250"/>
      <c r="I138" s="250"/>
      <c r="J138" s="168" t="s">
        <v>183</v>
      </c>
      <c r="K138" s="169">
        <v>1</v>
      </c>
      <c r="L138" s="251">
        <v>0</v>
      </c>
      <c r="M138" s="252"/>
      <c r="N138" s="253">
        <f>ROUND(L138*K138,2)</f>
        <v>0</v>
      </c>
      <c r="O138" s="253"/>
      <c r="P138" s="253"/>
      <c r="Q138" s="253"/>
      <c r="R138" s="36"/>
      <c r="T138" s="170" t="s">
        <v>22</v>
      </c>
      <c r="U138" s="43" t="s">
        <v>41</v>
      </c>
      <c r="V138" s="35"/>
      <c r="W138" s="171">
        <f>V138*K138</f>
        <v>0</v>
      </c>
      <c r="X138" s="171">
        <v>0</v>
      </c>
      <c r="Y138" s="171">
        <f>X138*K138</f>
        <v>0</v>
      </c>
      <c r="Z138" s="171">
        <v>0</v>
      </c>
      <c r="AA138" s="172">
        <f>Z138*K138</f>
        <v>0</v>
      </c>
      <c r="AR138" s="18" t="s">
        <v>155</v>
      </c>
      <c r="AT138" s="18" t="s">
        <v>151</v>
      </c>
      <c r="AU138" s="18" t="s">
        <v>106</v>
      </c>
      <c r="AY138" s="18" t="s">
        <v>150</v>
      </c>
      <c r="BE138" s="109">
        <f>IF(U138="základní",N138,0)</f>
        <v>0</v>
      </c>
      <c r="BF138" s="109">
        <f>IF(U138="snížená",N138,0)</f>
        <v>0</v>
      </c>
      <c r="BG138" s="109">
        <f>IF(U138="zákl. přenesená",N138,0)</f>
        <v>0</v>
      </c>
      <c r="BH138" s="109">
        <f>IF(U138="sníž. přenesená",N138,0)</f>
        <v>0</v>
      </c>
      <c r="BI138" s="109">
        <f>IF(U138="nulová",N138,0)</f>
        <v>0</v>
      </c>
      <c r="BJ138" s="18" t="s">
        <v>84</v>
      </c>
      <c r="BK138" s="109">
        <f>ROUND(L138*K138,2)</f>
        <v>0</v>
      </c>
      <c r="BL138" s="18" t="s">
        <v>155</v>
      </c>
      <c r="BM138" s="18" t="s">
        <v>184</v>
      </c>
    </row>
    <row r="139" spans="2:63" s="9" customFormat="1" ht="29.85" customHeight="1">
      <c r="B139" s="155"/>
      <c r="C139" s="156"/>
      <c r="D139" s="165" t="s">
        <v>120</v>
      </c>
      <c r="E139" s="165"/>
      <c r="F139" s="165"/>
      <c r="G139" s="165"/>
      <c r="H139" s="165"/>
      <c r="I139" s="165"/>
      <c r="J139" s="165"/>
      <c r="K139" s="165"/>
      <c r="L139" s="165"/>
      <c r="M139" s="165"/>
      <c r="N139" s="263">
        <f>BK139</f>
        <v>0</v>
      </c>
      <c r="O139" s="264"/>
      <c r="P139" s="264"/>
      <c r="Q139" s="264"/>
      <c r="R139" s="158"/>
      <c r="T139" s="159"/>
      <c r="U139" s="156"/>
      <c r="V139" s="156"/>
      <c r="W139" s="160">
        <f>W140</f>
        <v>0</v>
      </c>
      <c r="X139" s="156"/>
      <c r="Y139" s="160">
        <f>Y140</f>
        <v>0</v>
      </c>
      <c r="Z139" s="156"/>
      <c r="AA139" s="161">
        <f>AA140</f>
        <v>0</v>
      </c>
      <c r="AR139" s="162" t="s">
        <v>84</v>
      </c>
      <c r="AT139" s="163" t="s">
        <v>75</v>
      </c>
      <c r="AU139" s="163" t="s">
        <v>84</v>
      </c>
      <c r="AY139" s="162" t="s">
        <v>150</v>
      </c>
      <c r="BK139" s="164">
        <f>BK140</f>
        <v>0</v>
      </c>
    </row>
    <row r="140" spans="2:65" s="1" customFormat="1" ht="25.5" customHeight="1">
      <c r="B140" s="34"/>
      <c r="C140" s="166" t="s">
        <v>185</v>
      </c>
      <c r="D140" s="166" t="s">
        <v>151</v>
      </c>
      <c r="E140" s="167" t="s">
        <v>186</v>
      </c>
      <c r="F140" s="250" t="s">
        <v>187</v>
      </c>
      <c r="G140" s="250"/>
      <c r="H140" s="250"/>
      <c r="I140" s="250"/>
      <c r="J140" s="168" t="s">
        <v>188</v>
      </c>
      <c r="K140" s="169">
        <v>2.155</v>
      </c>
      <c r="L140" s="251">
        <v>0</v>
      </c>
      <c r="M140" s="252"/>
      <c r="N140" s="253">
        <f>ROUND(L140*K140,2)</f>
        <v>0</v>
      </c>
      <c r="O140" s="253"/>
      <c r="P140" s="253"/>
      <c r="Q140" s="253"/>
      <c r="R140" s="36"/>
      <c r="T140" s="170" t="s">
        <v>22</v>
      </c>
      <c r="U140" s="43" t="s">
        <v>41</v>
      </c>
      <c r="V140" s="35"/>
      <c r="W140" s="171">
        <f>V140*K140</f>
        <v>0</v>
      </c>
      <c r="X140" s="171">
        <v>0</v>
      </c>
      <c r="Y140" s="171">
        <f>X140*K140</f>
        <v>0</v>
      </c>
      <c r="Z140" s="171">
        <v>0</v>
      </c>
      <c r="AA140" s="172">
        <f>Z140*K140</f>
        <v>0</v>
      </c>
      <c r="AR140" s="18" t="s">
        <v>155</v>
      </c>
      <c r="AT140" s="18" t="s">
        <v>151</v>
      </c>
      <c r="AU140" s="18" t="s">
        <v>106</v>
      </c>
      <c r="AY140" s="18" t="s">
        <v>150</v>
      </c>
      <c r="BE140" s="109">
        <f>IF(U140="základní",N140,0)</f>
        <v>0</v>
      </c>
      <c r="BF140" s="109">
        <f>IF(U140="snížená",N140,0)</f>
        <v>0</v>
      </c>
      <c r="BG140" s="109">
        <f>IF(U140="zákl. přenesená",N140,0)</f>
        <v>0</v>
      </c>
      <c r="BH140" s="109">
        <f>IF(U140="sníž. přenesená",N140,0)</f>
        <v>0</v>
      </c>
      <c r="BI140" s="109">
        <f>IF(U140="nulová",N140,0)</f>
        <v>0</v>
      </c>
      <c r="BJ140" s="18" t="s">
        <v>84</v>
      </c>
      <c r="BK140" s="109">
        <f>ROUND(L140*K140,2)</f>
        <v>0</v>
      </c>
      <c r="BL140" s="18" t="s">
        <v>155</v>
      </c>
      <c r="BM140" s="18" t="s">
        <v>189</v>
      </c>
    </row>
    <row r="141" spans="2:63" s="9" customFormat="1" ht="37.35" customHeight="1">
      <c r="B141" s="155"/>
      <c r="C141" s="156"/>
      <c r="D141" s="157" t="s">
        <v>121</v>
      </c>
      <c r="E141" s="157"/>
      <c r="F141" s="157"/>
      <c r="G141" s="157"/>
      <c r="H141" s="157"/>
      <c r="I141" s="157"/>
      <c r="J141" s="157"/>
      <c r="K141" s="157"/>
      <c r="L141" s="157"/>
      <c r="M141" s="157"/>
      <c r="N141" s="265">
        <f>BK141</f>
        <v>0</v>
      </c>
      <c r="O141" s="266"/>
      <c r="P141" s="266"/>
      <c r="Q141" s="266"/>
      <c r="R141" s="158"/>
      <c r="T141" s="159"/>
      <c r="U141" s="156"/>
      <c r="V141" s="156"/>
      <c r="W141" s="160">
        <f>W142+W157+W163+W166</f>
        <v>0</v>
      </c>
      <c r="X141" s="156"/>
      <c r="Y141" s="160">
        <f>Y142+Y157+Y163+Y166</f>
        <v>78.37131682999997</v>
      </c>
      <c r="Z141" s="156"/>
      <c r="AA141" s="161">
        <f>AA142+AA157+AA163+AA166</f>
        <v>0.5595570000000001</v>
      </c>
      <c r="AR141" s="162" t="s">
        <v>106</v>
      </c>
      <c r="AT141" s="163" t="s">
        <v>75</v>
      </c>
      <c r="AU141" s="163" t="s">
        <v>76</v>
      </c>
      <c r="AY141" s="162" t="s">
        <v>150</v>
      </c>
      <c r="BK141" s="164">
        <f>BK142+BK157+BK163+BK166</f>
        <v>0</v>
      </c>
    </row>
    <row r="142" spans="2:63" s="9" customFormat="1" ht="19.9" customHeight="1">
      <c r="B142" s="155"/>
      <c r="C142" s="156"/>
      <c r="D142" s="165" t="s">
        <v>122</v>
      </c>
      <c r="E142" s="165"/>
      <c r="F142" s="165"/>
      <c r="G142" s="165"/>
      <c r="H142" s="165"/>
      <c r="I142" s="165"/>
      <c r="J142" s="165"/>
      <c r="K142" s="165"/>
      <c r="L142" s="165"/>
      <c r="M142" s="165"/>
      <c r="N142" s="261">
        <f>BK142</f>
        <v>0</v>
      </c>
      <c r="O142" s="262"/>
      <c r="P142" s="262"/>
      <c r="Q142" s="262"/>
      <c r="R142" s="158"/>
      <c r="T142" s="159"/>
      <c r="U142" s="156"/>
      <c r="V142" s="156"/>
      <c r="W142" s="160">
        <f>SUM(W143:W156)</f>
        <v>0</v>
      </c>
      <c r="X142" s="156"/>
      <c r="Y142" s="160">
        <f>SUM(Y143:Y156)</f>
        <v>77.84468962999998</v>
      </c>
      <c r="Z142" s="156"/>
      <c r="AA142" s="161">
        <f>SUM(AA143:AA156)</f>
        <v>0.341494</v>
      </c>
      <c r="AR142" s="162" t="s">
        <v>106</v>
      </c>
      <c r="AT142" s="163" t="s">
        <v>75</v>
      </c>
      <c r="AU142" s="163" t="s">
        <v>84</v>
      </c>
      <c r="AY142" s="162" t="s">
        <v>150</v>
      </c>
      <c r="BK142" s="164">
        <f>SUM(BK143:BK156)</f>
        <v>0</v>
      </c>
    </row>
    <row r="143" spans="2:65" s="1" customFormat="1" ht="25.5" customHeight="1">
      <c r="B143" s="34"/>
      <c r="C143" s="166" t="s">
        <v>190</v>
      </c>
      <c r="D143" s="166" t="s">
        <v>151</v>
      </c>
      <c r="E143" s="167" t="s">
        <v>191</v>
      </c>
      <c r="F143" s="250" t="s">
        <v>192</v>
      </c>
      <c r="G143" s="250"/>
      <c r="H143" s="250"/>
      <c r="I143" s="250"/>
      <c r="J143" s="168" t="s">
        <v>154</v>
      </c>
      <c r="K143" s="169">
        <v>170.747</v>
      </c>
      <c r="L143" s="251">
        <v>0</v>
      </c>
      <c r="M143" s="252"/>
      <c r="N143" s="253">
        <f aca="true" t="shared" si="5" ref="N143:N156">ROUND(L143*K143,2)</f>
        <v>0</v>
      </c>
      <c r="O143" s="253"/>
      <c r="P143" s="253"/>
      <c r="Q143" s="253"/>
      <c r="R143" s="36"/>
      <c r="T143" s="170" t="s">
        <v>22</v>
      </c>
      <c r="U143" s="43" t="s">
        <v>41</v>
      </c>
      <c r="V143" s="35"/>
      <c r="W143" s="171">
        <f aca="true" t="shared" si="6" ref="W143:W156">V143*K143</f>
        <v>0</v>
      </c>
      <c r="X143" s="171">
        <v>0</v>
      </c>
      <c r="Y143" s="171">
        <f aca="true" t="shared" si="7" ref="Y143:Y156">X143*K143</f>
        <v>0</v>
      </c>
      <c r="Z143" s="171">
        <v>0.002</v>
      </c>
      <c r="AA143" s="172">
        <f aca="true" t="shared" si="8" ref="AA143:AA156">Z143*K143</f>
        <v>0.341494</v>
      </c>
      <c r="AR143" s="18" t="s">
        <v>163</v>
      </c>
      <c r="AT143" s="18" t="s">
        <v>151</v>
      </c>
      <c r="AU143" s="18" t="s">
        <v>106</v>
      </c>
      <c r="AY143" s="18" t="s">
        <v>150</v>
      </c>
      <c r="BE143" s="109">
        <f aca="true" t="shared" si="9" ref="BE143:BE156">IF(U143="základní",N143,0)</f>
        <v>0</v>
      </c>
      <c r="BF143" s="109">
        <f aca="true" t="shared" si="10" ref="BF143:BF156">IF(U143="snížená",N143,0)</f>
        <v>0</v>
      </c>
      <c r="BG143" s="109">
        <f aca="true" t="shared" si="11" ref="BG143:BG156">IF(U143="zákl. přenesená",N143,0)</f>
        <v>0</v>
      </c>
      <c r="BH143" s="109">
        <f aca="true" t="shared" si="12" ref="BH143:BH156">IF(U143="sníž. přenesená",N143,0)</f>
        <v>0</v>
      </c>
      <c r="BI143" s="109">
        <f aca="true" t="shared" si="13" ref="BI143:BI156">IF(U143="nulová",N143,0)</f>
        <v>0</v>
      </c>
      <c r="BJ143" s="18" t="s">
        <v>84</v>
      </c>
      <c r="BK143" s="109">
        <f aca="true" t="shared" si="14" ref="BK143:BK156">ROUND(L143*K143,2)</f>
        <v>0</v>
      </c>
      <c r="BL143" s="18" t="s">
        <v>163</v>
      </c>
      <c r="BM143" s="18" t="s">
        <v>193</v>
      </c>
    </row>
    <row r="144" spans="2:65" s="1" customFormat="1" ht="25.5" customHeight="1">
      <c r="B144" s="34"/>
      <c r="C144" s="166" t="s">
        <v>194</v>
      </c>
      <c r="D144" s="166" t="s">
        <v>151</v>
      </c>
      <c r="E144" s="167" t="s">
        <v>195</v>
      </c>
      <c r="F144" s="250" t="s">
        <v>196</v>
      </c>
      <c r="G144" s="250"/>
      <c r="H144" s="250"/>
      <c r="I144" s="250"/>
      <c r="J144" s="168" t="s">
        <v>197</v>
      </c>
      <c r="K144" s="169">
        <v>15</v>
      </c>
      <c r="L144" s="251">
        <v>0</v>
      </c>
      <c r="M144" s="252"/>
      <c r="N144" s="253">
        <f t="shared" si="5"/>
        <v>0</v>
      </c>
      <c r="O144" s="253"/>
      <c r="P144" s="253"/>
      <c r="Q144" s="253"/>
      <c r="R144" s="36"/>
      <c r="T144" s="170" t="s">
        <v>22</v>
      </c>
      <c r="U144" s="43" t="s">
        <v>41</v>
      </c>
      <c r="V144" s="35"/>
      <c r="W144" s="171">
        <f t="shared" si="6"/>
        <v>0</v>
      </c>
      <c r="X144" s="171">
        <v>0.0015</v>
      </c>
      <c r="Y144" s="171">
        <f t="shared" si="7"/>
        <v>0.0225</v>
      </c>
      <c r="Z144" s="171">
        <v>0</v>
      </c>
      <c r="AA144" s="172">
        <f t="shared" si="8"/>
        <v>0</v>
      </c>
      <c r="AR144" s="18" t="s">
        <v>163</v>
      </c>
      <c r="AT144" s="18" t="s">
        <v>151</v>
      </c>
      <c r="AU144" s="18" t="s">
        <v>106</v>
      </c>
      <c r="AY144" s="18" t="s">
        <v>150</v>
      </c>
      <c r="BE144" s="109">
        <f t="shared" si="9"/>
        <v>0</v>
      </c>
      <c r="BF144" s="109">
        <f t="shared" si="10"/>
        <v>0</v>
      </c>
      <c r="BG144" s="109">
        <f t="shared" si="11"/>
        <v>0</v>
      </c>
      <c r="BH144" s="109">
        <f t="shared" si="12"/>
        <v>0</v>
      </c>
      <c r="BI144" s="109">
        <f t="shared" si="13"/>
        <v>0</v>
      </c>
      <c r="BJ144" s="18" t="s">
        <v>84</v>
      </c>
      <c r="BK144" s="109">
        <f t="shared" si="14"/>
        <v>0</v>
      </c>
      <c r="BL144" s="18" t="s">
        <v>163</v>
      </c>
      <c r="BM144" s="18" t="s">
        <v>198</v>
      </c>
    </row>
    <row r="145" spans="2:65" s="1" customFormat="1" ht="25.5" customHeight="1">
      <c r="B145" s="34"/>
      <c r="C145" s="166" t="s">
        <v>199</v>
      </c>
      <c r="D145" s="166" t="s">
        <v>151</v>
      </c>
      <c r="E145" s="167" t="s">
        <v>200</v>
      </c>
      <c r="F145" s="250" t="s">
        <v>201</v>
      </c>
      <c r="G145" s="250"/>
      <c r="H145" s="250"/>
      <c r="I145" s="250"/>
      <c r="J145" s="168" t="s">
        <v>154</v>
      </c>
      <c r="K145" s="169">
        <v>192.953</v>
      </c>
      <c r="L145" s="251">
        <v>0</v>
      </c>
      <c r="M145" s="252"/>
      <c r="N145" s="253">
        <f t="shared" si="5"/>
        <v>0</v>
      </c>
      <c r="O145" s="253"/>
      <c r="P145" s="253"/>
      <c r="Q145" s="253"/>
      <c r="R145" s="36"/>
      <c r="T145" s="170" t="s">
        <v>22</v>
      </c>
      <c r="U145" s="43" t="s">
        <v>41</v>
      </c>
      <c r="V145" s="35"/>
      <c r="W145" s="171">
        <f t="shared" si="6"/>
        <v>0</v>
      </c>
      <c r="X145" s="171">
        <v>0.00012</v>
      </c>
      <c r="Y145" s="171">
        <f t="shared" si="7"/>
        <v>0.023154360000000002</v>
      </c>
      <c r="Z145" s="171">
        <v>0</v>
      </c>
      <c r="AA145" s="172">
        <f t="shared" si="8"/>
        <v>0</v>
      </c>
      <c r="AR145" s="18" t="s">
        <v>163</v>
      </c>
      <c r="AT145" s="18" t="s">
        <v>151</v>
      </c>
      <c r="AU145" s="18" t="s">
        <v>106</v>
      </c>
      <c r="AY145" s="18" t="s">
        <v>150</v>
      </c>
      <c r="BE145" s="109">
        <f t="shared" si="9"/>
        <v>0</v>
      </c>
      <c r="BF145" s="109">
        <f t="shared" si="10"/>
        <v>0</v>
      </c>
      <c r="BG145" s="109">
        <f t="shared" si="11"/>
        <v>0</v>
      </c>
      <c r="BH145" s="109">
        <f t="shared" si="12"/>
        <v>0</v>
      </c>
      <c r="BI145" s="109">
        <f t="shared" si="13"/>
        <v>0</v>
      </c>
      <c r="BJ145" s="18" t="s">
        <v>84</v>
      </c>
      <c r="BK145" s="109">
        <f t="shared" si="14"/>
        <v>0</v>
      </c>
      <c r="BL145" s="18" t="s">
        <v>163</v>
      </c>
      <c r="BM145" s="18" t="s">
        <v>202</v>
      </c>
    </row>
    <row r="146" spans="2:65" s="1" customFormat="1" ht="16.5" customHeight="1">
      <c r="B146" s="34"/>
      <c r="C146" s="173" t="s">
        <v>203</v>
      </c>
      <c r="D146" s="173" t="s">
        <v>204</v>
      </c>
      <c r="E146" s="174" t="s">
        <v>205</v>
      </c>
      <c r="F146" s="254" t="s">
        <v>206</v>
      </c>
      <c r="G146" s="254"/>
      <c r="H146" s="254"/>
      <c r="I146" s="254"/>
      <c r="J146" s="175" t="s">
        <v>207</v>
      </c>
      <c r="K146" s="176">
        <v>77.181</v>
      </c>
      <c r="L146" s="255">
        <v>0</v>
      </c>
      <c r="M146" s="256"/>
      <c r="N146" s="257">
        <f t="shared" si="5"/>
        <v>0</v>
      </c>
      <c r="O146" s="253"/>
      <c r="P146" s="253"/>
      <c r="Q146" s="253"/>
      <c r="R146" s="36"/>
      <c r="T146" s="170" t="s">
        <v>22</v>
      </c>
      <c r="U146" s="43" t="s">
        <v>41</v>
      </c>
      <c r="V146" s="35"/>
      <c r="W146" s="171">
        <f t="shared" si="6"/>
        <v>0</v>
      </c>
      <c r="X146" s="171">
        <v>1</v>
      </c>
      <c r="Y146" s="171">
        <f t="shared" si="7"/>
        <v>77.181</v>
      </c>
      <c r="Z146" s="171">
        <v>0</v>
      </c>
      <c r="AA146" s="172">
        <f t="shared" si="8"/>
        <v>0</v>
      </c>
      <c r="AR146" s="18" t="s">
        <v>208</v>
      </c>
      <c r="AT146" s="18" t="s">
        <v>204</v>
      </c>
      <c r="AU146" s="18" t="s">
        <v>106</v>
      </c>
      <c r="AY146" s="18" t="s">
        <v>150</v>
      </c>
      <c r="BE146" s="109">
        <f t="shared" si="9"/>
        <v>0</v>
      </c>
      <c r="BF146" s="109">
        <f t="shared" si="10"/>
        <v>0</v>
      </c>
      <c r="BG146" s="109">
        <f t="shared" si="11"/>
        <v>0</v>
      </c>
      <c r="BH146" s="109">
        <f t="shared" si="12"/>
        <v>0</v>
      </c>
      <c r="BI146" s="109">
        <f t="shared" si="13"/>
        <v>0</v>
      </c>
      <c r="BJ146" s="18" t="s">
        <v>84</v>
      </c>
      <c r="BK146" s="109">
        <f t="shared" si="14"/>
        <v>0</v>
      </c>
      <c r="BL146" s="18" t="s">
        <v>163</v>
      </c>
      <c r="BM146" s="18" t="s">
        <v>209</v>
      </c>
    </row>
    <row r="147" spans="2:65" s="1" customFormat="1" ht="25.5" customHeight="1">
      <c r="B147" s="34"/>
      <c r="C147" s="166" t="s">
        <v>210</v>
      </c>
      <c r="D147" s="166" t="s">
        <v>151</v>
      </c>
      <c r="E147" s="167" t="s">
        <v>211</v>
      </c>
      <c r="F147" s="250" t="s">
        <v>212</v>
      </c>
      <c r="G147" s="250"/>
      <c r="H147" s="250"/>
      <c r="I147" s="250"/>
      <c r="J147" s="168" t="s">
        <v>154</v>
      </c>
      <c r="K147" s="169">
        <v>192.953</v>
      </c>
      <c r="L147" s="251">
        <v>0</v>
      </c>
      <c r="M147" s="252"/>
      <c r="N147" s="253">
        <f t="shared" si="5"/>
        <v>0</v>
      </c>
      <c r="O147" s="253"/>
      <c r="P147" s="253"/>
      <c r="Q147" s="253"/>
      <c r="R147" s="36"/>
      <c r="T147" s="170" t="s">
        <v>22</v>
      </c>
      <c r="U147" s="43" t="s">
        <v>41</v>
      </c>
      <c r="V147" s="35"/>
      <c r="W147" s="171">
        <f t="shared" si="6"/>
        <v>0</v>
      </c>
      <c r="X147" s="171">
        <v>3E-05</v>
      </c>
      <c r="Y147" s="171">
        <f t="shared" si="7"/>
        <v>0.005788590000000001</v>
      </c>
      <c r="Z147" s="171">
        <v>0</v>
      </c>
      <c r="AA147" s="172">
        <f t="shared" si="8"/>
        <v>0</v>
      </c>
      <c r="AR147" s="18" t="s">
        <v>163</v>
      </c>
      <c r="AT147" s="18" t="s">
        <v>151</v>
      </c>
      <c r="AU147" s="18" t="s">
        <v>106</v>
      </c>
      <c r="AY147" s="18" t="s">
        <v>150</v>
      </c>
      <c r="BE147" s="109">
        <f t="shared" si="9"/>
        <v>0</v>
      </c>
      <c r="BF147" s="109">
        <f t="shared" si="10"/>
        <v>0</v>
      </c>
      <c r="BG147" s="109">
        <f t="shared" si="11"/>
        <v>0</v>
      </c>
      <c r="BH147" s="109">
        <f t="shared" si="12"/>
        <v>0</v>
      </c>
      <c r="BI147" s="109">
        <f t="shared" si="13"/>
        <v>0</v>
      </c>
      <c r="BJ147" s="18" t="s">
        <v>84</v>
      </c>
      <c r="BK147" s="109">
        <f t="shared" si="14"/>
        <v>0</v>
      </c>
      <c r="BL147" s="18" t="s">
        <v>163</v>
      </c>
      <c r="BM147" s="18" t="s">
        <v>213</v>
      </c>
    </row>
    <row r="148" spans="2:65" s="1" customFormat="1" ht="25.5" customHeight="1">
      <c r="B148" s="34"/>
      <c r="C148" s="173" t="s">
        <v>11</v>
      </c>
      <c r="D148" s="173" t="s">
        <v>204</v>
      </c>
      <c r="E148" s="174" t="s">
        <v>214</v>
      </c>
      <c r="F148" s="254" t="s">
        <v>215</v>
      </c>
      <c r="G148" s="254"/>
      <c r="H148" s="254"/>
      <c r="I148" s="254"/>
      <c r="J148" s="175" t="s">
        <v>154</v>
      </c>
      <c r="K148" s="176">
        <v>196.812</v>
      </c>
      <c r="L148" s="255">
        <v>0</v>
      </c>
      <c r="M148" s="256"/>
      <c r="N148" s="257">
        <f t="shared" si="5"/>
        <v>0</v>
      </c>
      <c r="O148" s="253"/>
      <c r="P148" s="253"/>
      <c r="Q148" s="253"/>
      <c r="R148" s="36"/>
      <c r="T148" s="170" t="s">
        <v>22</v>
      </c>
      <c r="U148" s="43" t="s">
        <v>41</v>
      </c>
      <c r="V148" s="35"/>
      <c r="W148" s="171">
        <f t="shared" si="6"/>
        <v>0</v>
      </c>
      <c r="X148" s="171">
        <v>0.00254</v>
      </c>
      <c r="Y148" s="171">
        <f t="shared" si="7"/>
        <v>0.49990248000000004</v>
      </c>
      <c r="Z148" s="171">
        <v>0</v>
      </c>
      <c r="AA148" s="172">
        <f t="shared" si="8"/>
        <v>0</v>
      </c>
      <c r="AR148" s="18" t="s">
        <v>208</v>
      </c>
      <c r="AT148" s="18" t="s">
        <v>204</v>
      </c>
      <c r="AU148" s="18" t="s">
        <v>106</v>
      </c>
      <c r="AY148" s="18" t="s">
        <v>150</v>
      </c>
      <c r="BE148" s="109">
        <f t="shared" si="9"/>
        <v>0</v>
      </c>
      <c r="BF148" s="109">
        <f t="shared" si="10"/>
        <v>0</v>
      </c>
      <c r="BG148" s="109">
        <f t="shared" si="11"/>
        <v>0</v>
      </c>
      <c r="BH148" s="109">
        <f t="shared" si="12"/>
        <v>0</v>
      </c>
      <c r="BI148" s="109">
        <f t="shared" si="13"/>
        <v>0</v>
      </c>
      <c r="BJ148" s="18" t="s">
        <v>84</v>
      </c>
      <c r="BK148" s="109">
        <f t="shared" si="14"/>
        <v>0</v>
      </c>
      <c r="BL148" s="18" t="s">
        <v>163</v>
      </c>
      <c r="BM148" s="18" t="s">
        <v>216</v>
      </c>
    </row>
    <row r="149" spans="2:65" s="1" customFormat="1" ht="25.5" customHeight="1">
      <c r="B149" s="34"/>
      <c r="C149" s="166" t="s">
        <v>163</v>
      </c>
      <c r="D149" s="166" t="s">
        <v>151</v>
      </c>
      <c r="E149" s="167" t="s">
        <v>217</v>
      </c>
      <c r="F149" s="250" t="s">
        <v>218</v>
      </c>
      <c r="G149" s="250"/>
      <c r="H149" s="250"/>
      <c r="I149" s="250"/>
      <c r="J149" s="168" t="s">
        <v>154</v>
      </c>
      <c r="K149" s="169">
        <v>192.953</v>
      </c>
      <c r="L149" s="251">
        <v>0</v>
      </c>
      <c r="M149" s="252"/>
      <c r="N149" s="253">
        <f t="shared" si="5"/>
        <v>0</v>
      </c>
      <c r="O149" s="253"/>
      <c r="P149" s="253"/>
      <c r="Q149" s="253"/>
      <c r="R149" s="36"/>
      <c r="T149" s="170" t="s">
        <v>22</v>
      </c>
      <c r="U149" s="43" t="s">
        <v>41</v>
      </c>
      <c r="V149" s="35"/>
      <c r="W149" s="171">
        <f t="shared" si="6"/>
        <v>0</v>
      </c>
      <c r="X149" s="171">
        <v>0</v>
      </c>
      <c r="Y149" s="171">
        <f t="shared" si="7"/>
        <v>0</v>
      </c>
      <c r="Z149" s="171">
        <v>0</v>
      </c>
      <c r="AA149" s="172">
        <f t="shared" si="8"/>
        <v>0</v>
      </c>
      <c r="AR149" s="18" t="s">
        <v>163</v>
      </c>
      <c r="AT149" s="18" t="s">
        <v>151</v>
      </c>
      <c r="AU149" s="18" t="s">
        <v>106</v>
      </c>
      <c r="AY149" s="18" t="s">
        <v>150</v>
      </c>
      <c r="BE149" s="109">
        <f t="shared" si="9"/>
        <v>0</v>
      </c>
      <c r="BF149" s="109">
        <f t="shared" si="10"/>
        <v>0</v>
      </c>
      <c r="BG149" s="109">
        <f t="shared" si="11"/>
        <v>0</v>
      </c>
      <c r="BH149" s="109">
        <f t="shared" si="12"/>
        <v>0</v>
      </c>
      <c r="BI149" s="109">
        <f t="shared" si="13"/>
        <v>0</v>
      </c>
      <c r="BJ149" s="18" t="s">
        <v>84</v>
      </c>
      <c r="BK149" s="109">
        <f t="shared" si="14"/>
        <v>0</v>
      </c>
      <c r="BL149" s="18" t="s">
        <v>163</v>
      </c>
      <c r="BM149" s="18" t="s">
        <v>219</v>
      </c>
    </row>
    <row r="150" spans="2:65" s="1" customFormat="1" ht="38.25" customHeight="1">
      <c r="B150" s="34"/>
      <c r="C150" s="166" t="s">
        <v>220</v>
      </c>
      <c r="D150" s="166" t="s">
        <v>151</v>
      </c>
      <c r="E150" s="167" t="s">
        <v>221</v>
      </c>
      <c r="F150" s="250" t="s">
        <v>222</v>
      </c>
      <c r="G150" s="250"/>
      <c r="H150" s="250"/>
      <c r="I150" s="250"/>
      <c r="J150" s="168" t="s">
        <v>197</v>
      </c>
      <c r="K150" s="169">
        <v>5</v>
      </c>
      <c r="L150" s="251">
        <v>0</v>
      </c>
      <c r="M150" s="252"/>
      <c r="N150" s="253">
        <f t="shared" si="5"/>
        <v>0</v>
      </c>
      <c r="O150" s="253"/>
      <c r="P150" s="253"/>
      <c r="Q150" s="253"/>
      <c r="R150" s="36"/>
      <c r="T150" s="170" t="s">
        <v>22</v>
      </c>
      <c r="U150" s="43" t="s">
        <v>41</v>
      </c>
      <c r="V150" s="35"/>
      <c r="W150" s="171">
        <f t="shared" si="6"/>
        <v>0</v>
      </c>
      <c r="X150" s="171">
        <v>0.0075</v>
      </c>
      <c r="Y150" s="171">
        <f t="shared" si="7"/>
        <v>0.0375</v>
      </c>
      <c r="Z150" s="171">
        <v>0</v>
      </c>
      <c r="AA150" s="172">
        <f t="shared" si="8"/>
        <v>0</v>
      </c>
      <c r="AR150" s="18" t="s">
        <v>163</v>
      </c>
      <c r="AT150" s="18" t="s">
        <v>151</v>
      </c>
      <c r="AU150" s="18" t="s">
        <v>106</v>
      </c>
      <c r="AY150" s="18" t="s">
        <v>150</v>
      </c>
      <c r="BE150" s="109">
        <f t="shared" si="9"/>
        <v>0</v>
      </c>
      <c r="BF150" s="109">
        <f t="shared" si="10"/>
        <v>0</v>
      </c>
      <c r="BG150" s="109">
        <f t="shared" si="11"/>
        <v>0</v>
      </c>
      <c r="BH150" s="109">
        <f t="shared" si="12"/>
        <v>0</v>
      </c>
      <c r="BI150" s="109">
        <f t="shared" si="13"/>
        <v>0</v>
      </c>
      <c r="BJ150" s="18" t="s">
        <v>84</v>
      </c>
      <c r="BK150" s="109">
        <f t="shared" si="14"/>
        <v>0</v>
      </c>
      <c r="BL150" s="18" t="s">
        <v>163</v>
      </c>
      <c r="BM150" s="18" t="s">
        <v>223</v>
      </c>
    </row>
    <row r="151" spans="2:65" s="1" customFormat="1" ht="38.25" customHeight="1">
      <c r="B151" s="34"/>
      <c r="C151" s="166" t="s">
        <v>224</v>
      </c>
      <c r="D151" s="166" t="s">
        <v>151</v>
      </c>
      <c r="E151" s="167" t="s">
        <v>225</v>
      </c>
      <c r="F151" s="250" t="s">
        <v>226</v>
      </c>
      <c r="G151" s="250"/>
      <c r="H151" s="250"/>
      <c r="I151" s="250"/>
      <c r="J151" s="168" t="s">
        <v>197</v>
      </c>
      <c r="K151" s="169">
        <v>1</v>
      </c>
      <c r="L151" s="251">
        <v>0</v>
      </c>
      <c r="M151" s="252"/>
      <c r="N151" s="253">
        <f t="shared" si="5"/>
        <v>0</v>
      </c>
      <c r="O151" s="253"/>
      <c r="P151" s="253"/>
      <c r="Q151" s="253"/>
      <c r="R151" s="36"/>
      <c r="T151" s="170" t="s">
        <v>22</v>
      </c>
      <c r="U151" s="43" t="s">
        <v>41</v>
      </c>
      <c r="V151" s="35"/>
      <c r="W151" s="171">
        <f t="shared" si="6"/>
        <v>0</v>
      </c>
      <c r="X151" s="171">
        <v>0.0225</v>
      </c>
      <c r="Y151" s="171">
        <f t="shared" si="7"/>
        <v>0.0225</v>
      </c>
      <c r="Z151" s="171">
        <v>0</v>
      </c>
      <c r="AA151" s="172">
        <f t="shared" si="8"/>
        <v>0</v>
      </c>
      <c r="AR151" s="18" t="s">
        <v>163</v>
      </c>
      <c r="AT151" s="18" t="s">
        <v>151</v>
      </c>
      <c r="AU151" s="18" t="s">
        <v>106</v>
      </c>
      <c r="AY151" s="18" t="s">
        <v>150</v>
      </c>
      <c r="BE151" s="109">
        <f t="shared" si="9"/>
        <v>0</v>
      </c>
      <c r="BF151" s="109">
        <f t="shared" si="10"/>
        <v>0</v>
      </c>
      <c r="BG151" s="109">
        <f t="shared" si="11"/>
        <v>0</v>
      </c>
      <c r="BH151" s="109">
        <f t="shared" si="12"/>
        <v>0</v>
      </c>
      <c r="BI151" s="109">
        <f t="shared" si="13"/>
        <v>0</v>
      </c>
      <c r="BJ151" s="18" t="s">
        <v>84</v>
      </c>
      <c r="BK151" s="109">
        <f t="shared" si="14"/>
        <v>0</v>
      </c>
      <c r="BL151" s="18" t="s">
        <v>163</v>
      </c>
      <c r="BM151" s="18" t="s">
        <v>227</v>
      </c>
    </row>
    <row r="152" spans="2:65" s="1" customFormat="1" ht="38.25" customHeight="1">
      <c r="B152" s="34"/>
      <c r="C152" s="166" t="s">
        <v>228</v>
      </c>
      <c r="D152" s="166" t="s">
        <v>151</v>
      </c>
      <c r="E152" s="167" t="s">
        <v>229</v>
      </c>
      <c r="F152" s="250" t="s">
        <v>230</v>
      </c>
      <c r="G152" s="250"/>
      <c r="H152" s="250"/>
      <c r="I152" s="250"/>
      <c r="J152" s="168" t="s">
        <v>231</v>
      </c>
      <c r="K152" s="169">
        <v>53.1</v>
      </c>
      <c r="L152" s="251">
        <v>0</v>
      </c>
      <c r="M152" s="252"/>
      <c r="N152" s="253">
        <f t="shared" si="5"/>
        <v>0</v>
      </c>
      <c r="O152" s="253"/>
      <c r="P152" s="253"/>
      <c r="Q152" s="253"/>
      <c r="R152" s="36"/>
      <c r="T152" s="170" t="s">
        <v>22</v>
      </c>
      <c r="U152" s="43" t="s">
        <v>41</v>
      </c>
      <c r="V152" s="35"/>
      <c r="W152" s="171">
        <f t="shared" si="6"/>
        <v>0</v>
      </c>
      <c r="X152" s="171">
        <v>0</v>
      </c>
      <c r="Y152" s="171">
        <f t="shared" si="7"/>
        <v>0</v>
      </c>
      <c r="Z152" s="171">
        <v>0</v>
      </c>
      <c r="AA152" s="172">
        <f t="shared" si="8"/>
        <v>0</v>
      </c>
      <c r="AR152" s="18" t="s">
        <v>163</v>
      </c>
      <c r="AT152" s="18" t="s">
        <v>151</v>
      </c>
      <c r="AU152" s="18" t="s">
        <v>106</v>
      </c>
      <c r="AY152" s="18" t="s">
        <v>150</v>
      </c>
      <c r="BE152" s="109">
        <f t="shared" si="9"/>
        <v>0</v>
      </c>
      <c r="BF152" s="109">
        <f t="shared" si="10"/>
        <v>0</v>
      </c>
      <c r="BG152" s="109">
        <f t="shared" si="11"/>
        <v>0</v>
      </c>
      <c r="BH152" s="109">
        <f t="shared" si="12"/>
        <v>0</v>
      </c>
      <c r="BI152" s="109">
        <f t="shared" si="13"/>
        <v>0</v>
      </c>
      <c r="BJ152" s="18" t="s">
        <v>84</v>
      </c>
      <c r="BK152" s="109">
        <f t="shared" si="14"/>
        <v>0</v>
      </c>
      <c r="BL152" s="18" t="s">
        <v>163</v>
      </c>
      <c r="BM152" s="18" t="s">
        <v>232</v>
      </c>
    </row>
    <row r="153" spans="2:65" s="1" customFormat="1" ht="16.5" customHeight="1">
      <c r="B153" s="34"/>
      <c r="C153" s="173" t="s">
        <v>233</v>
      </c>
      <c r="D153" s="173" t="s">
        <v>204</v>
      </c>
      <c r="E153" s="174" t="s">
        <v>234</v>
      </c>
      <c r="F153" s="254" t="s">
        <v>235</v>
      </c>
      <c r="G153" s="254"/>
      <c r="H153" s="254"/>
      <c r="I153" s="254"/>
      <c r="J153" s="175" t="s">
        <v>231</v>
      </c>
      <c r="K153" s="176">
        <v>53.1</v>
      </c>
      <c r="L153" s="255">
        <v>0</v>
      </c>
      <c r="M153" s="256"/>
      <c r="N153" s="257">
        <f t="shared" si="5"/>
        <v>0</v>
      </c>
      <c r="O153" s="253"/>
      <c r="P153" s="253"/>
      <c r="Q153" s="253"/>
      <c r="R153" s="36"/>
      <c r="T153" s="170" t="s">
        <v>22</v>
      </c>
      <c r="U153" s="43" t="s">
        <v>41</v>
      </c>
      <c r="V153" s="35"/>
      <c r="W153" s="171">
        <f t="shared" si="6"/>
        <v>0</v>
      </c>
      <c r="X153" s="171">
        <v>0.00015</v>
      </c>
      <c r="Y153" s="171">
        <f t="shared" si="7"/>
        <v>0.007965</v>
      </c>
      <c r="Z153" s="171">
        <v>0</v>
      </c>
      <c r="AA153" s="172">
        <f t="shared" si="8"/>
        <v>0</v>
      </c>
      <c r="AR153" s="18" t="s">
        <v>208</v>
      </c>
      <c r="AT153" s="18" t="s">
        <v>204</v>
      </c>
      <c r="AU153" s="18" t="s">
        <v>106</v>
      </c>
      <c r="AY153" s="18" t="s">
        <v>150</v>
      </c>
      <c r="BE153" s="109">
        <f t="shared" si="9"/>
        <v>0</v>
      </c>
      <c r="BF153" s="109">
        <f t="shared" si="10"/>
        <v>0</v>
      </c>
      <c r="BG153" s="109">
        <f t="shared" si="11"/>
        <v>0</v>
      </c>
      <c r="BH153" s="109">
        <f t="shared" si="12"/>
        <v>0</v>
      </c>
      <c r="BI153" s="109">
        <f t="shared" si="13"/>
        <v>0</v>
      </c>
      <c r="BJ153" s="18" t="s">
        <v>84</v>
      </c>
      <c r="BK153" s="109">
        <f t="shared" si="14"/>
        <v>0</v>
      </c>
      <c r="BL153" s="18" t="s">
        <v>163</v>
      </c>
      <c r="BM153" s="18" t="s">
        <v>236</v>
      </c>
    </row>
    <row r="154" spans="2:65" s="1" customFormat="1" ht="25.5" customHeight="1">
      <c r="B154" s="34"/>
      <c r="C154" s="166" t="s">
        <v>10</v>
      </c>
      <c r="D154" s="166" t="s">
        <v>151</v>
      </c>
      <c r="E154" s="167" t="s">
        <v>237</v>
      </c>
      <c r="F154" s="250" t="s">
        <v>238</v>
      </c>
      <c r="G154" s="250"/>
      <c r="H154" s="250"/>
      <c r="I154" s="250"/>
      <c r="J154" s="168" t="s">
        <v>154</v>
      </c>
      <c r="K154" s="169">
        <v>192.953</v>
      </c>
      <c r="L154" s="251">
        <v>0</v>
      </c>
      <c r="M154" s="252"/>
      <c r="N154" s="253">
        <f t="shared" si="5"/>
        <v>0</v>
      </c>
      <c r="O154" s="253"/>
      <c r="P154" s="253"/>
      <c r="Q154" s="253"/>
      <c r="R154" s="36"/>
      <c r="T154" s="170" t="s">
        <v>22</v>
      </c>
      <c r="U154" s="43" t="s">
        <v>41</v>
      </c>
      <c r="V154" s="35"/>
      <c r="W154" s="171">
        <f t="shared" si="6"/>
        <v>0</v>
      </c>
      <c r="X154" s="171">
        <v>0</v>
      </c>
      <c r="Y154" s="171">
        <f t="shared" si="7"/>
        <v>0</v>
      </c>
      <c r="Z154" s="171">
        <v>0</v>
      </c>
      <c r="AA154" s="172">
        <f t="shared" si="8"/>
        <v>0</v>
      </c>
      <c r="AR154" s="18" t="s">
        <v>155</v>
      </c>
      <c r="AT154" s="18" t="s">
        <v>151</v>
      </c>
      <c r="AU154" s="18" t="s">
        <v>106</v>
      </c>
      <c r="AY154" s="18" t="s">
        <v>150</v>
      </c>
      <c r="BE154" s="109">
        <f t="shared" si="9"/>
        <v>0</v>
      </c>
      <c r="BF154" s="109">
        <f t="shared" si="10"/>
        <v>0</v>
      </c>
      <c r="BG154" s="109">
        <f t="shared" si="11"/>
        <v>0</v>
      </c>
      <c r="BH154" s="109">
        <f t="shared" si="12"/>
        <v>0</v>
      </c>
      <c r="BI154" s="109">
        <f t="shared" si="13"/>
        <v>0</v>
      </c>
      <c r="BJ154" s="18" t="s">
        <v>84</v>
      </c>
      <c r="BK154" s="109">
        <f t="shared" si="14"/>
        <v>0</v>
      </c>
      <c r="BL154" s="18" t="s">
        <v>155</v>
      </c>
      <c r="BM154" s="18" t="s">
        <v>239</v>
      </c>
    </row>
    <row r="155" spans="2:65" s="1" customFormat="1" ht="25.5" customHeight="1">
      <c r="B155" s="34"/>
      <c r="C155" s="173" t="s">
        <v>240</v>
      </c>
      <c r="D155" s="173" t="s">
        <v>204</v>
      </c>
      <c r="E155" s="174" t="s">
        <v>241</v>
      </c>
      <c r="F155" s="254" t="s">
        <v>242</v>
      </c>
      <c r="G155" s="254"/>
      <c r="H155" s="254"/>
      <c r="I155" s="254"/>
      <c r="J155" s="175" t="s">
        <v>154</v>
      </c>
      <c r="K155" s="176">
        <v>221.896</v>
      </c>
      <c r="L155" s="255">
        <v>0</v>
      </c>
      <c r="M155" s="256"/>
      <c r="N155" s="257">
        <f t="shared" si="5"/>
        <v>0</v>
      </c>
      <c r="O155" s="253"/>
      <c r="P155" s="253"/>
      <c r="Q155" s="253"/>
      <c r="R155" s="36"/>
      <c r="T155" s="170" t="s">
        <v>22</v>
      </c>
      <c r="U155" s="43" t="s">
        <v>41</v>
      </c>
      <c r="V155" s="35"/>
      <c r="W155" s="171">
        <f t="shared" si="6"/>
        <v>0</v>
      </c>
      <c r="X155" s="171">
        <v>0.0002</v>
      </c>
      <c r="Y155" s="171">
        <f t="shared" si="7"/>
        <v>0.0443792</v>
      </c>
      <c r="Z155" s="171">
        <v>0</v>
      </c>
      <c r="AA155" s="172">
        <f t="shared" si="8"/>
        <v>0</v>
      </c>
      <c r="AR155" s="18" t="s">
        <v>180</v>
      </c>
      <c r="AT155" s="18" t="s">
        <v>204</v>
      </c>
      <c r="AU155" s="18" t="s">
        <v>106</v>
      </c>
      <c r="AY155" s="18" t="s">
        <v>150</v>
      </c>
      <c r="BE155" s="109">
        <f t="shared" si="9"/>
        <v>0</v>
      </c>
      <c r="BF155" s="109">
        <f t="shared" si="10"/>
        <v>0</v>
      </c>
      <c r="BG155" s="109">
        <f t="shared" si="11"/>
        <v>0</v>
      </c>
      <c r="BH155" s="109">
        <f t="shared" si="12"/>
        <v>0</v>
      </c>
      <c r="BI155" s="109">
        <f t="shared" si="13"/>
        <v>0</v>
      </c>
      <c r="BJ155" s="18" t="s">
        <v>84</v>
      </c>
      <c r="BK155" s="109">
        <f t="shared" si="14"/>
        <v>0</v>
      </c>
      <c r="BL155" s="18" t="s">
        <v>155</v>
      </c>
      <c r="BM155" s="18" t="s">
        <v>243</v>
      </c>
    </row>
    <row r="156" spans="2:65" s="1" customFormat="1" ht="25.5" customHeight="1">
      <c r="B156" s="34"/>
      <c r="C156" s="166" t="s">
        <v>244</v>
      </c>
      <c r="D156" s="166" t="s">
        <v>151</v>
      </c>
      <c r="E156" s="167" t="s">
        <v>245</v>
      </c>
      <c r="F156" s="250" t="s">
        <v>246</v>
      </c>
      <c r="G156" s="250"/>
      <c r="H156" s="250"/>
      <c r="I156" s="250"/>
      <c r="J156" s="168" t="s">
        <v>247</v>
      </c>
      <c r="K156" s="177">
        <v>0</v>
      </c>
      <c r="L156" s="251">
        <v>0</v>
      </c>
      <c r="M156" s="252"/>
      <c r="N156" s="253">
        <f t="shared" si="5"/>
        <v>0</v>
      </c>
      <c r="O156" s="253"/>
      <c r="P156" s="253"/>
      <c r="Q156" s="253"/>
      <c r="R156" s="36"/>
      <c r="T156" s="170" t="s">
        <v>22</v>
      </c>
      <c r="U156" s="43" t="s">
        <v>41</v>
      </c>
      <c r="V156" s="35"/>
      <c r="W156" s="171">
        <f t="shared" si="6"/>
        <v>0</v>
      </c>
      <c r="X156" s="171">
        <v>0</v>
      </c>
      <c r="Y156" s="171">
        <f t="shared" si="7"/>
        <v>0</v>
      </c>
      <c r="Z156" s="171">
        <v>0</v>
      </c>
      <c r="AA156" s="172">
        <f t="shared" si="8"/>
        <v>0</v>
      </c>
      <c r="AR156" s="18" t="s">
        <v>163</v>
      </c>
      <c r="AT156" s="18" t="s">
        <v>151</v>
      </c>
      <c r="AU156" s="18" t="s">
        <v>106</v>
      </c>
      <c r="AY156" s="18" t="s">
        <v>150</v>
      </c>
      <c r="BE156" s="109">
        <f t="shared" si="9"/>
        <v>0</v>
      </c>
      <c r="BF156" s="109">
        <f t="shared" si="10"/>
        <v>0</v>
      </c>
      <c r="BG156" s="109">
        <f t="shared" si="11"/>
        <v>0</v>
      </c>
      <c r="BH156" s="109">
        <f t="shared" si="12"/>
        <v>0</v>
      </c>
      <c r="BI156" s="109">
        <f t="shared" si="13"/>
        <v>0</v>
      </c>
      <c r="BJ156" s="18" t="s">
        <v>84</v>
      </c>
      <c r="BK156" s="109">
        <f t="shared" si="14"/>
        <v>0</v>
      </c>
      <c r="BL156" s="18" t="s">
        <v>163</v>
      </c>
      <c r="BM156" s="18" t="s">
        <v>248</v>
      </c>
    </row>
    <row r="157" spans="2:63" s="9" customFormat="1" ht="29.85" customHeight="1">
      <c r="B157" s="155"/>
      <c r="C157" s="156"/>
      <c r="D157" s="165" t="s">
        <v>123</v>
      </c>
      <c r="E157" s="165"/>
      <c r="F157" s="165"/>
      <c r="G157" s="165"/>
      <c r="H157" s="165"/>
      <c r="I157" s="165"/>
      <c r="J157" s="165"/>
      <c r="K157" s="165"/>
      <c r="L157" s="165"/>
      <c r="M157" s="165"/>
      <c r="N157" s="263">
        <f>BK157</f>
        <v>0</v>
      </c>
      <c r="O157" s="264"/>
      <c r="P157" s="264"/>
      <c r="Q157" s="264"/>
      <c r="R157" s="158"/>
      <c r="T157" s="159"/>
      <c r="U157" s="156"/>
      <c r="V157" s="156"/>
      <c r="W157" s="160">
        <f>SUM(W158:W162)</f>
        <v>0</v>
      </c>
      <c r="X157" s="156"/>
      <c r="Y157" s="160">
        <f>SUM(Y158:Y162)</f>
        <v>0.01722</v>
      </c>
      <c r="Z157" s="156"/>
      <c r="AA157" s="161">
        <f>SUM(AA158:AA162)</f>
        <v>0</v>
      </c>
      <c r="AR157" s="162" t="s">
        <v>106</v>
      </c>
      <c r="AT157" s="163" t="s">
        <v>75</v>
      </c>
      <c r="AU157" s="163" t="s">
        <v>84</v>
      </c>
      <c r="AY157" s="162" t="s">
        <v>150</v>
      </c>
      <c r="BK157" s="164">
        <f>SUM(BK158:BK162)</f>
        <v>0</v>
      </c>
    </row>
    <row r="158" spans="2:65" s="1" customFormat="1" ht="25.5" customHeight="1">
      <c r="B158" s="34"/>
      <c r="C158" s="166" t="s">
        <v>249</v>
      </c>
      <c r="D158" s="166" t="s">
        <v>151</v>
      </c>
      <c r="E158" s="167" t="s">
        <v>250</v>
      </c>
      <c r="F158" s="250" t="s">
        <v>251</v>
      </c>
      <c r="G158" s="250"/>
      <c r="H158" s="250"/>
      <c r="I158" s="250"/>
      <c r="J158" s="168" t="s">
        <v>231</v>
      </c>
      <c r="K158" s="169">
        <v>15.27</v>
      </c>
      <c r="L158" s="251">
        <v>0</v>
      </c>
      <c r="M158" s="252"/>
      <c r="N158" s="253">
        <f>ROUND(L158*K158,2)</f>
        <v>0</v>
      </c>
      <c r="O158" s="253"/>
      <c r="P158" s="253"/>
      <c r="Q158" s="253"/>
      <c r="R158" s="36"/>
      <c r="T158" s="170" t="s">
        <v>22</v>
      </c>
      <c r="U158" s="43" t="s">
        <v>41</v>
      </c>
      <c r="V158" s="35"/>
      <c r="W158" s="171">
        <f>V158*K158</f>
        <v>0</v>
      </c>
      <c r="X158" s="171">
        <v>0</v>
      </c>
      <c r="Y158" s="171">
        <f>X158*K158</f>
        <v>0</v>
      </c>
      <c r="Z158" s="171">
        <v>0</v>
      </c>
      <c r="AA158" s="172">
        <f>Z158*K158</f>
        <v>0</v>
      </c>
      <c r="AR158" s="18" t="s">
        <v>163</v>
      </c>
      <c r="AT158" s="18" t="s">
        <v>151</v>
      </c>
      <c r="AU158" s="18" t="s">
        <v>106</v>
      </c>
      <c r="AY158" s="18" t="s">
        <v>150</v>
      </c>
      <c r="BE158" s="109">
        <f>IF(U158="základní",N158,0)</f>
        <v>0</v>
      </c>
      <c r="BF158" s="109">
        <f>IF(U158="snížená",N158,0)</f>
        <v>0</v>
      </c>
      <c r="BG158" s="109">
        <f>IF(U158="zákl. přenesená",N158,0)</f>
        <v>0</v>
      </c>
      <c r="BH158" s="109">
        <f>IF(U158="sníž. přenesená",N158,0)</f>
        <v>0</v>
      </c>
      <c r="BI158" s="109">
        <f>IF(U158="nulová",N158,0)</f>
        <v>0</v>
      </c>
      <c r="BJ158" s="18" t="s">
        <v>84</v>
      </c>
      <c r="BK158" s="109">
        <f>ROUND(L158*K158,2)</f>
        <v>0</v>
      </c>
      <c r="BL158" s="18" t="s">
        <v>163</v>
      </c>
      <c r="BM158" s="18" t="s">
        <v>252</v>
      </c>
    </row>
    <row r="159" spans="2:65" s="1" customFormat="1" ht="25.5" customHeight="1">
      <c r="B159" s="34"/>
      <c r="C159" s="173" t="s">
        <v>253</v>
      </c>
      <c r="D159" s="173" t="s">
        <v>204</v>
      </c>
      <c r="E159" s="174" t="s">
        <v>254</v>
      </c>
      <c r="F159" s="254" t="s">
        <v>255</v>
      </c>
      <c r="G159" s="254"/>
      <c r="H159" s="254"/>
      <c r="I159" s="254"/>
      <c r="J159" s="175" t="s">
        <v>197</v>
      </c>
      <c r="K159" s="176">
        <v>16</v>
      </c>
      <c r="L159" s="255">
        <v>0</v>
      </c>
      <c r="M159" s="256"/>
      <c r="N159" s="257">
        <f>ROUND(L159*K159,2)</f>
        <v>0</v>
      </c>
      <c r="O159" s="253"/>
      <c r="P159" s="253"/>
      <c r="Q159" s="253"/>
      <c r="R159" s="36"/>
      <c r="T159" s="170" t="s">
        <v>22</v>
      </c>
      <c r="U159" s="43" t="s">
        <v>41</v>
      </c>
      <c r="V159" s="35"/>
      <c r="W159" s="171">
        <f>V159*K159</f>
        <v>0</v>
      </c>
      <c r="X159" s="171">
        <v>0.0003</v>
      </c>
      <c r="Y159" s="171">
        <f>X159*K159</f>
        <v>0.0048</v>
      </c>
      <c r="Z159" s="171">
        <v>0</v>
      </c>
      <c r="AA159" s="172">
        <f>Z159*K159</f>
        <v>0</v>
      </c>
      <c r="AR159" s="18" t="s">
        <v>208</v>
      </c>
      <c r="AT159" s="18" t="s">
        <v>204</v>
      </c>
      <c r="AU159" s="18" t="s">
        <v>106</v>
      </c>
      <c r="AY159" s="18" t="s">
        <v>150</v>
      </c>
      <c r="BE159" s="109">
        <f>IF(U159="základní",N159,0)</f>
        <v>0</v>
      </c>
      <c r="BF159" s="109">
        <f>IF(U159="snížená",N159,0)</f>
        <v>0</v>
      </c>
      <c r="BG159" s="109">
        <f>IF(U159="zákl. přenesená",N159,0)</f>
        <v>0</v>
      </c>
      <c r="BH159" s="109">
        <f>IF(U159="sníž. přenesená",N159,0)</f>
        <v>0</v>
      </c>
      <c r="BI159" s="109">
        <f>IF(U159="nulová",N159,0)</f>
        <v>0</v>
      </c>
      <c r="BJ159" s="18" t="s">
        <v>84</v>
      </c>
      <c r="BK159" s="109">
        <f>ROUND(L159*K159,2)</f>
        <v>0</v>
      </c>
      <c r="BL159" s="18" t="s">
        <v>163</v>
      </c>
      <c r="BM159" s="18" t="s">
        <v>256</v>
      </c>
    </row>
    <row r="160" spans="2:65" s="1" customFormat="1" ht="25.5" customHeight="1">
      <c r="B160" s="34"/>
      <c r="C160" s="166" t="s">
        <v>257</v>
      </c>
      <c r="D160" s="166" t="s">
        <v>151</v>
      </c>
      <c r="E160" s="167" t="s">
        <v>258</v>
      </c>
      <c r="F160" s="250" t="s">
        <v>259</v>
      </c>
      <c r="G160" s="250"/>
      <c r="H160" s="250"/>
      <c r="I160" s="250"/>
      <c r="J160" s="168" t="s">
        <v>197</v>
      </c>
      <c r="K160" s="169">
        <v>53.1</v>
      </c>
      <c r="L160" s="251">
        <v>0</v>
      </c>
      <c r="M160" s="252"/>
      <c r="N160" s="253">
        <f>ROUND(L160*K160,2)</f>
        <v>0</v>
      </c>
      <c r="O160" s="253"/>
      <c r="P160" s="253"/>
      <c r="Q160" s="253"/>
      <c r="R160" s="36"/>
      <c r="T160" s="170" t="s">
        <v>22</v>
      </c>
      <c r="U160" s="43" t="s">
        <v>41</v>
      </c>
      <c r="V160" s="35"/>
      <c r="W160" s="171">
        <f>V160*K160</f>
        <v>0</v>
      </c>
      <c r="X160" s="171">
        <v>0</v>
      </c>
      <c r="Y160" s="171">
        <f>X160*K160</f>
        <v>0</v>
      </c>
      <c r="Z160" s="171">
        <v>0</v>
      </c>
      <c r="AA160" s="172">
        <f>Z160*K160</f>
        <v>0</v>
      </c>
      <c r="AR160" s="18" t="s">
        <v>163</v>
      </c>
      <c r="AT160" s="18" t="s">
        <v>151</v>
      </c>
      <c r="AU160" s="18" t="s">
        <v>106</v>
      </c>
      <c r="AY160" s="18" t="s">
        <v>150</v>
      </c>
      <c r="BE160" s="109">
        <f>IF(U160="základní",N160,0)</f>
        <v>0</v>
      </c>
      <c r="BF160" s="109">
        <f>IF(U160="snížená",N160,0)</f>
        <v>0</v>
      </c>
      <c r="BG160" s="109">
        <f>IF(U160="zákl. přenesená",N160,0)</f>
        <v>0</v>
      </c>
      <c r="BH160" s="109">
        <f>IF(U160="sníž. přenesená",N160,0)</f>
        <v>0</v>
      </c>
      <c r="BI160" s="109">
        <f>IF(U160="nulová",N160,0)</f>
        <v>0</v>
      </c>
      <c r="BJ160" s="18" t="s">
        <v>84</v>
      </c>
      <c r="BK160" s="109">
        <f>ROUND(L160*K160,2)</f>
        <v>0</v>
      </c>
      <c r="BL160" s="18" t="s">
        <v>163</v>
      </c>
      <c r="BM160" s="18" t="s">
        <v>260</v>
      </c>
    </row>
    <row r="161" spans="2:65" s="1" customFormat="1" ht="16.5" customHeight="1">
      <c r="B161" s="34"/>
      <c r="C161" s="173" t="s">
        <v>261</v>
      </c>
      <c r="D161" s="173" t="s">
        <v>204</v>
      </c>
      <c r="E161" s="174" t="s">
        <v>262</v>
      </c>
      <c r="F161" s="254" t="s">
        <v>263</v>
      </c>
      <c r="G161" s="254"/>
      <c r="H161" s="254"/>
      <c r="I161" s="254"/>
      <c r="J161" s="175" t="s">
        <v>197</v>
      </c>
      <c r="K161" s="176">
        <v>54</v>
      </c>
      <c r="L161" s="255">
        <v>0</v>
      </c>
      <c r="M161" s="256"/>
      <c r="N161" s="257">
        <f>ROUND(L161*K161,2)</f>
        <v>0</v>
      </c>
      <c r="O161" s="253"/>
      <c r="P161" s="253"/>
      <c r="Q161" s="253"/>
      <c r="R161" s="36"/>
      <c r="T161" s="170" t="s">
        <v>22</v>
      </c>
      <c r="U161" s="43" t="s">
        <v>41</v>
      </c>
      <c r="V161" s="35"/>
      <c r="W161" s="171">
        <f>V161*K161</f>
        <v>0</v>
      </c>
      <c r="X161" s="171">
        <v>0.00023</v>
      </c>
      <c r="Y161" s="171">
        <f>X161*K161</f>
        <v>0.01242</v>
      </c>
      <c r="Z161" s="171">
        <v>0</v>
      </c>
      <c r="AA161" s="172">
        <f>Z161*K161</f>
        <v>0</v>
      </c>
      <c r="AR161" s="18" t="s">
        <v>208</v>
      </c>
      <c r="AT161" s="18" t="s">
        <v>204</v>
      </c>
      <c r="AU161" s="18" t="s">
        <v>106</v>
      </c>
      <c r="AY161" s="18" t="s">
        <v>150</v>
      </c>
      <c r="BE161" s="109">
        <f>IF(U161="základní",N161,0)</f>
        <v>0</v>
      </c>
      <c r="BF161" s="109">
        <f>IF(U161="snížená",N161,0)</f>
        <v>0</v>
      </c>
      <c r="BG161" s="109">
        <f>IF(U161="zákl. přenesená",N161,0)</f>
        <v>0</v>
      </c>
      <c r="BH161" s="109">
        <f>IF(U161="sníž. přenesená",N161,0)</f>
        <v>0</v>
      </c>
      <c r="BI161" s="109">
        <f>IF(U161="nulová",N161,0)</f>
        <v>0</v>
      </c>
      <c r="BJ161" s="18" t="s">
        <v>84</v>
      </c>
      <c r="BK161" s="109">
        <f>ROUND(L161*K161,2)</f>
        <v>0</v>
      </c>
      <c r="BL161" s="18" t="s">
        <v>163</v>
      </c>
      <c r="BM161" s="18" t="s">
        <v>264</v>
      </c>
    </row>
    <row r="162" spans="2:65" s="1" customFormat="1" ht="25.5" customHeight="1">
      <c r="B162" s="34"/>
      <c r="C162" s="166" t="s">
        <v>265</v>
      </c>
      <c r="D162" s="166" t="s">
        <v>151</v>
      </c>
      <c r="E162" s="167" t="s">
        <v>266</v>
      </c>
      <c r="F162" s="250" t="s">
        <v>267</v>
      </c>
      <c r="G162" s="250"/>
      <c r="H162" s="250"/>
      <c r="I162" s="250"/>
      <c r="J162" s="168" t="s">
        <v>247</v>
      </c>
      <c r="K162" s="177">
        <v>0</v>
      </c>
      <c r="L162" s="251">
        <v>0</v>
      </c>
      <c r="M162" s="252"/>
      <c r="N162" s="253">
        <f>ROUND(L162*K162,2)</f>
        <v>0</v>
      </c>
      <c r="O162" s="253"/>
      <c r="P162" s="253"/>
      <c r="Q162" s="253"/>
      <c r="R162" s="36"/>
      <c r="T162" s="170" t="s">
        <v>22</v>
      </c>
      <c r="U162" s="43" t="s">
        <v>41</v>
      </c>
      <c r="V162" s="35"/>
      <c r="W162" s="171">
        <f>V162*K162</f>
        <v>0</v>
      </c>
      <c r="X162" s="171">
        <v>0</v>
      </c>
      <c r="Y162" s="171">
        <f>X162*K162</f>
        <v>0</v>
      </c>
      <c r="Z162" s="171">
        <v>0</v>
      </c>
      <c r="AA162" s="172">
        <f>Z162*K162</f>
        <v>0</v>
      </c>
      <c r="AR162" s="18" t="s">
        <v>163</v>
      </c>
      <c r="AT162" s="18" t="s">
        <v>151</v>
      </c>
      <c r="AU162" s="18" t="s">
        <v>106</v>
      </c>
      <c r="AY162" s="18" t="s">
        <v>150</v>
      </c>
      <c r="BE162" s="109">
        <f>IF(U162="základní",N162,0)</f>
        <v>0</v>
      </c>
      <c r="BF162" s="109">
        <f>IF(U162="snížená",N162,0)</f>
        <v>0</v>
      </c>
      <c r="BG162" s="109">
        <f>IF(U162="zákl. přenesená",N162,0)</f>
        <v>0</v>
      </c>
      <c r="BH162" s="109">
        <f>IF(U162="sníž. přenesená",N162,0)</f>
        <v>0</v>
      </c>
      <c r="BI162" s="109">
        <f>IF(U162="nulová",N162,0)</f>
        <v>0</v>
      </c>
      <c r="BJ162" s="18" t="s">
        <v>84</v>
      </c>
      <c r="BK162" s="109">
        <f>ROUND(L162*K162,2)</f>
        <v>0</v>
      </c>
      <c r="BL162" s="18" t="s">
        <v>163</v>
      </c>
      <c r="BM162" s="18" t="s">
        <v>268</v>
      </c>
    </row>
    <row r="163" spans="2:63" s="9" customFormat="1" ht="29.85" customHeight="1">
      <c r="B163" s="155"/>
      <c r="C163" s="156"/>
      <c r="D163" s="165" t="s">
        <v>124</v>
      </c>
      <c r="E163" s="165"/>
      <c r="F163" s="165"/>
      <c r="G163" s="165"/>
      <c r="H163" s="165"/>
      <c r="I163" s="165"/>
      <c r="J163" s="165"/>
      <c r="K163" s="165"/>
      <c r="L163" s="165"/>
      <c r="M163" s="165"/>
      <c r="N163" s="263">
        <f>BK163</f>
        <v>0</v>
      </c>
      <c r="O163" s="264"/>
      <c r="P163" s="264"/>
      <c r="Q163" s="264"/>
      <c r="R163" s="158"/>
      <c r="T163" s="159"/>
      <c r="U163" s="156"/>
      <c r="V163" s="156"/>
      <c r="W163" s="160">
        <f>SUM(W164:W165)</f>
        <v>0</v>
      </c>
      <c r="X163" s="156"/>
      <c r="Y163" s="160">
        <f>SUM(Y164:Y165)</f>
        <v>0.2402244</v>
      </c>
      <c r="Z163" s="156"/>
      <c r="AA163" s="161">
        <f>SUM(AA164:AA165)</f>
        <v>0</v>
      </c>
      <c r="AR163" s="162" t="s">
        <v>106</v>
      </c>
      <c r="AT163" s="163" t="s">
        <v>75</v>
      </c>
      <c r="AU163" s="163" t="s">
        <v>84</v>
      </c>
      <c r="AY163" s="162" t="s">
        <v>150</v>
      </c>
      <c r="BK163" s="164">
        <f>SUM(BK164:BK165)</f>
        <v>0</v>
      </c>
    </row>
    <row r="164" spans="2:65" s="1" customFormat="1" ht="16.5" customHeight="1">
      <c r="B164" s="34"/>
      <c r="C164" s="166" t="s">
        <v>269</v>
      </c>
      <c r="D164" s="166" t="s">
        <v>151</v>
      </c>
      <c r="E164" s="167" t="s">
        <v>270</v>
      </c>
      <c r="F164" s="250" t="s">
        <v>271</v>
      </c>
      <c r="G164" s="250"/>
      <c r="H164" s="250"/>
      <c r="I164" s="250"/>
      <c r="J164" s="168" t="s">
        <v>154</v>
      </c>
      <c r="K164" s="169">
        <v>21.24</v>
      </c>
      <c r="L164" s="251">
        <v>0</v>
      </c>
      <c r="M164" s="252"/>
      <c r="N164" s="253">
        <f>ROUND(L164*K164,2)</f>
        <v>0</v>
      </c>
      <c r="O164" s="253"/>
      <c r="P164" s="253"/>
      <c r="Q164" s="253"/>
      <c r="R164" s="36"/>
      <c r="T164" s="170" t="s">
        <v>22</v>
      </c>
      <c r="U164" s="43" t="s">
        <v>41</v>
      </c>
      <c r="V164" s="35"/>
      <c r="W164" s="171">
        <f>V164*K164</f>
        <v>0</v>
      </c>
      <c r="X164" s="171">
        <v>0.01131</v>
      </c>
      <c r="Y164" s="171">
        <f>X164*K164</f>
        <v>0.2402244</v>
      </c>
      <c r="Z164" s="171">
        <v>0</v>
      </c>
      <c r="AA164" s="172">
        <f>Z164*K164</f>
        <v>0</v>
      </c>
      <c r="AR164" s="18" t="s">
        <v>163</v>
      </c>
      <c r="AT164" s="18" t="s">
        <v>151</v>
      </c>
      <c r="AU164" s="18" t="s">
        <v>106</v>
      </c>
      <c r="AY164" s="18" t="s">
        <v>150</v>
      </c>
      <c r="BE164" s="109">
        <f>IF(U164="základní",N164,0)</f>
        <v>0</v>
      </c>
      <c r="BF164" s="109">
        <f>IF(U164="snížená",N164,0)</f>
        <v>0</v>
      </c>
      <c r="BG164" s="109">
        <f>IF(U164="zákl. přenesená",N164,0)</f>
        <v>0</v>
      </c>
      <c r="BH164" s="109">
        <f>IF(U164="sníž. přenesená",N164,0)</f>
        <v>0</v>
      </c>
      <c r="BI164" s="109">
        <f>IF(U164="nulová",N164,0)</f>
        <v>0</v>
      </c>
      <c r="BJ164" s="18" t="s">
        <v>84</v>
      </c>
      <c r="BK164" s="109">
        <f>ROUND(L164*K164,2)</f>
        <v>0</v>
      </c>
      <c r="BL164" s="18" t="s">
        <v>163</v>
      </c>
      <c r="BM164" s="18" t="s">
        <v>272</v>
      </c>
    </row>
    <row r="165" spans="2:65" s="1" customFormat="1" ht="25.5" customHeight="1">
      <c r="B165" s="34"/>
      <c r="C165" s="166" t="s">
        <v>273</v>
      </c>
      <c r="D165" s="166" t="s">
        <v>151</v>
      </c>
      <c r="E165" s="167" t="s">
        <v>274</v>
      </c>
      <c r="F165" s="250" t="s">
        <v>275</v>
      </c>
      <c r="G165" s="250"/>
      <c r="H165" s="250"/>
      <c r="I165" s="250"/>
      <c r="J165" s="168" t="s">
        <v>247</v>
      </c>
      <c r="K165" s="177">
        <v>0</v>
      </c>
      <c r="L165" s="251">
        <v>0</v>
      </c>
      <c r="M165" s="252"/>
      <c r="N165" s="253">
        <f>ROUND(L165*K165,2)</f>
        <v>0</v>
      </c>
      <c r="O165" s="253"/>
      <c r="P165" s="253"/>
      <c r="Q165" s="253"/>
      <c r="R165" s="36"/>
      <c r="T165" s="170" t="s">
        <v>22</v>
      </c>
      <c r="U165" s="43" t="s">
        <v>41</v>
      </c>
      <c r="V165" s="35"/>
      <c r="W165" s="171">
        <f>V165*K165</f>
        <v>0</v>
      </c>
      <c r="X165" s="171">
        <v>0</v>
      </c>
      <c r="Y165" s="171">
        <f>X165*K165</f>
        <v>0</v>
      </c>
      <c r="Z165" s="171">
        <v>0</v>
      </c>
      <c r="AA165" s="172">
        <f>Z165*K165</f>
        <v>0</v>
      </c>
      <c r="AR165" s="18" t="s">
        <v>163</v>
      </c>
      <c r="AT165" s="18" t="s">
        <v>151</v>
      </c>
      <c r="AU165" s="18" t="s">
        <v>106</v>
      </c>
      <c r="AY165" s="18" t="s">
        <v>150</v>
      </c>
      <c r="BE165" s="109">
        <f>IF(U165="základní",N165,0)</f>
        <v>0</v>
      </c>
      <c r="BF165" s="109">
        <f>IF(U165="snížená",N165,0)</f>
        <v>0</v>
      </c>
      <c r="BG165" s="109">
        <f>IF(U165="zákl. přenesená",N165,0)</f>
        <v>0</v>
      </c>
      <c r="BH165" s="109">
        <f>IF(U165="sníž. přenesená",N165,0)</f>
        <v>0</v>
      </c>
      <c r="BI165" s="109">
        <f>IF(U165="nulová",N165,0)</f>
        <v>0</v>
      </c>
      <c r="BJ165" s="18" t="s">
        <v>84</v>
      </c>
      <c r="BK165" s="109">
        <f>ROUND(L165*K165,2)</f>
        <v>0</v>
      </c>
      <c r="BL165" s="18" t="s">
        <v>163</v>
      </c>
      <c r="BM165" s="18" t="s">
        <v>276</v>
      </c>
    </row>
    <row r="166" spans="2:63" s="9" customFormat="1" ht="29.85" customHeight="1">
      <c r="B166" s="155"/>
      <c r="C166" s="156"/>
      <c r="D166" s="165" t="s">
        <v>125</v>
      </c>
      <c r="E166" s="165"/>
      <c r="F166" s="165"/>
      <c r="G166" s="165"/>
      <c r="H166" s="165"/>
      <c r="I166" s="165"/>
      <c r="J166" s="165"/>
      <c r="K166" s="165"/>
      <c r="L166" s="165"/>
      <c r="M166" s="165"/>
      <c r="N166" s="263">
        <f>BK166</f>
        <v>0</v>
      </c>
      <c r="O166" s="264"/>
      <c r="P166" s="264"/>
      <c r="Q166" s="264"/>
      <c r="R166" s="158"/>
      <c r="T166" s="159"/>
      <c r="U166" s="156"/>
      <c r="V166" s="156"/>
      <c r="W166" s="160">
        <f>SUM(W167:W175)</f>
        <v>0</v>
      </c>
      <c r="X166" s="156"/>
      <c r="Y166" s="160">
        <f>SUM(Y167:Y175)</f>
        <v>0.26918280000000006</v>
      </c>
      <c r="Z166" s="156"/>
      <c r="AA166" s="161">
        <f>SUM(AA167:AA175)</f>
        <v>0.218063</v>
      </c>
      <c r="AR166" s="162" t="s">
        <v>106</v>
      </c>
      <c r="AT166" s="163" t="s">
        <v>75</v>
      </c>
      <c r="AU166" s="163" t="s">
        <v>84</v>
      </c>
      <c r="AY166" s="162" t="s">
        <v>150</v>
      </c>
      <c r="BK166" s="164">
        <f>SUM(BK167:BK175)</f>
        <v>0</v>
      </c>
    </row>
    <row r="167" spans="2:65" s="1" customFormat="1" ht="25.5" customHeight="1">
      <c r="B167" s="34"/>
      <c r="C167" s="166" t="s">
        <v>277</v>
      </c>
      <c r="D167" s="166" t="s">
        <v>151</v>
      </c>
      <c r="E167" s="167" t="s">
        <v>278</v>
      </c>
      <c r="F167" s="250" t="s">
        <v>279</v>
      </c>
      <c r="G167" s="250"/>
      <c r="H167" s="250"/>
      <c r="I167" s="250"/>
      <c r="J167" s="168" t="s">
        <v>231</v>
      </c>
      <c r="K167" s="169">
        <v>53.1</v>
      </c>
      <c r="L167" s="251">
        <v>0</v>
      </c>
      <c r="M167" s="252"/>
      <c r="N167" s="253">
        <f aca="true" t="shared" si="15" ref="N167:N175">ROUND(L167*K167,2)</f>
        <v>0</v>
      </c>
      <c r="O167" s="253"/>
      <c r="P167" s="253"/>
      <c r="Q167" s="253"/>
      <c r="R167" s="36"/>
      <c r="T167" s="170" t="s">
        <v>22</v>
      </c>
      <c r="U167" s="43" t="s">
        <v>41</v>
      </c>
      <c r="V167" s="35"/>
      <c r="W167" s="171">
        <f aca="true" t="shared" si="16" ref="W167:W175">V167*K167</f>
        <v>0</v>
      </c>
      <c r="X167" s="171">
        <v>0</v>
      </c>
      <c r="Y167" s="171">
        <f aca="true" t="shared" si="17" ref="Y167:Y175">X167*K167</f>
        <v>0</v>
      </c>
      <c r="Z167" s="171">
        <v>0.00191</v>
      </c>
      <c r="AA167" s="172">
        <f aca="true" t="shared" si="18" ref="AA167:AA175">Z167*K167</f>
        <v>0.101421</v>
      </c>
      <c r="AR167" s="18" t="s">
        <v>163</v>
      </c>
      <c r="AT167" s="18" t="s">
        <v>151</v>
      </c>
      <c r="AU167" s="18" t="s">
        <v>106</v>
      </c>
      <c r="AY167" s="18" t="s">
        <v>150</v>
      </c>
      <c r="BE167" s="109">
        <f aca="true" t="shared" si="19" ref="BE167:BE175">IF(U167="základní",N167,0)</f>
        <v>0</v>
      </c>
      <c r="BF167" s="109">
        <f aca="true" t="shared" si="20" ref="BF167:BF175">IF(U167="snížená",N167,0)</f>
        <v>0</v>
      </c>
      <c r="BG167" s="109">
        <f aca="true" t="shared" si="21" ref="BG167:BG175">IF(U167="zákl. přenesená",N167,0)</f>
        <v>0</v>
      </c>
      <c r="BH167" s="109">
        <f aca="true" t="shared" si="22" ref="BH167:BH175">IF(U167="sníž. přenesená",N167,0)</f>
        <v>0</v>
      </c>
      <c r="BI167" s="109">
        <f aca="true" t="shared" si="23" ref="BI167:BI175">IF(U167="nulová",N167,0)</f>
        <v>0</v>
      </c>
      <c r="BJ167" s="18" t="s">
        <v>84</v>
      </c>
      <c r="BK167" s="109">
        <f aca="true" t="shared" si="24" ref="BK167:BK175">ROUND(L167*K167,2)</f>
        <v>0</v>
      </c>
      <c r="BL167" s="18" t="s">
        <v>163</v>
      </c>
      <c r="BM167" s="18" t="s">
        <v>280</v>
      </c>
    </row>
    <row r="168" spans="2:65" s="1" customFormat="1" ht="16.5" customHeight="1">
      <c r="B168" s="34"/>
      <c r="C168" s="166" t="s">
        <v>208</v>
      </c>
      <c r="D168" s="166" t="s">
        <v>151</v>
      </c>
      <c r="E168" s="167" t="s">
        <v>281</v>
      </c>
      <c r="F168" s="250" t="s">
        <v>282</v>
      </c>
      <c r="G168" s="250"/>
      <c r="H168" s="250"/>
      <c r="I168" s="250"/>
      <c r="J168" s="168" t="s">
        <v>231</v>
      </c>
      <c r="K168" s="169">
        <v>16.07</v>
      </c>
      <c r="L168" s="251">
        <v>0</v>
      </c>
      <c r="M168" s="252"/>
      <c r="N168" s="253">
        <f t="shared" si="15"/>
        <v>0</v>
      </c>
      <c r="O168" s="253"/>
      <c r="P168" s="253"/>
      <c r="Q168" s="253"/>
      <c r="R168" s="36"/>
      <c r="T168" s="170" t="s">
        <v>22</v>
      </c>
      <c r="U168" s="43" t="s">
        <v>41</v>
      </c>
      <c r="V168" s="35"/>
      <c r="W168" s="171">
        <f t="shared" si="16"/>
        <v>0</v>
      </c>
      <c r="X168" s="171">
        <v>0</v>
      </c>
      <c r="Y168" s="171">
        <f t="shared" si="17"/>
        <v>0</v>
      </c>
      <c r="Z168" s="171">
        <v>0.0026</v>
      </c>
      <c r="AA168" s="172">
        <f t="shared" si="18"/>
        <v>0.041782</v>
      </c>
      <c r="AR168" s="18" t="s">
        <v>163</v>
      </c>
      <c r="AT168" s="18" t="s">
        <v>151</v>
      </c>
      <c r="AU168" s="18" t="s">
        <v>106</v>
      </c>
      <c r="AY168" s="18" t="s">
        <v>150</v>
      </c>
      <c r="BE168" s="109">
        <f t="shared" si="19"/>
        <v>0</v>
      </c>
      <c r="BF168" s="109">
        <f t="shared" si="20"/>
        <v>0</v>
      </c>
      <c r="BG168" s="109">
        <f t="shared" si="21"/>
        <v>0</v>
      </c>
      <c r="BH168" s="109">
        <f t="shared" si="22"/>
        <v>0</v>
      </c>
      <c r="BI168" s="109">
        <f t="shared" si="23"/>
        <v>0</v>
      </c>
      <c r="BJ168" s="18" t="s">
        <v>84</v>
      </c>
      <c r="BK168" s="109">
        <f t="shared" si="24"/>
        <v>0</v>
      </c>
      <c r="BL168" s="18" t="s">
        <v>163</v>
      </c>
      <c r="BM168" s="18" t="s">
        <v>283</v>
      </c>
    </row>
    <row r="169" spans="2:65" s="1" customFormat="1" ht="16.5" customHeight="1">
      <c r="B169" s="34"/>
      <c r="C169" s="166" t="s">
        <v>284</v>
      </c>
      <c r="D169" s="166" t="s">
        <v>151</v>
      </c>
      <c r="E169" s="167" t="s">
        <v>285</v>
      </c>
      <c r="F169" s="250" t="s">
        <v>286</v>
      </c>
      <c r="G169" s="250"/>
      <c r="H169" s="250"/>
      <c r="I169" s="250"/>
      <c r="J169" s="168" t="s">
        <v>231</v>
      </c>
      <c r="K169" s="169">
        <v>19</v>
      </c>
      <c r="L169" s="251">
        <v>0</v>
      </c>
      <c r="M169" s="252"/>
      <c r="N169" s="253">
        <f t="shared" si="15"/>
        <v>0</v>
      </c>
      <c r="O169" s="253"/>
      <c r="P169" s="253"/>
      <c r="Q169" s="253"/>
      <c r="R169" s="36"/>
      <c r="T169" s="170" t="s">
        <v>22</v>
      </c>
      <c r="U169" s="43" t="s">
        <v>41</v>
      </c>
      <c r="V169" s="35"/>
      <c r="W169" s="171">
        <f t="shared" si="16"/>
        <v>0</v>
      </c>
      <c r="X169" s="171">
        <v>0</v>
      </c>
      <c r="Y169" s="171">
        <f t="shared" si="17"/>
        <v>0</v>
      </c>
      <c r="Z169" s="171">
        <v>0.00394</v>
      </c>
      <c r="AA169" s="172">
        <f t="shared" si="18"/>
        <v>0.07486</v>
      </c>
      <c r="AR169" s="18" t="s">
        <v>163</v>
      </c>
      <c r="AT169" s="18" t="s">
        <v>151</v>
      </c>
      <c r="AU169" s="18" t="s">
        <v>106</v>
      </c>
      <c r="AY169" s="18" t="s">
        <v>150</v>
      </c>
      <c r="BE169" s="109">
        <f t="shared" si="19"/>
        <v>0</v>
      </c>
      <c r="BF169" s="109">
        <f t="shared" si="20"/>
        <v>0</v>
      </c>
      <c r="BG169" s="109">
        <f t="shared" si="21"/>
        <v>0</v>
      </c>
      <c r="BH169" s="109">
        <f t="shared" si="22"/>
        <v>0</v>
      </c>
      <c r="BI169" s="109">
        <f t="shared" si="23"/>
        <v>0</v>
      </c>
      <c r="BJ169" s="18" t="s">
        <v>84</v>
      </c>
      <c r="BK169" s="109">
        <f t="shared" si="24"/>
        <v>0</v>
      </c>
      <c r="BL169" s="18" t="s">
        <v>163</v>
      </c>
      <c r="BM169" s="18" t="s">
        <v>287</v>
      </c>
    </row>
    <row r="170" spans="2:65" s="1" customFormat="1" ht="38.25" customHeight="1">
      <c r="B170" s="34"/>
      <c r="C170" s="166" t="s">
        <v>288</v>
      </c>
      <c r="D170" s="166" t="s">
        <v>151</v>
      </c>
      <c r="E170" s="167" t="s">
        <v>289</v>
      </c>
      <c r="F170" s="250" t="s">
        <v>290</v>
      </c>
      <c r="G170" s="250"/>
      <c r="H170" s="250"/>
      <c r="I170" s="250"/>
      <c r="J170" s="168" t="s">
        <v>231</v>
      </c>
      <c r="K170" s="169">
        <v>53.1</v>
      </c>
      <c r="L170" s="251">
        <v>0</v>
      </c>
      <c r="M170" s="252"/>
      <c r="N170" s="253">
        <f t="shared" si="15"/>
        <v>0</v>
      </c>
      <c r="O170" s="253"/>
      <c r="P170" s="253"/>
      <c r="Q170" s="253"/>
      <c r="R170" s="36"/>
      <c r="T170" s="170" t="s">
        <v>22</v>
      </c>
      <c r="U170" s="43" t="s">
        <v>41</v>
      </c>
      <c r="V170" s="35"/>
      <c r="W170" s="171">
        <f t="shared" si="16"/>
        <v>0</v>
      </c>
      <c r="X170" s="171">
        <v>0.00351</v>
      </c>
      <c r="Y170" s="171">
        <f t="shared" si="17"/>
        <v>0.18638100000000002</v>
      </c>
      <c r="Z170" s="171">
        <v>0</v>
      </c>
      <c r="AA170" s="172">
        <f t="shared" si="18"/>
        <v>0</v>
      </c>
      <c r="AR170" s="18" t="s">
        <v>163</v>
      </c>
      <c r="AT170" s="18" t="s">
        <v>151</v>
      </c>
      <c r="AU170" s="18" t="s">
        <v>106</v>
      </c>
      <c r="AY170" s="18" t="s">
        <v>150</v>
      </c>
      <c r="BE170" s="109">
        <f t="shared" si="19"/>
        <v>0</v>
      </c>
      <c r="BF170" s="109">
        <f t="shared" si="20"/>
        <v>0</v>
      </c>
      <c r="BG170" s="109">
        <f t="shared" si="21"/>
        <v>0</v>
      </c>
      <c r="BH170" s="109">
        <f t="shared" si="22"/>
        <v>0</v>
      </c>
      <c r="BI170" s="109">
        <f t="shared" si="23"/>
        <v>0</v>
      </c>
      <c r="BJ170" s="18" t="s">
        <v>84</v>
      </c>
      <c r="BK170" s="109">
        <f t="shared" si="24"/>
        <v>0</v>
      </c>
      <c r="BL170" s="18" t="s">
        <v>163</v>
      </c>
      <c r="BM170" s="18" t="s">
        <v>291</v>
      </c>
    </row>
    <row r="171" spans="2:65" s="1" customFormat="1" ht="38.25" customHeight="1">
      <c r="B171" s="34"/>
      <c r="C171" s="166" t="s">
        <v>292</v>
      </c>
      <c r="D171" s="166" t="s">
        <v>151</v>
      </c>
      <c r="E171" s="167" t="s">
        <v>293</v>
      </c>
      <c r="F171" s="250" t="s">
        <v>294</v>
      </c>
      <c r="G171" s="250"/>
      <c r="H171" s="250"/>
      <c r="I171" s="250"/>
      <c r="J171" s="168" t="s">
        <v>197</v>
      </c>
      <c r="K171" s="169">
        <v>8</v>
      </c>
      <c r="L171" s="251">
        <v>0</v>
      </c>
      <c r="M171" s="252"/>
      <c r="N171" s="253">
        <f t="shared" si="15"/>
        <v>0</v>
      </c>
      <c r="O171" s="253"/>
      <c r="P171" s="253"/>
      <c r="Q171" s="253"/>
      <c r="R171" s="36"/>
      <c r="T171" s="170" t="s">
        <v>22</v>
      </c>
      <c r="U171" s="43" t="s">
        <v>41</v>
      </c>
      <c r="V171" s="35"/>
      <c r="W171" s="171">
        <f t="shared" si="16"/>
        <v>0</v>
      </c>
      <c r="X171" s="171">
        <v>0</v>
      </c>
      <c r="Y171" s="171">
        <f t="shared" si="17"/>
        <v>0</v>
      </c>
      <c r="Z171" s="171">
        <v>0</v>
      </c>
      <c r="AA171" s="172">
        <f t="shared" si="18"/>
        <v>0</v>
      </c>
      <c r="AR171" s="18" t="s">
        <v>163</v>
      </c>
      <c r="AT171" s="18" t="s">
        <v>151</v>
      </c>
      <c r="AU171" s="18" t="s">
        <v>106</v>
      </c>
      <c r="AY171" s="18" t="s">
        <v>150</v>
      </c>
      <c r="BE171" s="109">
        <f t="shared" si="19"/>
        <v>0</v>
      </c>
      <c r="BF171" s="109">
        <f t="shared" si="20"/>
        <v>0</v>
      </c>
      <c r="BG171" s="109">
        <f t="shared" si="21"/>
        <v>0</v>
      </c>
      <c r="BH171" s="109">
        <f t="shared" si="22"/>
        <v>0</v>
      </c>
      <c r="BI171" s="109">
        <f t="shared" si="23"/>
        <v>0</v>
      </c>
      <c r="BJ171" s="18" t="s">
        <v>84</v>
      </c>
      <c r="BK171" s="109">
        <f t="shared" si="24"/>
        <v>0</v>
      </c>
      <c r="BL171" s="18" t="s">
        <v>163</v>
      </c>
      <c r="BM171" s="18" t="s">
        <v>295</v>
      </c>
    </row>
    <row r="172" spans="2:65" s="1" customFormat="1" ht="25.5" customHeight="1">
      <c r="B172" s="34"/>
      <c r="C172" s="166" t="s">
        <v>296</v>
      </c>
      <c r="D172" s="166" t="s">
        <v>151</v>
      </c>
      <c r="E172" s="167" t="s">
        <v>297</v>
      </c>
      <c r="F172" s="250" t="s">
        <v>298</v>
      </c>
      <c r="G172" s="250"/>
      <c r="H172" s="250"/>
      <c r="I172" s="250"/>
      <c r="J172" s="168" t="s">
        <v>231</v>
      </c>
      <c r="K172" s="169">
        <v>16.07</v>
      </c>
      <c r="L172" s="251">
        <v>0</v>
      </c>
      <c r="M172" s="252"/>
      <c r="N172" s="253">
        <f t="shared" si="15"/>
        <v>0</v>
      </c>
      <c r="O172" s="253"/>
      <c r="P172" s="253"/>
      <c r="Q172" s="253"/>
      <c r="R172" s="36"/>
      <c r="T172" s="170" t="s">
        <v>22</v>
      </c>
      <c r="U172" s="43" t="s">
        <v>41</v>
      </c>
      <c r="V172" s="35"/>
      <c r="W172" s="171">
        <f t="shared" si="16"/>
        <v>0</v>
      </c>
      <c r="X172" s="171">
        <v>0.00174</v>
      </c>
      <c r="Y172" s="171">
        <f t="shared" si="17"/>
        <v>0.027961800000000002</v>
      </c>
      <c r="Z172" s="171">
        <v>0</v>
      </c>
      <c r="AA172" s="172">
        <f t="shared" si="18"/>
        <v>0</v>
      </c>
      <c r="AR172" s="18" t="s">
        <v>163</v>
      </c>
      <c r="AT172" s="18" t="s">
        <v>151</v>
      </c>
      <c r="AU172" s="18" t="s">
        <v>106</v>
      </c>
      <c r="AY172" s="18" t="s">
        <v>150</v>
      </c>
      <c r="BE172" s="109">
        <f t="shared" si="19"/>
        <v>0</v>
      </c>
      <c r="BF172" s="109">
        <f t="shared" si="20"/>
        <v>0</v>
      </c>
      <c r="BG172" s="109">
        <f t="shared" si="21"/>
        <v>0</v>
      </c>
      <c r="BH172" s="109">
        <f t="shared" si="22"/>
        <v>0</v>
      </c>
      <c r="BI172" s="109">
        <f t="shared" si="23"/>
        <v>0</v>
      </c>
      <c r="BJ172" s="18" t="s">
        <v>84</v>
      </c>
      <c r="BK172" s="109">
        <f t="shared" si="24"/>
        <v>0</v>
      </c>
      <c r="BL172" s="18" t="s">
        <v>163</v>
      </c>
      <c r="BM172" s="18" t="s">
        <v>299</v>
      </c>
    </row>
    <row r="173" spans="2:65" s="1" customFormat="1" ht="38.25" customHeight="1">
      <c r="B173" s="34"/>
      <c r="C173" s="166" t="s">
        <v>300</v>
      </c>
      <c r="D173" s="166" t="s">
        <v>151</v>
      </c>
      <c r="E173" s="167" t="s">
        <v>301</v>
      </c>
      <c r="F173" s="250" t="s">
        <v>302</v>
      </c>
      <c r="G173" s="250"/>
      <c r="H173" s="250"/>
      <c r="I173" s="250"/>
      <c r="J173" s="168" t="s">
        <v>197</v>
      </c>
      <c r="K173" s="169">
        <v>2</v>
      </c>
      <c r="L173" s="251">
        <v>0</v>
      </c>
      <c r="M173" s="252"/>
      <c r="N173" s="253">
        <f t="shared" si="15"/>
        <v>0</v>
      </c>
      <c r="O173" s="253"/>
      <c r="P173" s="253"/>
      <c r="Q173" s="253"/>
      <c r="R173" s="36"/>
      <c r="T173" s="170" t="s">
        <v>22</v>
      </c>
      <c r="U173" s="43" t="s">
        <v>41</v>
      </c>
      <c r="V173" s="35"/>
      <c r="W173" s="171">
        <f t="shared" si="16"/>
        <v>0</v>
      </c>
      <c r="X173" s="171">
        <v>0.00025</v>
      </c>
      <c r="Y173" s="171">
        <f t="shared" si="17"/>
        <v>0.0005</v>
      </c>
      <c r="Z173" s="171">
        <v>0</v>
      </c>
      <c r="AA173" s="172">
        <f t="shared" si="18"/>
        <v>0</v>
      </c>
      <c r="AR173" s="18" t="s">
        <v>163</v>
      </c>
      <c r="AT173" s="18" t="s">
        <v>151</v>
      </c>
      <c r="AU173" s="18" t="s">
        <v>106</v>
      </c>
      <c r="AY173" s="18" t="s">
        <v>150</v>
      </c>
      <c r="BE173" s="109">
        <f t="shared" si="19"/>
        <v>0</v>
      </c>
      <c r="BF173" s="109">
        <f t="shared" si="20"/>
        <v>0</v>
      </c>
      <c r="BG173" s="109">
        <f t="shared" si="21"/>
        <v>0</v>
      </c>
      <c r="BH173" s="109">
        <f t="shared" si="22"/>
        <v>0</v>
      </c>
      <c r="BI173" s="109">
        <f t="shared" si="23"/>
        <v>0</v>
      </c>
      <c r="BJ173" s="18" t="s">
        <v>84</v>
      </c>
      <c r="BK173" s="109">
        <f t="shared" si="24"/>
        <v>0</v>
      </c>
      <c r="BL173" s="18" t="s">
        <v>163</v>
      </c>
      <c r="BM173" s="18" t="s">
        <v>303</v>
      </c>
    </row>
    <row r="174" spans="2:65" s="1" customFormat="1" ht="38.25" customHeight="1">
      <c r="B174" s="34"/>
      <c r="C174" s="166" t="s">
        <v>304</v>
      </c>
      <c r="D174" s="166" t="s">
        <v>151</v>
      </c>
      <c r="E174" s="167" t="s">
        <v>305</v>
      </c>
      <c r="F174" s="250" t="s">
        <v>306</v>
      </c>
      <c r="G174" s="250"/>
      <c r="H174" s="250"/>
      <c r="I174" s="250"/>
      <c r="J174" s="168" t="s">
        <v>231</v>
      </c>
      <c r="K174" s="169">
        <v>19</v>
      </c>
      <c r="L174" s="251">
        <v>0</v>
      </c>
      <c r="M174" s="252"/>
      <c r="N174" s="253">
        <f t="shared" si="15"/>
        <v>0</v>
      </c>
      <c r="O174" s="253"/>
      <c r="P174" s="253"/>
      <c r="Q174" s="253"/>
      <c r="R174" s="36"/>
      <c r="T174" s="170" t="s">
        <v>22</v>
      </c>
      <c r="U174" s="43" t="s">
        <v>41</v>
      </c>
      <c r="V174" s="35"/>
      <c r="W174" s="171">
        <f t="shared" si="16"/>
        <v>0</v>
      </c>
      <c r="X174" s="171">
        <v>0.00286</v>
      </c>
      <c r="Y174" s="171">
        <f t="shared" si="17"/>
        <v>0.05434</v>
      </c>
      <c r="Z174" s="171">
        <v>0</v>
      </c>
      <c r="AA174" s="172">
        <f t="shared" si="18"/>
        <v>0</v>
      </c>
      <c r="AR174" s="18" t="s">
        <v>163</v>
      </c>
      <c r="AT174" s="18" t="s">
        <v>151</v>
      </c>
      <c r="AU174" s="18" t="s">
        <v>106</v>
      </c>
      <c r="AY174" s="18" t="s">
        <v>150</v>
      </c>
      <c r="BE174" s="109">
        <f t="shared" si="19"/>
        <v>0</v>
      </c>
      <c r="BF174" s="109">
        <f t="shared" si="20"/>
        <v>0</v>
      </c>
      <c r="BG174" s="109">
        <f t="shared" si="21"/>
        <v>0</v>
      </c>
      <c r="BH174" s="109">
        <f t="shared" si="22"/>
        <v>0</v>
      </c>
      <c r="BI174" s="109">
        <f t="shared" si="23"/>
        <v>0</v>
      </c>
      <c r="BJ174" s="18" t="s">
        <v>84</v>
      </c>
      <c r="BK174" s="109">
        <f t="shared" si="24"/>
        <v>0</v>
      </c>
      <c r="BL174" s="18" t="s">
        <v>163</v>
      </c>
      <c r="BM174" s="18" t="s">
        <v>307</v>
      </c>
    </row>
    <row r="175" spans="2:65" s="1" customFormat="1" ht="25.5" customHeight="1">
      <c r="B175" s="34"/>
      <c r="C175" s="166" t="s">
        <v>308</v>
      </c>
      <c r="D175" s="166" t="s">
        <v>151</v>
      </c>
      <c r="E175" s="167" t="s">
        <v>309</v>
      </c>
      <c r="F175" s="250" t="s">
        <v>310</v>
      </c>
      <c r="G175" s="250"/>
      <c r="H175" s="250"/>
      <c r="I175" s="250"/>
      <c r="J175" s="168" t="s">
        <v>247</v>
      </c>
      <c r="K175" s="177">
        <v>0</v>
      </c>
      <c r="L175" s="251">
        <v>0</v>
      </c>
      <c r="M175" s="252"/>
      <c r="N175" s="253">
        <f t="shared" si="15"/>
        <v>0</v>
      </c>
      <c r="O175" s="253"/>
      <c r="P175" s="253"/>
      <c r="Q175" s="253"/>
      <c r="R175" s="36"/>
      <c r="T175" s="170" t="s">
        <v>22</v>
      </c>
      <c r="U175" s="43" t="s">
        <v>41</v>
      </c>
      <c r="V175" s="35"/>
      <c r="W175" s="171">
        <f t="shared" si="16"/>
        <v>0</v>
      </c>
      <c r="X175" s="171">
        <v>0</v>
      </c>
      <c r="Y175" s="171">
        <f t="shared" si="17"/>
        <v>0</v>
      </c>
      <c r="Z175" s="171">
        <v>0</v>
      </c>
      <c r="AA175" s="172">
        <f t="shared" si="18"/>
        <v>0</v>
      </c>
      <c r="AR175" s="18" t="s">
        <v>163</v>
      </c>
      <c r="AT175" s="18" t="s">
        <v>151</v>
      </c>
      <c r="AU175" s="18" t="s">
        <v>106</v>
      </c>
      <c r="AY175" s="18" t="s">
        <v>150</v>
      </c>
      <c r="BE175" s="109">
        <f t="shared" si="19"/>
        <v>0</v>
      </c>
      <c r="BF175" s="109">
        <f t="shared" si="20"/>
        <v>0</v>
      </c>
      <c r="BG175" s="109">
        <f t="shared" si="21"/>
        <v>0</v>
      </c>
      <c r="BH175" s="109">
        <f t="shared" si="22"/>
        <v>0</v>
      </c>
      <c r="BI175" s="109">
        <f t="shared" si="23"/>
        <v>0</v>
      </c>
      <c r="BJ175" s="18" t="s">
        <v>84</v>
      </c>
      <c r="BK175" s="109">
        <f t="shared" si="24"/>
        <v>0</v>
      </c>
      <c r="BL175" s="18" t="s">
        <v>163</v>
      </c>
      <c r="BM175" s="18" t="s">
        <v>311</v>
      </c>
    </row>
    <row r="176" spans="2:63" s="1" customFormat="1" ht="49.9" customHeight="1">
      <c r="B176" s="34"/>
      <c r="C176" s="35"/>
      <c r="D176" s="157" t="s">
        <v>312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267">
        <f aca="true" t="shared" si="25" ref="N176:N181">BK176</f>
        <v>0</v>
      </c>
      <c r="O176" s="268"/>
      <c r="P176" s="268"/>
      <c r="Q176" s="268"/>
      <c r="R176" s="36"/>
      <c r="T176" s="142"/>
      <c r="U176" s="35"/>
      <c r="V176" s="35"/>
      <c r="W176" s="35"/>
      <c r="X176" s="35"/>
      <c r="Y176" s="35"/>
      <c r="Z176" s="35"/>
      <c r="AA176" s="77"/>
      <c r="AT176" s="18" t="s">
        <v>75</v>
      </c>
      <c r="AU176" s="18" t="s">
        <v>76</v>
      </c>
      <c r="AY176" s="18" t="s">
        <v>313</v>
      </c>
      <c r="BK176" s="109">
        <f>SUM(BK177:BK181)</f>
        <v>0</v>
      </c>
    </row>
    <row r="177" spans="2:63" s="1" customFormat="1" ht="22.35" customHeight="1">
      <c r="B177" s="34"/>
      <c r="C177" s="178" t="s">
        <v>22</v>
      </c>
      <c r="D177" s="178" t="s">
        <v>151</v>
      </c>
      <c r="E177" s="179" t="s">
        <v>22</v>
      </c>
      <c r="F177" s="258" t="s">
        <v>22</v>
      </c>
      <c r="G177" s="258"/>
      <c r="H177" s="258"/>
      <c r="I177" s="258"/>
      <c r="J177" s="180" t="s">
        <v>22</v>
      </c>
      <c r="K177" s="177"/>
      <c r="L177" s="251"/>
      <c r="M177" s="253"/>
      <c r="N177" s="253">
        <f t="shared" si="25"/>
        <v>0</v>
      </c>
      <c r="O177" s="253"/>
      <c r="P177" s="253"/>
      <c r="Q177" s="253"/>
      <c r="R177" s="36"/>
      <c r="T177" s="170" t="s">
        <v>22</v>
      </c>
      <c r="U177" s="181" t="s">
        <v>41</v>
      </c>
      <c r="V177" s="35"/>
      <c r="W177" s="35"/>
      <c r="X177" s="35"/>
      <c r="Y177" s="35"/>
      <c r="Z177" s="35"/>
      <c r="AA177" s="77"/>
      <c r="AT177" s="18" t="s">
        <v>313</v>
      </c>
      <c r="AU177" s="18" t="s">
        <v>84</v>
      </c>
      <c r="AY177" s="18" t="s">
        <v>313</v>
      </c>
      <c r="BE177" s="109">
        <f>IF(U177="základní",N177,0)</f>
        <v>0</v>
      </c>
      <c r="BF177" s="109">
        <f>IF(U177="snížená",N177,0)</f>
        <v>0</v>
      </c>
      <c r="BG177" s="109">
        <f>IF(U177="zákl. přenesená",N177,0)</f>
        <v>0</v>
      </c>
      <c r="BH177" s="109">
        <f>IF(U177="sníž. přenesená",N177,0)</f>
        <v>0</v>
      </c>
      <c r="BI177" s="109">
        <f>IF(U177="nulová",N177,0)</f>
        <v>0</v>
      </c>
      <c r="BJ177" s="18" t="s">
        <v>84</v>
      </c>
      <c r="BK177" s="109">
        <f>L177*K177</f>
        <v>0</v>
      </c>
    </row>
    <row r="178" spans="2:63" s="1" customFormat="1" ht="22.35" customHeight="1">
      <c r="B178" s="34"/>
      <c r="C178" s="178" t="s">
        <v>22</v>
      </c>
      <c r="D178" s="178" t="s">
        <v>151</v>
      </c>
      <c r="E178" s="179" t="s">
        <v>22</v>
      </c>
      <c r="F178" s="258" t="s">
        <v>22</v>
      </c>
      <c r="G178" s="258"/>
      <c r="H178" s="258"/>
      <c r="I178" s="258"/>
      <c r="J178" s="180" t="s">
        <v>22</v>
      </c>
      <c r="K178" s="177"/>
      <c r="L178" s="251"/>
      <c r="M178" s="253"/>
      <c r="N178" s="253">
        <f t="shared" si="25"/>
        <v>0</v>
      </c>
      <c r="O178" s="253"/>
      <c r="P178" s="253"/>
      <c r="Q178" s="253"/>
      <c r="R178" s="36"/>
      <c r="T178" s="170" t="s">
        <v>22</v>
      </c>
      <c r="U178" s="181" t="s">
        <v>41</v>
      </c>
      <c r="V178" s="35"/>
      <c r="W178" s="35"/>
      <c r="X178" s="35"/>
      <c r="Y178" s="35"/>
      <c r="Z178" s="35"/>
      <c r="AA178" s="77"/>
      <c r="AT178" s="18" t="s">
        <v>313</v>
      </c>
      <c r="AU178" s="18" t="s">
        <v>84</v>
      </c>
      <c r="AY178" s="18" t="s">
        <v>313</v>
      </c>
      <c r="BE178" s="109">
        <f>IF(U178="základní",N178,0)</f>
        <v>0</v>
      </c>
      <c r="BF178" s="109">
        <f>IF(U178="snížená",N178,0)</f>
        <v>0</v>
      </c>
      <c r="BG178" s="109">
        <f>IF(U178="zákl. přenesená",N178,0)</f>
        <v>0</v>
      </c>
      <c r="BH178" s="109">
        <f>IF(U178="sníž. přenesená",N178,0)</f>
        <v>0</v>
      </c>
      <c r="BI178" s="109">
        <f>IF(U178="nulová",N178,0)</f>
        <v>0</v>
      </c>
      <c r="BJ178" s="18" t="s">
        <v>84</v>
      </c>
      <c r="BK178" s="109">
        <f>L178*K178</f>
        <v>0</v>
      </c>
    </row>
    <row r="179" spans="2:63" s="1" customFormat="1" ht="22.35" customHeight="1">
      <c r="B179" s="34"/>
      <c r="C179" s="178" t="s">
        <v>22</v>
      </c>
      <c r="D179" s="178" t="s">
        <v>151</v>
      </c>
      <c r="E179" s="179" t="s">
        <v>22</v>
      </c>
      <c r="F179" s="258" t="s">
        <v>22</v>
      </c>
      <c r="G179" s="258"/>
      <c r="H179" s="258"/>
      <c r="I179" s="258"/>
      <c r="J179" s="180" t="s">
        <v>22</v>
      </c>
      <c r="K179" s="177"/>
      <c r="L179" s="251"/>
      <c r="M179" s="253"/>
      <c r="N179" s="253">
        <f t="shared" si="25"/>
        <v>0</v>
      </c>
      <c r="O179" s="253"/>
      <c r="P179" s="253"/>
      <c r="Q179" s="253"/>
      <c r="R179" s="36"/>
      <c r="T179" s="170" t="s">
        <v>22</v>
      </c>
      <c r="U179" s="181" t="s">
        <v>41</v>
      </c>
      <c r="V179" s="35"/>
      <c r="W179" s="35"/>
      <c r="X179" s="35"/>
      <c r="Y179" s="35"/>
      <c r="Z179" s="35"/>
      <c r="AA179" s="77"/>
      <c r="AT179" s="18" t="s">
        <v>313</v>
      </c>
      <c r="AU179" s="18" t="s">
        <v>84</v>
      </c>
      <c r="AY179" s="18" t="s">
        <v>313</v>
      </c>
      <c r="BE179" s="109">
        <f>IF(U179="základní",N179,0)</f>
        <v>0</v>
      </c>
      <c r="BF179" s="109">
        <f>IF(U179="snížená",N179,0)</f>
        <v>0</v>
      </c>
      <c r="BG179" s="109">
        <f>IF(U179="zákl. přenesená",N179,0)</f>
        <v>0</v>
      </c>
      <c r="BH179" s="109">
        <f>IF(U179="sníž. přenesená",N179,0)</f>
        <v>0</v>
      </c>
      <c r="BI179" s="109">
        <f>IF(U179="nulová",N179,0)</f>
        <v>0</v>
      </c>
      <c r="BJ179" s="18" t="s">
        <v>84</v>
      </c>
      <c r="BK179" s="109">
        <f>L179*K179</f>
        <v>0</v>
      </c>
    </row>
    <row r="180" spans="2:63" s="1" customFormat="1" ht="22.35" customHeight="1">
      <c r="B180" s="34"/>
      <c r="C180" s="178" t="s">
        <v>22</v>
      </c>
      <c r="D180" s="178" t="s">
        <v>151</v>
      </c>
      <c r="E180" s="179" t="s">
        <v>22</v>
      </c>
      <c r="F180" s="258" t="s">
        <v>22</v>
      </c>
      <c r="G180" s="258"/>
      <c r="H180" s="258"/>
      <c r="I180" s="258"/>
      <c r="J180" s="180" t="s">
        <v>22</v>
      </c>
      <c r="K180" s="177"/>
      <c r="L180" s="251"/>
      <c r="M180" s="253"/>
      <c r="N180" s="253">
        <f t="shared" si="25"/>
        <v>0</v>
      </c>
      <c r="O180" s="253"/>
      <c r="P180" s="253"/>
      <c r="Q180" s="253"/>
      <c r="R180" s="36"/>
      <c r="T180" s="170" t="s">
        <v>22</v>
      </c>
      <c r="U180" s="181" t="s">
        <v>41</v>
      </c>
      <c r="V180" s="35"/>
      <c r="W180" s="35"/>
      <c r="X180" s="35"/>
      <c r="Y180" s="35"/>
      <c r="Z180" s="35"/>
      <c r="AA180" s="77"/>
      <c r="AT180" s="18" t="s">
        <v>313</v>
      </c>
      <c r="AU180" s="18" t="s">
        <v>84</v>
      </c>
      <c r="AY180" s="18" t="s">
        <v>313</v>
      </c>
      <c r="BE180" s="109">
        <f>IF(U180="základní",N180,0)</f>
        <v>0</v>
      </c>
      <c r="BF180" s="109">
        <f>IF(U180="snížená",N180,0)</f>
        <v>0</v>
      </c>
      <c r="BG180" s="109">
        <f>IF(U180="zákl. přenesená",N180,0)</f>
        <v>0</v>
      </c>
      <c r="BH180" s="109">
        <f>IF(U180="sníž. přenesená",N180,0)</f>
        <v>0</v>
      </c>
      <c r="BI180" s="109">
        <f>IF(U180="nulová",N180,0)</f>
        <v>0</v>
      </c>
      <c r="BJ180" s="18" t="s">
        <v>84</v>
      </c>
      <c r="BK180" s="109">
        <f>L180*K180</f>
        <v>0</v>
      </c>
    </row>
    <row r="181" spans="2:63" s="1" customFormat="1" ht="22.35" customHeight="1">
      <c r="B181" s="34"/>
      <c r="C181" s="178" t="s">
        <v>22</v>
      </c>
      <c r="D181" s="178" t="s">
        <v>151</v>
      </c>
      <c r="E181" s="179" t="s">
        <v>22</v>
      </c>
      <c r="F181" s="258" t="s">
        <v>22</v>
      </c>
      <c r="G181" s="258"/>
      <c r="H181" s="258"/>
      <c r="I181" s="258"/>
      <c r="J181" s="180" t="s">
        <v>22</v>
      </c>
      <c r="K181" s="177"/>
      <c r="L181" s="251"/>
      <c r="M181" s="253"/>
      <c r="N181" s="253">
        <f t="shared" si="25"/>
        <v>0</v>
      </c>
      <c r="O181" s="253"/>
      <c r="P181" s="253"/>
      <c r="Q181" s="253"/>
      <c r="R181" s="36"/>
      <c r="T181" s="170" t="s">
        <v>22</v>
      </c>
      <c r="U181" s="181" t="s">
        <v>41</v>
      </c>
      <c r="V181" s="55"/>
      <c r="W181" s="55"/>
      <c r="X181" s="55"/>
      <c r="Y181" s="55"/>
      <c r="Z181" s="55"/>
      <c r="AA181" s="57"/>
      <c r="AT181" s="18" t="s">
        <v>313</v>
      </c>
      <c r="AU181" s="18" t="s">
        <v>84</v>
      </c>
      <c r="AY181" s="18" t="s">
        <v>313</v>
      </c>
      <c r="BE181" s="109">
        <f>IF(U181="základní",N181,0)</f>
        <v>0</v>
      </c>
      <c r="BF181" s="109">
        <f>IF(U181="snížená",N181,0)</f>
        <v>0</v>
      </c>
      <c r="BG181" s="109">
        <f>IF(U181="zákl. přenesená",N181,0)</f>
        <v>0</v>
      </c>
      <c r="BH181" s="109">
        <f>IF(U181="sníž. přenesená",N181,0)</f>
        <v>0</v>
      </c>
      <c r="BI181" s="109">
        <f>IF(U181="nulová",N181,0)</f>
        <v>0</v>
      </c>
      <c r="BJ181" s="18" t="s">
        <v>84</v>
      </c>
      <c r="BK181" s="109">
        <f>L181*K181</f>
        <v>0</v>
      </c>
    </row>
    <row r="182" spans="2:18" s="1" customFormat="1" ht="6.95" customHeight="1">
      <c r="B182" s="58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60"/>
    </row>
  </sheetData>
  <sheetProtection algorithmName="SHA-512" hashValue="a0i6WaS66SupIHUJLPvn6sBCpgFeMoKjyNLhYjlJ3D9ZQ4m4nn5CxzXBAhfNxLvmSt3+AS8CKSaJmdewq8qQrQ==" saltValue="y5z7mrWmKi5b3oD1ZbtV6OEWC7nfLOCnDKi3g1goc9gLmQm1jMGrEqVW8fwYvMqDNj2IZ2HjDDHqqJXgEby0og==" spinCount="10" sheet="1" objects="1" scenarios="1" formatColumns="0" formatRows="0"/>
  <mergeCells count="217">
    <mergeCell ref="H1:K1"/>
    <mergeCell ref="S2:AC2"/>
    <mergeCell ref="F181:I181"/>
    <mergeCell ref="L181:M181"/>
    <mergeCell ref="N181:Q181"/>
    <mergeCell ref="N126:Q126"/>
    <mergeCell ref="N127:Q127"/>
    <mergeCell ref="N128:Q128"/>
    <mergeCell ref="N132:Q132"/>
    <mergeCell ref="N134:Q134"/>
    <mergeCell ref="N139:Q139"/>
    <mergeCell ref="N141:Q141"/>
    <mergeCell ref="N142:Q142"/>
    <mergeCell ref="N157:Q157"/>
    <mergeCell ref="N163:Q163"/>
    <mergeCell ref="N166:Q166"/>
    <mergeCell ref="N176:Q176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38:I138"/>
    <mergeCell ref="L138:M138"/>
    <mergeCell ref="N138:Q138"/>
    <mergeCell ref="F140:I140"/>
    <mergeCell ref="L140:M140"/>
    <mergeCell ref="N140:Q140"/>
    <mergeCell ref="F143:I143"/>
    <mergeCell ref="L143:M143"/>
    <mergeCell ref="N143:Q14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77:D182">
      <formula1>"K, M"</formula1>
    </dataValidation>
    <dataValidation type="list" allowBlank="1" showInputMessage="1" showErrorMessage="1" error="Povoleny jsou hodnoty základní, snížená, zákl. přenesená, sníž. přenesená, nulová." sqref="U177:U18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6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101</v>
      </c>
      <c r="G1" s="13"/>
      <c r="H1" s="269" t="s">
        <v>102</v>
      </c>
      <c r="I1" s="269"/>
      <c r="J1" s="269"/>
      <c r="K1" s="269"/>
      <c r="L1" s="13" t="s">
        <v>103</v>
      </c>
      <c r="M1" s="11"/>
      <c r="N1" s="11"/>
      <c r="O1" s="12" t="s">
        <v>104</v>
      </c>
      <c r="P1" s="11"/>
      <c r="Q1" s="11"/>
      <c r="R1" s="11"/>
      <c r="S1" s="13" t="s">
        <v>105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227" t="s">
        <v>8</v>
      </c>
      <c r="T2" s="228"/>
      <c r="U2" s="228"/>
      <c r="V2" s="228"/>
      <c r="W2" s="228"/>
      <c r="X2" s="228"/>
      <c r="Y2" s="228"/>
      <c r="Z2" s="228"/>
      <c r="AA2" s="228"/>
      <c r="AB2" s="228"/>
      <c r="AC2" s="228"/>
      <c r="AT2" s="18" t="s">
        <v>88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106</v>
      </c>
    </row>
    <row r="4" spans="2:46" ht="36.95" customHeight="1">
      <c r="B4" s="22"/>
      <c r="C4" s="184" t="s">
        <v>107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9" t="str">
        <f>'Rekapitulace stavby'!K6</f>
        <v>Oprava střech v ZZS Hlučín</v>
      </c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5"/>
      <c r="R6" s="23"/>
    </row>
    <row r="7" spans="2:18" s="1" customFormat="1" ht="32.85" customHeight="1">
      <c r="B7" s="34"/>
      <c r="C7" s="35"/>
      <c r="D7" s="28" t="s">
        <v>108</v>
      </c>
      <c r="E7" s="35"/>
      <c r="F7" s="190" t="s">
        <v>314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32" t="str">
        <f>'Rekapitulace stavby'!AN8</f>
        <v>16.5.2021</v>
      </c>
      <c r="P9" s="233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8" t="str">
        <f>IF('Rekapitulace stavby'!AN10="","",'Rekapitulace stavby'!AN10)</f>
        <v/>
      </c>
      <c r="P11" s="188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188" t="str">
        <f>IF('Rekapitulace stavby'!AN11="","",'Rekapitulace stavby'!AN11)</f>
        <v/>
      </c>
      <c r="P12" s="188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34" t="str">
        <f>IF('Rekapitulace stavby'!AN13="","",'Rekapitulace stavby'!AN13)</f>
        <v>Vyplň údaj</v>
      </c>
      <c r="P14" s="188"/>
      <c r="Q14" s="35"/>
      <c r="R14" s="36"/>
    </row>
    <row r="15" spans="2:18" s="1" customFormat="1" ht="18" customHeight="1">
      <c r="B15" s="34"/>
      <c r="C15" s="35"/>
      <c r="D15" s="35"/>
      <c r="E15" s="234" t="str">
        <f>IF('Rekapitulace stavby'!E14="","",'Rekapitulace stavby'!E14)</f>
        <v>Vyplň údaj</v>
      </c>
      <c r="F15" s="235"/>
      <c r="G15" s="235"/>
      <c r="H15" s="235"/>
      <c r="I15" s="235"/>
      <c r="J15" s="235"/>
      <c r="K15" s="235"/>
      <c r="L15" s="235"/>
      <c r="M15" s="29" t="s">
        <v>30</v>
      </c>
      <c r="N15" s="35"/>
      <c r="O15" s="234" t="str">
        <f>IF('Rekapitulace stavby'!AN14="","",'Rekapitulace stavby'!AN14)</f>
        <v>Vyplň údaj</v>
      </c>
      <c r="P15" s="188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8" t="str">
        <f>IF('Rekapitulace stavby'!AN16="","",'Rekapitulace stavby'!AN16)</f>
        <v/>
      </c>
      <c r="P17" s="188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188" t="str">
        <f>IF('Rekapitulace stavby'!AN17="","",'Rekapitulace stavby'!AN17)</f>
        <v/>
      </c>
      <c r="P18" s="18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8" t="str">
        <f>IF('Rekapitulace stavby'!AN19="","",'Rekapitulace stavby'!AN19)</f>
        <v/>
      </c>
      <c r="P20" s="188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188" t="str">
        <f>IF('Rekapitulace stavby'!AN20="","",'Rekapitulace stavby'!AN20)</f>
        <v/>
      </c>
      <c r="P21" s="18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3" t="s">
        <v>22</v>
      </c>
      <c r="F24" s="193"/>
      <c r="G24" s="193"/>
      <c r="H24" s="193"/>
      <c r="I24" s="193"/>
      <c r="J24" s="193"/>
      <c r="K24" s="193"/>
      <c r="L24" s="193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110</v>
      </c>
      <c r="E27" s="35"/>
      <c r="F27" s="35"/>
      <c r="G27" s="35"/>
      <c r="H27" s="35"/>
      <c r="I27" s="35"/>
      <c r="J27" s="35"/>
      <c r="K27" s="35"/>
      <c r="L27" s="35"/>
      <c r="M27" s="194">
        <f>N88</f>
        <v>0</v>
      </c>
      <c r="N27" s="194"/>
      <c r="O27" s="194"/>
      <c r="P27" s="194"/>
      <c r="Q27" s="35"/>
      <c r="R27" s="36"/>
    </row>
    <row r="28" spans="2:18" s="1" customFormat="1" ht="14.45" customHeight="1">
      <c r="B28" s="34"/>
      <c r="C28" s="35"/>
      <c r="D28" s="33" t="s">
        <v>95</v>
      </c>
      <c r="E28" s="35"/>
      <c r="F28" s="35"/>
      <c r="G28" s="35"/>
      <c r="H28" s="35"/>
      <c r="I28" s="35"/>
      <c r="J28" s="35"/>
      <c r="K28" s="35"/>
      <c r="L28" s="35"/>
      <c r="M28" s="194">
        <f>N101</f>
        <v>0</v>
      </c>
      <c r="N28" s="194"/>
      <c r="O28" s="194"/>
      <c r="P28" s="194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6">
        <f>ROUND(M27+M28,2)</f>
        <v>0</v>
      </c>
      <c r="N30" s="231"/>
      <c r="O30" s="231"/>
      <c r="P30" s="231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0.21</v>
      </c>
      <c r="G32" s="121" t="s">
        <v>42</v>
      </c>
      <c r="H32" s="237">
        <f>ROUND((((SUM(BE101:BE108)+SUM(BE126:BE161))+SUM(BE163:BE167))),2)</f>
        <v>0</v>
      </c>
      <c r="I32" s="231"/>
      <c r="J32" s="231"/>
      <c r="K32" s="35"/>
      <c r="L32" s="35"/>
      <c r="M32" s="237">
        <f>ROUND(((ROUND((SUM(BE101:BE108)+SUM(BE126:BE161)),2)*F32)+SUM(BE163:BE167)*F32),2)</f>
        <v>0</v>
      </c>
      <c r="N32" s="231"/>
      <c r="O32" s="231"/>
      <c r="P32" s="231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0.15</v>
      </c>
      <c r="G33" s="121" t="s">
        <v>42</v>
      </c>
      <c r="H33" s="237">
        <f>ROUND((((SUM(BF101:BF108)+SUM(BF126:BF161))+SUM(BF163:BF167))),2)</f>
        <v>0</v>
      </c>
      <c r="I33" s="231"/>
      <c r="J33" s="231"/>
      <c r="K33" s="35"/>
      <c r="L33" s="35"/>
      <c r="M33" s="237">
        <f>ROUND(((ROUND((SUM(BF101:BF108)+SUM(BF126:BF161)),2)*F33)+SUM(BF163:BF167)*F33),2)</f>
        <v>0</v>
      </c>
      <c r="N33" s="231"/>
      <c r="O33" s="231"/>
      <c r="P33" s="231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44</v>
      </c>
      <c r="F34" s="42">
        <v>0.21</v>
      </c>
      <c r="G34" s="121" t="s">
        <v>42</v>
      </c>
      <c r="H34" s="237">
        <f>ROUND((((SUM(BG101:BG108)+SUM(BG126:BG161))+SUM(BG163:BG167))),2)</f>
        <v>0</v>
      </c>
      <c r="I34" s="231"/>
      <c r="J34" s="231"/>
      <c r="K34" s="35"/>
      <c r="L34" s="35"/>
      <c r="M34" s="237">
        <v>0</v>
      </c>
      <c r="N34" s="231"/>
      <c r="O34" s="231"/>
      <c r="P34" s="231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45</v>
      </c>
      <c r="F35" s="42">
        <v>0.15</v>
      </c>
      <c r="G35" s="121" t="s">
        <v>42</v>
      </c>
      <c r="H35" s="237">
        <f>ROUND((((SUM(BH101:BH108)+SUM(BH126:BH161))+SUM(BH163:BH167))),2)</f>
        <v>0</v>
      </c>
      <c r="I35" s="231"/>
      <c r="J35" s="231"/>
      <c r="K35" s="35"/>
      <c r="L35" s="35"/>
      <c r="M35" s="237">
        <v>0</v>
      </c>
      <c r="N35" s="231"/>
      <c r="O35" s="231"/>
      <c r="P35" s="231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7">
        <f>ROUND((((SUM(BI101:BI108)+SUM(BI126:BI161))+SUM(BI163:BI167))),2)</f>
        <v>0</v>
      </c>
      <c r="I36" s="231"/>
      <c r="J36" s="231"/>
      <c r="K36" s="35"/>
      <c r="L36" s="35"/>
      <c r="M36" s="237">
        <v>0</v>
      </c>
      <c r="N36" s="231"/>
      <c r="O36" s="231"/>
      <c r="P36" s="231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8">
        <f>SUM(M30:M36)</f>
        <v>0</v>
      </c>
      <c r="M38" s="238"/>
      <c r="N38" s="238"/>
      <c r="O38" s="238"/>
      <c r="P38" s="239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84" t="s">
        <v>111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9" t="str">
        <f>F6</f>
        <v>Oprava střech v ZZS Hlučín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35"/>
      <c r="R78" s="36"/>
      <c r="T78" s="128"/>
      <c r="U78" s="128"/>
    </row>
    <row r="79" spans="2:21" s="1" customFormat="1" ht="36.95" customHeight="1">
      <c r="B79" s="34"/>
      <c r="C79" s="68" t="s">
        <v>108</v>
      </c>
      <c r="D79" s="35"/>
      <c r="E79" s="35"/>
      <c r="F79" s="204" t="str">
        <f>F7</f>
        <v>02 - Zelená střecha</v>
      </c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33" t="str">
        <f>IF(O9="","",O9)</f>
        <v>16.5.2021</v>
      </c>
      <c r="N81" s="233"/>
      <c r="O81" s="233"/>
      <c r="P81" s="233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3.5">
      <c r="B83" s="34"/>
      <c r="C83" s="29" t="s">
        <v>28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33</v>
      </c>
      <c r="L83" s="35"/>
      <c r="M83" s="188" t="str">
        <f>E18</f>
        <v xml:space="preserve"> </v>
      </c>
      <c r="N83" s="188"/>
      <c r="O83" s="188"/>
      <c r="P83" s="188"/>
      <c r="Q83" s="188"/>
      <c r="R83" s="36"/>
      <c r="T83" s="128"/>
      <c r="U83" s="128"/>
    </row>
    <row r="84" spans="2:21" s="1" customFormat="1" ht="14.45" customHeight="1">
      <c r="B84" s="34"/>
      <c r="C84" s="29" t="s">
        <v>31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8" t="str">
        <f>E21</f>
        <v xml:space="preserve"> </v>
      </c>
      <c r="N84" s="188"/>
      <c r="O84" s="188"/>
      <c r="P84" s="188"/>
      <c r="Q84" s="188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40" t="s">
        <v>112</v>
      </c>
      <c r="D86" s="241"/>
      <c r="E86" s="241"/>
      <c r="F86" s="241"/>
      <c r="G86" s="241"/>
      <c r="H86" s="117"/>
      <c r="I86" s="117"/>
      <c r="J86" s="117"/>
      <c r="K86" s="117"/>
      <c r="L86" s="117"/>
      <c r="M86" s="117"/>
      <c r="N86" s="240" t="s">
        <v>113</v>
      </c>
      <c r="O86" s="241"/>
      <c r="P86" s="241"/>
      <c r="Q86" s="241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114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5">
        <f>N126</f>
        <v>0</v>
      </c>
      <c r="O88" s="242"/>
      <c r="P88" s="242"/>
      <c r="Q88" s="242"/>
      <c r="R88" s="36"/>
      <c r="T88" s="128"/>
      <c r="U88" s="128"/>
      <c r="AU88" s="18" t="s">
        <v>115</v>
      </c>
    </row>
    <row r="89" spans="2:21" s="6" customFormat="1" ht="24.95" customHeight="1">
      <c r="B89" s="130"/>
      <c r="C89" s="131"/>
      <c r="D89" s="132" t="s">
        <v>116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3">
        <f>N127</f>
        <v>0</v>
      </c>
      <c r="O89" s="244"/>
      <c r="P89" s="244"/>
      <c r="Q89" s="244"/>
      <c r="R89" s="133"/>
      <c r="T89" s="134"/>
      <c r="U89" s="134"/>
    </row>
    <row r="90" spans="2:21" s="7" customFormat="1" ht="19.9" customHeight="1">
      <c r="B90" s="135"/>
      <c r="C90" s="136"/>
      <c r="D90" s="105" t="s">
        <v>117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21">
        <f>N128</f>
        <v>0</v>
      </c>
      <c r="O90" s="245"/>
      <c r="P90" s="245"/>
      <c r="Q90" s="245"/>
      <c r="R90" s="137"/>
      <c r="T90" s="138"/>
      <c r="U90" s="138"/>
    </row>
    <row r="91" spans="2:21" s="7" customFormat="1" ht="19.9" customHeight="1">
      <c r="B91" s="135"/>
      <c r="C91" s="136"/>
      <c r="D91" s="105" t="s">
        <v>118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21">
        <f>N132</f>
        <v>0</v>
      </c>
      <c r="O91" s="245"/>
      <c r="P91" s="245"/>
      <c r="Q91" s="245"/>
      <c r="R91" s="137"/>
      <c r="T91" s="138"/>
      <c r="U91" s="138"/>
    </row>
    <row r="92" spans="2:21" s="7" customFormat="1" ht="19.9" customHeight="1">
      <c r="B92" s="135"/>
      <c r="C92" s="136"/>
      <c r="D92" s="105" t="s">
        <v>119</v>
      </c>
      <c r="E92" s="136"/>
      <c r="F92" s="136"/>
      <c r="G92" s="136"/>
      <c r="H92" s="136"/>
      <c r="I92" s="136"/>
      <c r="J92" s="136"/>
      <c r="K92" s="136"/>
      <c r="L92" s="136"/>
      <c r="M92" s="136"/>
      <c r="N92" s="221">
        <f>N134</f>
        <v>0</v>
      </c>
      <c r="O92" s="245"/>
      <c r="P92" s="245"/>
      <c r="Q92" s="245"/>
      <c r="R92" s="137"/>
      <c r="T92" s="138"/>
      <c r="U92" s="138"/>
    </row>
    <row r="93" spans="2:21" s="7" customFormat="1" ht="19.9" customHeight="1">
      <c r="B93" s="135"/>
      <c r="C93" s="136"/>
      <c r="D93" s="105" t="s">
        <v>120</v>
      </c>
      <c r="E93" s="136"/>
      <c r="F93" s="136"/>
      <c r="G93" s="136"/>
      <c r="H93" s="136"/>
      <c r="I93" s="136"/>
      <c r="J93" s="136"/>
      <c r="K93" s="136"/>
      <c r="L93" s="136"/>
      <c r="M93" s="136"/>
      <c r="N93" s="221">
        <f>N135</f>
        <v>0</v>
      </c>
      <c r="O93" s="245"/>
      <c r="P93" s="245"/>
      <c r="Q93" s="245"/>
      <c r="R93" s="137"/>
      <c r="T93" s="138"/>
      <c r="U93" s="138"/>
    </row>
    <row r="94" spans="2:21" s="6" customFormat="1" ht="24.95" customHeight="1">
      <c r="B94" s="130"/>
      <c r="C94" s="131"/>
      <c r="D94" s="132" t="s">
        <v>121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43">
        <f>N137</f>
        <v>0</v>
      </c>
      <c r="O94" s="244"/>
      <c r="P94" s="244"/>
      <c r="Q94" s="244"/>
      <c r="R94" s="133"/>
      <c r="T94" s="134"/>
      <c r="U94" s="134"/>
    </row>
    <row r="95" spans="2:21" s="7" customFormat="1" ht="19.9" customHeight="1">
      <c r="B95" s="135"/>
      <c r="C95" s="136"/>
      <c r="D95" s="105" t="s">
        <v>122</v>
      </c>
      <c r="E95" s="136"/>
      <c r="F95" s="136"/>
      <c r="G95" s="136"/>
      <c r="H95" s="136"/>
      <c r="I95" s="136"/>
      <c r="J95" s="136"/>
      <c r="K95" s="136"/>
      <c r="L95" s="136"/>
      <c r="M95" s="136"/>
      <c r="N95" s="221">
        <f>N138</f>
        <v>0</v>
      </c>
      <c r="O95" s="245"/>
      <c r="P95" s="245"/>
      <c r="Q95" s="245"/>
      <c r="R95" s="137"/>
      <c r="T95" s="138"/>
      <c r="U95" s="138"/>
    </row>
    <row r="96" spans="2:21" s="7" customFormat="1" ht="19.9" customHeight="1">
      <c r="B96" s="135"/>
      <c r="C96" s="136"/>
      <c r="D96" s="105" t="s">
        <v>123</v>
      </c>
      <c r="E96" s="136"/>
      <c r="F96" s="136"/>
      <c r="G96" s="136"/>
      <c r="H96" s="136"/>
      <c r="I96" s="136"/>
      <c r="J96" s="136"/>
      <c r="K96" s="136"/>
      <c r="L96" s="136"/>
      <c r="M96" s="136"/>
      <c r="N96" s="221">
        <f>N150</f>
        <v>0</v>
      </c>
      <c r="O96" s="245"/>
      <c r="P96" s="245"/>
      <c r="Q96" s="245"/>
      <c r="R96" s="137"/>
      <c r="T96" s="138"/>
      <c r="U96" s="138"/>
    </row>
    <row r="97" spans="2:21" s="7" customFormat="1" ht="19.9" customHeight="1">
      <c r="B97" s="135"/>
      <c r="C97" s="136"/>
      <c r="D97" s="105" t="s">
        <v>124</v>
      </c>
      <c r="E97" s="136"/>
      <c r="F97" s="136"/>
      <c r="G97" s="136"/>
      <c r="H97" s="136"/>
      <c r="I97" s="136"/>
      <c r="J97" s="136"/>
      <c r="K97" s="136"/>
      <c r="L97" s="136"/>
      <c r="M97" s="136"/>
      <c r="N97" s="221">
        <f>N154</f>
        <v>0</v>
      </c>
      <c r="O97" s="245"/>
      <c r="P97" s="245"/>
      <c r="Q97" s="245"/>
      <c r="R97" s="137"/>
      <c r="T97" s="138"/>
      <c r="U97" s="138"/>
    </row>
    <row r="98" spans="2:21" s="7" customFormat="1" ht="19.9" customHeight="1">
      <c r="B98" s="135"/>
      <c r="C98" s="136"/>
      <c r="D98" s="105" t="s">
        <v>125</v>
      </c>
      <c r="E98" s="136"/>
      <c r="F98" s="136"/>
      <c r="G98" s="136"/>
      <c r="H98" s="136"/>
      <c r="I98" s="136"/>
      <c r="J98" s="136"/>
      <c r="K98" s="136"/>
      <c r="L98" s="136"/>
      <c r="M98" s="136"/>
      <c r="N98" s="221">
        <f>N157</f>
        <v>0</v>
      </c>
      <c r="O98" s="245"/>
      <c r="P98" s="245"/>
      <c r="Q98" s="245"/>
      <c r="R98" s="137"/>
      <c r="T98" s="138"/>
      <c r="U98" s="138"/>
    </row>
    <row r="99" spans="2:21" s="6" customFormat="1" ht="21.75" customHeight="1">
      <c r="B99" s="130"/>
      <c r="C99" s="131"/>
      <c r="D99" s="132" t="s">
        <v>126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46">
        <f>N162</f>
        <v>0</v>
      </c>
      <c r="O99" s="244"/>
      <c r="P99" s="244"/>
      <c r="Q99" s="244"/>
      <c r="R99" s="133"/>
      <c r="T99" s="134"/>
      <c r="U99" s="134"/>
    </row>
    <row r="100" spans="2:21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T100" s="128"/>
      <c r="U100" s="128"/>
    </row>
    <row r="101" spans="2:21" s="1" customFormat="1" ht="29.25" customHeight="1">
      <c r="B101" s="34"/>
      <c r="C101" s="129" t="s">
        <v>127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242">
        <f>ROUND(N102+N103+N104+N105+N106+N107,2)</f>
        <v>0</v>
      </c>
      <c r="O101" s="247"/>
      <c r="P101" s="247"/>
      <c r="Q101" s="247"/>
      <c r="R101" s="36"/>
      <c r="T101" s="139"/>
      <c r="U101" s="140" t="s">
        <v>40</v>
      </c>
    </row>
    <row r="102" spans="2:65" s="1" customFormat="1" ht="18" customHeight="1">
      <c r="B102" s="34"/>
      <c r="C102" s="35"/>
      <c r="D102" s="222" t="s">
        <v>128</v>
      </c>
      <c r="E102" s="223"/>
      <c r="F102" s="223"/>
      <c r="G102" s="223"/>
      <c r="H102" s="223"/>
      <c r="I102" s="35"/>
      <c r="J102" s="35"/>
      <c r="K102" s="35"/>
      <c r="L102" s="35"/>
      <c r="M102" s="35"/>
      <c r="N102" s="220">
        <f>ROUND(N88*T102,2)</f>
        <v>0</v>
      </c>
      <c r="O102" s="221"/>
      <c r="P102" s="221"/>
      <c r="Q102" s="221"/>
      <c r="R102" s="36"/>
      <c r="S102" s="141"/>
      <c r="T102" s="142"/>
      <c r="U102" s="143" t="s">
        <v>41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4" t="s">
        <v>129</v>
      </c>
      <c r="AZ102" s="141"/>
      <c r="BA102" s="141"/>
      <c r="BB102" s="141"/>
      <c r="BC102" s="141"/>
      <c r="BD102" s="141"/>
      <c r="BE102" s="145">
        <f aca="true" t="shared" si="0" ref="BE102:BE107">IF(U102="základní",N102,0)</f>
        <v>0</v>
      </c>
      <c r="BF102" s="145">
        <f aca="true" t="shared" si="1" ref="BF102:BF107">IF(U102="snížená",N102,0)</f>
        <v>0</v>
      </c>
      <c r="BG102" s="145">
        <f aca="true" t="shared" si="2" ref="BG102:BG107">IF(U102="zákl. přenesená",N102,0)</f>
        <v>0</v>
      </c>
      <c r="BH102" s="145">
        <f aca="true" t="shared" si="3" ref="BH102:BH107">IF(U102="sníž. přenesená",N102,0)</f>
        <v>0</v>
      </c>
      <c r="BI102" s="145">
        <f aca="true" t="shared" si="4" ref="BI102:BI107">IF(U102="nulová",N102,0)</f>
        <v>0</v>
      </c>
      <c r="BJ102" s="144" t="s">
        <v>84</v>
      </c>
      <c r="BK102" s="141"/>
      <c r="BL102" s="141"/>
      <c r="BM102" s="141"/>
    </row>
    <row r="103" spans="2:65" s="1" customFormat="1" ht="18" customHeight="1">
      <c r="B103" s="34"/>
      <c r="C103" s="35"/>
      <c r="D103" s="222" t="s">
        <v>130</v>
      </c>
      <c r="E103" s="223"/>
      <c r="F103" s="223"/>
      <c r="G103" s="223"/>
      <c r="H103" s="223"/>
      <c r="I103" s="35"/>
      <c r="J103" s="35"/>
      <c r="K103" s="35"/>
      <c r="L103" s="35"/>
      <c r="M103" s="35"/>
      <c r="N103" s="220">
        <f>ROUND(N88*T103,2)</f>
        <v>0</v>
      </c>
      <c r="O103" s="221"/>
      <c r="P103" s="221"/>
      <c r="Q103" s="221"/>
      <c r="R103" s="36"/>
      <c r="S103" s="141"/>
      <c r="T103" s="142"/>
      <c r="U103" s="143" t="s">
        <v>41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4" t="s">
        <v>129</v>
      </c>
      <c r="AZ103" s="141"/>
      <c r="BA103" s="141"/>
      <c r="BB103" s="141"/>
      <c r="BC103" s="141"/>
      <c r="BD103" s="141"/>
      <c r="BE103" s="145">
        <f t="shared" si="0"/>
        <v>0</v>
      </c>
      <c r="BF103" s="145">
        <f t="shared" si="1"/>
        <v>0</v>
      </c>
      <c r="BG103" s="145">
        <f t="shared" si="2"/>
        <v>0</v>
      </c>
      <c r="BH103" s="145">
        <f t="shared" si="3"/>
        <v>0</v>
      </c>
      <c r="BI103" s="145">
        <f t="shared" si="4"/>
        <v>0</v>
      </c>
      <c r="BJ103" s="144" t="s">
        <v>84</v>
      </c>
      <c r="BK103" s="141"/>
      <c r="BL103" s="141"/>
      <c r="BM103" s="141"/>
    </row>
    <row r="104" spans="2:65" s="1" customFormat="1" ht="18" customHeight="1">
      <c r="B104" s="34"/>
      <c r="C104" s="35"/>
      <c r="D104" s="222" t="s">
        <v>131</v>
      </c>
      <c r="E104" s="223"/>
      <c r="F104" s="223"/>
      <c r="G104" s="223"/>
      <c r="H104" s="223"/>
      <c r="I104" s="35"/>
      <c r="J104" s="35"/>
      <c r="K104" s="35"/>
      <c r="L104" s="35"/>
      <c r="M104" s="35"/>
      <c r="N104" s="220">
        <f>ROUND(N88*T104,2)</f>
        <v>0</v>
      </c>
      <c r="O104" s="221"/>
      <c r="P104" s="221"/>
      <c r="Q104" s="221"/>
      <c r="R104" s="36"/>
      <c r="S104" s="141"/>
      <c r="T104" s="142"/>
      <c r="U104" s="143" t="s">
        <v>41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4" t="s">
        <v>129</v>
      </c>
      <c r="AZ104" s="141"/>
      <c r="BA104" s="141"/>
      <c r="BB104" s="141"/>
      <c r="BC104" s="141"/>
      <c r="BD104" s="141"/>
      <c r="BE104" s="145">
        <f t="shared" si="0"/>
        <v>0</v>
      </c>
      <c r="BF104" s="145">
        <f t="shared" si="1"/>
        <v>0</v>
      </c>
      <c r="BG104" s="145">
        <f t="shared" si="2"/>
        <v>0</v>
      </c>
      <c r="BH104" s="145">
        <f t="shared" si="3"/>
        <v>0</v>
      </c>
      <c r="BI104" s="145">
        <f t="shared" si="4"/>
        <v>0</v>
      </c>
      <c r="BJ104" s="144" t="s">
        <v>84</v>
      </c>
      <c r="BK104" s="141"/>
      <c r="BL104" s="141"/>
      <c r="BM104" s="141"/>
    </row>
    <row r="105" spans="2:65" s="1" customFormat="1" ht="18" customHeight="1">
      <c r="B105" s="34"/>
      <c r="C105" s="35"/>
      <c r="D105" s="222" t="s">
        <v>132</v>
      </c>
      <c r="E105" s="223"/>
      <c r="F105" s="223"/>
      <c r="G105" s="223"/>
      <c r="H105" s="223"/>
      <c r="I105" s="35"/>
      <c r="J105" s="35"/>
      <c r="K105" s="35"/>
      <c r="L105" s="35"/>
      <c r="M105" s="35"/>
      <c r="N105" s="220">
        <f>ROUND(N88*T105,2)</f>
        <v>0</v>
      </c>
      <c r="O105" s="221"/>
      <c r="P105" s="221"/>
      <c r="Q105" s="221"/>
      <c r="R105" s="36"/>
      <c r="S105" s="141"/>
      <c r="T105" s="142"/>
      <c r="U105" s="143" t="s">
        <v>41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4" t="s">
        <v>129</v>
      </c>
      <c r="AZ105" s="141"/>
      <c r="BA105" s="141"/>
      <c r="BB105" s="141"/>
      <c r="BC105" s="141"/>
      <c r="BD105" s="141"/>
      <c r="BE105" s="145">
        <f t="shared" si="0"/>
        <v>0</v>
      </c>
      <c r="BF105" s="145">
        <f t="shared" si="1"/>
        <v>0</v>
      </c>
      <c r="BG105" s="145">
        <f t="shared" si="2"/>
        <v>0</v>
      </c>
      <c r="BH105" s="145">
        <f t="shared" si="3"/>
        <v>0</v>
      </c>
      <c r="BI105" s="145">
        <f t="shared" si="4"/>
        <v>0</v>
      </c>
      <c r="BJ105" s="144" t="s">
        <v>84</v>
      </c>
      <c r="BK105" s="141"/>
      <c r="BL105" s="141"/>
      <c r="BM105" s="141"/>
    </row>
    <row r="106" spans="2:65" s="1" customFormat="1" ht="18" customHeight="1">
      <c r="B106" s="34"/>
      <c r="C106" s="35"/>
      <c r="D106" s="222" t="s">
        <v>133</v>
      </c>
      <c r="E106" s="223"/>
      <c r="F106" s="223"/>
      <c r="G106" s="223"/>
      <c r="H106" s="223"/>
      <c r="I106" s="35"/>
      <c r="J106" s="35"/>
      <c r="K106" s="35"/>
      <c r="L106" s="35"/>
      <c r="M106" s="35"/>
      <c r="N106" s="220">
        <f>ROUND(N88*T106,2)</f>
        <v>0</v>
      </c>
      <c r="O106" s="221"/>
      <c r="P106" s="221"/>
      <c r="Q106" s="221"/>
      <c r="R106" s="36"/>
      <c r="S106" s="141"/>
      <c r="T106" s="142"/>
      <c r="U106" s="143" t="s">
        <v>41</v>
      </c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4" t="s">
        <v>129</v>
      </c>
      <c r="AZ106" s="141"/>
      <c r="BA106" s="141"/>
      <c r="BB106" s="141"/>
      <c r="BC106" s="141"/>
      <c r="BD106" s="141"/>
      <c r="BE106" s="145">
        <f t="shared" si="0"/>
        <v>0</v>
      </c>
      <c r="BF106" s="145">
        <f t="shared" si="1"/>
        <v>0</v>
      </c>
      <c r="BG106" s="145">
        <f t="shared" si="2"/>
        <v>0</v>
      </c>
      <c r="BH106" s="145">
        <f t="shared" si="3"/>
        <v>0</v>
      </c>
      <c r="BI106" s="145">
        <f t="shared" si="4"/>
        <v>0</v>
      </c>
      <c r="BJ106" s="144" t="s">
        <v>84</v>
      </c>
      <c r="BK106" s="141"/>
      <c r="BL106" s="141"/>
      <c r="BM106" s="141"/>
    </row>
    <row r="107" spans="2:65" s="1" customFormat="1" ht="18" customHeight="1">
      <c r="B107" s="34"/>
      <c r="C107" s="35"/>
      <c r="D107" s="105" t="s">
        <v>134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220">
        <f>ROUND(N88*T107,2)</f>
        <v>0</v>
      </c>
      <c r="O107" s="221"/>
      <c r="P107" s="221"/>
      <c r="Q107" s="221"/>
      <c r="R107" s="36"/>
      <c r="S107" s="141"/>
      <c r="T107" s="146"/>
      <c r="U107" s="147" t="s">
        <v>41</v>
      </c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4" t="s">
        <v>135</v>
      </c>
      <c r="AZ107" s="141"/>
      <c r="BA107" s="141"/>
      <c r="BB107" s="141"/>
      <c r="BC107" s="141"/>
      <c r="BD107" s="141"/>
      <c r="BE107" s="145">
        <f t="shared" si="0"/>
        <v>0</v>
      </c>
      <c r="BF107" s="145">
        <f t="shared" si="1"/>
        <v>0</v>
      </c>
      <c r="BG107" s="145">
        <f t="shared" si="2"/>
        <v>0</v>
      </c>
      <c r="BH107" s="145">
        <f t="shared" si="3"/>
        <v>0</v>
      </c>
      <c r="BI107" s="145">
        <f t="shared" si="4"/>
        <v>0</v>
      </c>
      <c r="BJ107" s="144" t="s">
        <v>84</v>
      </c>
      <c r="BK107" s="141"/>
      <c r="BL107" s="141"/>
      <c r="BM107" s="141"/>
    </row>
    <row r="108" spans="2:21" s="1" customFormat="1" ht="13.5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T108" s="128"/>
      <c r="U108" s="128"/>
    </row>
    <row r="109" spans="2:21" s="1" customFormat="1" ht="29.25" customHeight="1">
      <c r="B109" s="34"/>
      <c r="C109" s="116" t="s">
        <v>100</v>
      </c>
      <c r="D109" s="117"/>
      <c r="E109" s="117"/>
      <c r="F109" s="117"/>
      <c r="G109" s="117"/>
      <c r="H109" s="117"/>
      <c r="I109" s="117"/>
      <c r="J109" s="117"/>
      <c r="K109" s="117"/>
      <c r="L109" s="226">
        <f>ROUND(SUM(N88+N101),2)</f>
        <v>0</v>
      </c>
      <c r="M109" s="226"/>
      <c r="N109" s="226"/>
      <c r="O109" s="226"/>
      <c r="P109" s="226"/>
      <c r="Q109" s="226"/>
      <c r="R109" s="36"/>
      <c r="T109" s="128"/>
      <c r="U109" s="128"/>
    </row>
    <row r="110" spans="2:21" s="1" customFormat="1" ht="6.95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  <c r="T110" s="128"/>
      <c r="U110" s="128"/>
    </row>
    <row r="114" spans="2:18" s="1" customFormat="1" ht="6.95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spans="2:18" s="1" customFormat="1" ht="36.95" customHeight="1">
      <c r="B115" s="34"/>
      <c r="C115" s="184" t="s">
        <v>136</v>
      </c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36"/>
    </row>
    <row r="116" spans="2:18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30" customHeight="1">
      <c r="B117" s="34"/>
      <c r="C117" s="29" t="s">
        <v>19</v>
      </c>
      <c r="D117" s="35"/>
      <c r="E117" s="35"/>
      <c r="F117" s="229" t="str">
        <f>F6</f>
        <v>Oprava střech v ZZS Hlučín</v>
      </c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35"/>
      <c r="R117" s="36"/>
    </row>
    <row r="118" spans="2:18" s="1" customFormat="1" ht="36.95" customHeight="1">
      <c r="B118" s="34"/>
      <c r="C118" s="68" t="s">
        <v>108</v>
      </c>
      <c r="D118" s="35"/>
      <c r="E118" s="35"/>
      <c r="F118" s="204" t="str">
        <f>F7</f>
        <v>02 - Zelená střecha</v>
      </c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35"/>
      <c r="R118" s="36"/>
    </row>
    <row r="119" spans="2:18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18" customHeight="1">
      <c r="B120" s="34"/>
      <c r="C120" s="29" t="s">
        <v>24</v>
      </c>
      <c r="D120" s="35"/>
      <c r="E120" s="35"/>
      <c r="F120" s="27" t="str">
        <f>F9</f>
        <v xml:space="preserve"> </v>
      </c>
      <c r="G120" s="35"/>
      <c r="H120" s="35"/>
      <c r="I120" s="35"/>
      <c r="J120" s="35"/>
      <c r="K120" s="29" t="s">
        <v>26</v>
      </c>
      <c r="L120" s="35"/>
      <c r="M120" s="233" t="str">
        <f>IF(O9="","",O9)</f>
        <v>16.5.2021</v>
      </c>
      <c r="N120" s="233"/>
      <c r="O120" s="233"/>
      <c r="P120" s="233"/>
      <c r="Q120" s="35"/>
      <c r="R120" s="36"/>
    </row>
    <row r="121" spans="2:18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18" s="1" customFormat="1" ht="13.5">
      <c r="B122" s="34"/>
      <c r="C122" s="29" t="s">
        <v>28</v>
      </c>
      <c r="D122" s="35"/>
      <c r="E122" s="35"/>
      <c r="F122" s="27" t="str">
        <f>E12</f>
        <v xml:space="preserve"> </v>
      </c>
      <c r="G122" s="35"/>
      <c r="H122" s="35"/>
      <c r="I122" s="35"/>
      <c r="J122" s="35"/>
      <c r="K122" s="29" t="s">
        <v>33</v>
      </c>
      <c r="L122" s="35"/>
      <c r="M122" s="188" t="str">
        <f>E18</f>
        <v xml:space="preserve"> </v>
      </c>
      <c r="N122" s="188"/>
      <c r="O122" s="188"/>
      <c r="P122" s="188"/>
      <c r="Q122" s="188"/>
      <c r="R122" s="36"/>
    </row>
    <row r="123" spans="2:18" s="1" customFormat="1" ht="14.45" customHeight="1">
      <c r="B123" s="34"/>
      <c r="C123" s="29" t="s">
        <v>31</v>
      </c>
      <c r="D123" s="35"/>
      <c r="E123" s="35"/>
      <c r="F123" s="27" t="str">
        <f>IF(E15="","",E15)</f>
        <v>Vyplň údaj</v>
      </c>
      <c r="G123" s="35"/>
      <c r="H123" s="35"/>
      <c r="I123" s="35"/>
      <c r="J123" s="35"/>
      <c r="K123" s="29" t="s">
        <v>35</v>
      </c>
      <c r="L123" s="35"/>
      <c r="M123" s="188" t="str">
        <f>E21</f>
        <v xml:space="preserve"> </v>
      </c>
      <c r="N123" s="188"/>
      <c r="O123" s="188"/>
      <c r="P123" s="188"/>
      <c r="Q123" s="188"/>
      <c r="R123" s="36"/>
    </row>
    <row r="124" spans="2:18" s="1" customFormat="1" ht="10.3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27" s="8" customFormat="1" ht="29.25" customHeight="1">
      <c r="B125" s="148"/>
      <c r="C125" s="149" t="s">
        <v>137</v>
      </c>
      <c r="D125" s="150" t="s">
        <v>138</v>
      </c>
      <c r="E125" s="150" t="s">
        <v>58</v>
      </c>
      <c r="F125" s="248" t="s">
        <v>139</v>
      </c>
      <c r="G125" s="248"/>
      <c r="H125" s="248"/>
      <c r="I125" s="248"/>
      <c r="J125" s="150" t="s">
        <v>140</v>
      </c>
      <c r="K125" s="150" t="s">
        <v>141</v>
      </c>
      <c r="L125" s="248" t="s">
        <v>142</v>
      </c>
      <c r="M125" s="248"/>
      <c r="N125" s="248" t="s">
        <v>113</v>
      </c>
      <c r="O125" s="248"/>
      <c r="P125" s="248"/>
      <c r="Q125" s="249"/>
      <c r="R125" s="151"/>
      <c r="T125" s="79" t="s">
        <v>143</v>
      </c>
      <c r="U125" s="80" t="s">
        <v>40</v>
      </c>
      <c r="V125" s="80" t="s">
        <v>144</v>
      </c>
      <c r="W125" s="80" t="s">
        <v>145</v>
      </c>
      <c r="X125" s="80" t="s">
        <v>146</v>
      </c>
      <c r="Y125" s="80" t="s">
        <v>147</v>
      </c>
      <c r="Z125" s="80" t="s">
        <v>148</v>
      </c>
      <c r="AA125" s="81" t="s">
        <v>149</v>
      </c>
    </row>
    <row r="126" spans="2:63" s="1" customFormat="1" ht="29.25" customHeight="1">
      <c r="B126" s="34"/>
      <c r="C126" s="83" t="s">
        <v>110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259">
        <f>BK126</f>
        <v>0</v>
      </c>
      <c r="O126" s="260"/>
      <c r="P126" s="260"/>
      <c r="Q126" s="260"/>
      <c r="R126" s="36"/>
      <c r="T126" s="82"/>
      <c r="U126" s="50"/>
      <c r="V126" s="50"/>
      <c r="W126" s="152">
        <f>W127+W137+W162</f>
        <v>0</v>
      </c>
      <c r="X126" s="50"/>
      <c r="Y126" s="152">
        <f>Y127+Y137+Y162</f>
        <v>28.539969820000003</v>
      </c>
      <c r="Z126" s="50"/>
      <c r="AA126" s="153">
        <f>AA127+AA137+AA162</f>
        <v>0.1353093</v>
      </c>
      <c r="AT126" s="18" t="s">
        <v>75</v>
      </c>
      <c r="AU126" s="18" t="s">
        <v>115</v>
      </c>
      <c r="BK126" s="154">
        <f>BK127+BK137+BK162</f>
        <v>0</v>
      </c>
    </row>
    <row r="127" spans="2:63" s="9" customFormat="1" ht="37.35" customHeight="1">
      <c r="B127" s="155"/>
      <c r="C127" s="156"/>
      <c r="D127" s="157" t="s">
        <v>116</v>
      </c>
      <c r="E127" s="157"/>
      <c r="F127" s="157"/>
      <c r="G127" s="157"/>
      <c r="H127" s="157"/>
      <c r="I127" s="157"/>
      <c r="J127" s="157"/>
      <c r="K127" s="157"/>
      <c r="L127" s="157"/>
      <c r="M127" s="157"/>
      <c r="N127" s="246">
        <f>BK127</f>
        <v>0</v>
      </c>
      <c r="O127" s="243"/>
      <c r="P127" s="243"/>
      <c r="Q127" s="243"/>
      <c r="R127" s="158"/>
      <c r="T127" s="159"/>
      <c r="U127" s="156"/>
      <c r="V127" s="156"/>
      <c r="W127" s="160">
        <f>W128+W132+W134+W135</f>
        <v>0</v>
      </c>
      <c r="X127" s="156"/>
      <c r="Y127" s="160">
        <f>Y128+Y132+Y134+Y135</f>
        <v>0.6544726200000001</v>
      </c>
      <c r="Z127" s="156"/>
      <c r="AA127" s="161">
        <f>AA128+AA132+AA134+AA135</f>
        <v>0</v>
      </c>
      <c r="AR127" s="162" t="s">
        <v>84</v>
      </c>
      <c r="AT127" s="163" t="s">
        <v>75</v>
      </c>
      <c r="AU127" s="163" t="s">
        <v>76</v>
      </c>
      <c r="AY127" s="162" t="s">
        <v>150</v>
      </c>
      <c r="BK127" s="164">
        <f>BK128+BK132+BK134+BK135</f>
        <v>0</v>
      </c>
    </row>
    <row r="128" spans="2:63" s="9" customFormat="1" ht="19.9" customHeight="1">
      <c r="B128" s="155"/>
      <c r="C128" s="156"/>
      <c r="D128" s="165" t="s">
        <v>117</v>
      </c>
      <c r="E128" s="165"/>
      <c r="F128" s="165"/>
      <c r="G128" s="165"/>
      <c r="H128" s="165"/>
      <c r="I128" s="165"/>
      <c r="J128" s="165"/>
      <c r="K128" s="165"/>
      <c r="L128" s="165"/>
      <c r="M128" s="165"/>
      <c r="N128" s="261">
        <f>BK128</f>
        <v>0</v>
      </c>
      <c r="O128" s="262"/>
      <c r="P128" s="262"/>
      <c r="Q128" s="262"/>
      <c r="R128" s="158"/>
      <c r="T128" s="159"/>
      <c r="U128" s="156"/>
      <c r="V128" s="156"/>
      <c r="W128" s="160">
        <f>SUM(W129:W131)</f>
        <v>0</v>
      </c>
      <c r="X128" s="156"/>
      <c r="Y128" s="160">
        <f>SUM(Y129:Y131)</f>
        <v>0.0059476600000000004</v>
      </c>
      <c r="Z128" s="156"/>
      <c r="AA128" s="161">
        <f>SUM(AA129:AA131)</f>
        <v>0</v>
      </c>
      <c r="AR128" s="162" t="s">
        <v>84</v>
      </c>
      <c r="AT128" s="163" t="s">
        <v>75</v>
      </c>
      <c r="AU128" s="163" t="s">
        <v>84</v>
      </c>
      <c r="AY128" s="162" t="s">
        <v>150</v>
      </c>
      <c r="BK128" s="164">
        <f>SUM(BK129:BK131)</f>
        <v>0</v>
      </c>
    </row>
    <row r="129" spans="2:65" s="1" customFormat="1" ht="38.25" customHeight="1">
      <c r="B129" s="34"/>
      <c r="C129" s="166" t="s">
        <v>84</v>
      </c>
      <c r="D129" s="166" t="s">
        <v>151</v>
      </c>
      <c r="E129" s="167" t="s">
        <v>152</v>
      </c>
      <c r="F129" s="250" t="s">
        <v>153</v>
      </c>
      <c r="G129" s="250"/>
      <c r="H129" s="250"/>
      <c r="I129" s="250"/>
      <c r="J129" s="168" t="s">
        <v>154</v>
      </c>
      <c r="K129" s="169">
        <v>4.929</v>
      </c>
      <c r="L129" s="251">
        <v>0</v>
      </c>
      <c r="M129" s="252"/>
      <c r="N129" s="253">
        <f>ROUND(L129*K129,2)</f>
        <v>0</v>
      </c>
      <c r="O129" s="253"/>
      <c r="P129" s="253"/>
      <c r="Q129" s="253"/>
      <c r="R129" s="36"/>
      <c r="T129" s="170" t="s">
        <v>22</v>
      </c>
      <c r="U129" s="43" t="s">
        <v>41</v>
      </c>
      <c r="V129" s="35"/>
      <c r="W129" s="171">
        <f>V129*K129</f>
        <v>0</v>
      </c>
      <c r="X129" s="171">
        <v>0.00094</v>
      </c>
      <c r="Y129" s="171">
        <f>X129*K129</f>
        <v>0.00463326</v>
      </c>
      <c r="Z129" s="171">
        <v>0</v>
      </c>
      <c r="AA129" s="172">
        <f>Z129*K129</f>
        <v>0</v>
      </c>
      <c r="AR129" s="18" t="s">
        <v>155</v>
      </c>
      <c r="AT129" s="18" t="s">
        <v>151</v>
      </c>
      <c r="AU129" s="18" t="s">
        <v>106</v>
      </c>
      <c r="AY129" s="18" t="s">
        <v>150</v>
      </c>
      <c r="BE129" s="109">
        <f>IF(U129="základní",N129,0)</f>
        <v>0</v>
      </c>
      <c r="BF129" s="109">
        <f>IF(U129="snížená",N129,0)</f>
        <v>0</v>
      </c>
      <c r="BG129" s="109">
        <f>IF(U129="zákl. přenesená",N129,0)</f>
        <v>0</v>
      </c>
      <c r="BH129" s="109">
        <f>IF(U129="sníž. přenesená",N129,0)</f>
        <v>0</v>
      </c>
      <c r="BI129" s="109">
        <f>IF(U129="nulová",N129,0)</f>
        <v>0</v>
      </c>
      <c r="BJ129" s="18" t="s">
        <v>84</v>
      </c>
      <c r="BK129" s="109">
        <f>ROUND(L129*K129,2)</f>
        <v>0</v>
      </c>
      <c r="BL129" s="18" t="s">
        <v>155</v>
      </c>
      <c r="BM129" s="18" t="s">
        <v>156</v>
      </c>
    </row>
    <row r="130" spans="2:65" s="1" customFormat="1" ht="38.25" customHeight="1">
      <c r="B130" s="34"/>
      <c r="C130" s="166" t="s">
        <v>106</v>
      </c>
      <c r="D130" s="166" t="s">
        <v>151</v>
      </c>
      <c r="E130" s="167" t="s">
        <v>157</v>
      </c>
      <c r="F130" s="250" t="s">
        <v>158</v>
      </c>
      <c r="G130" s="250"/>
      <c r="H130" s="250"/>
      <c r="I130" s="250"/>
      <c r="J130" s="168" t="s">
        <v>154</v>
      </c>
      <c r="K130" s="169">
        <v>4.929</v>
      </c>
      <c r="L130" s="251">
        <v>0</v>
      </c>
      <c r="M130" s="252"/>
      <c r="N130" s="253">
        <f>ROUND(L130*K130,2)</f>
        <v>0</v>
      </c>
      <c r="O130" s="253"/>
      <c r="P130" s="253"/>
      <c r="Q130" s="253"/>
      <c r="R130" s="36"/>
      <c r="T130" s="170" t="s">
        <v>22</v>
      </c>
      <c r="U130" s="43" t="s">
        <v>41</v>
      </c>
      <c r="V130" s="35"/>
      <c r="W130" s="171">
        <f>V130*K130</f>
        <v>0</v>
      </c>
      <c r="X130" s="171">
        <v>0</v>
      </c>
      <c r="Y130" s="171">
        <f>X130*K130</f>
        <v>0</v>
      </c>
      <c r="Z130" s="171">
        <v>0</v>
      </c>
      <c r="AA130" s="172">
        <f>Z130*K130</f>
        <v>0</v>
      </c>
      <c r="AR130" s="18" t="s">
        <v>155</v>
      </c>
      <c r="AT130" s="18" t="s">
        <v>151</v>
      </c>
      <c r="AU130" s="18" t="s">
        <v>106</v>
      </c>
      <c r="AY130" s="18" t="s">
        <v>150</v>
      </c>
      <c r="BE130" s="109">
        <f>IF(U130="základní",N130,0)</f>
        <v>0</v>
      </c>
      <c r="BF130" s="109">
        <f>IF(U130="snížená",N130,0)</f>
        <v>0</v>
      </c>
      <c r="BG130" s="109">
        <f>IF(U130="zákl. přenesená",N130,0)</f>
        <v>0</v>
      </c>
      <c r="BH130" s="109">
        <f>IF(U130="sníž. přenesená",N130,0)</f>
        <v>0</v>
      </c>
      <c r="BI130" s="109">
        <f>IF(U130="nulová",N130,0)</f>
        <v>0</v>
      </c>
      <c r="BJ130" s="18" t="s">
        <v>84</v>
      </c>
      <c r="BK130" s="109">
        <f>ROUND(L130*K130,2)</f>
        <v>0</v>
      </c>
      <c r="BL130" s="18" t="s">
        <v>155</v>
      </c>
      <c r="BM130" s="18" t="s">
        <v>159</v>
      </c>
    </row>
    <row r="131" spans="2:65" s="1" customFormat="1" ht="16.5" customHeight="1">
      <c r="B131" s="34"/>
      <c r="C131" s="166" t="s">
        <v>160</v>
      </c>
      <c r="D131" s="166" t="s">
        <v>151</v>
      </c>
      <c r="E131" s="167" t="s">
        <v>161</v>
      </c>
      <c r="F131" s="250" t="s">
        <v>162</v>
      </c>
      <c r="G131" s="250"/>
      <c r="H131" s="250"/>
      <c r="I131" s="250"/>
      <c r="J131" s="168" t="s">
        <v>154</v>
      </c>
      <c r="K131" s="169">
        <v>6.572</v>
      </c>
      <c r="L131" s="251">
        <v>0</v>
      </c>
      <c r="M131" s="252"/>
      <c r="N131" s="253">
        <f>ROUND(L131*K131,2)</f>
        <v>0</v>
      </c>
      <c r="O131" s="253"/>
      <c r="P131" s="253"/>
      <c r="Q131" s="253"/>
      <c r="R131" s="36"/>
      <c r="T131" s="170" t="s">
        <v>22</v>
      </c>
      <c r="U131" s="43" t="s">
        <v>41</v>
      </c>
      <c r="V131" s="35"/>
      <c r="W131" s="171">
        <f>V131*K131</f>
        <v>0</v>
      </c>
      <c r="X131" s="171">
        <v>0.0002</v>
      </c>
      <c r="Y131" s="171">
        <f>X131*K131</f>
        <v>0.0013144</v>
      </c>
      <c r="Z131" s="171">
        <v>0</v>
      </c>
      <c r="AA131" s="172">
        <f>Z131*K131</f>
        <v>0</v>
      </c>
      <c r="AR131" s="18" t="s">
        <v>163</v>
      </c>
      <c r="AT131" s="18" t="s">
        <v>151</v>
      </c>
      <c r="AU131" s="18" t="s">
        <v>106</v>
      </c>
      <c r="AY131" s="18" t="s">
        <v>150</v>
      </c>
      <c r="BE131" s="109">
        <f>IF(U131="základní",N131,0)</f>
        <v>0</v>
      </c>
      <c r="BF131" s="109">
        <f>IF(U131="snížená",N131,0)</f>
        <v>0</v>
      </c>
      <c r="BG131" s="109">
        <f>IF(U131="zákl. přenesená",N131,0)</f>
        <v>0</v>
      </c>
      <c r="BH131" s="109">
        <f>IF(U131="sníž. přenesená",N131,0)</f>
        <v>0</v>
      </c>
      <c r="BI131" s="109">
        <f>IF(U131="nulová",N131,0)</f>
        <v>0</v>
      </c>
      <c r="BJ131" s="18" t="s">
        <v>84</v>
      </c>
      <c r="BK131" s="109">
        <f>ROUND(L131*K131,2)</f>
        <v>0</v>
      </c>
      <c r="BL131" s="18" t="s">
        <v>163</v>
      </c>
      <c r="BM131" s="18" t="s">
        <v>164</v>
      </c>
    </row>
    <row r="132" spans="2:63" s="9" customFormat="1" ht="29.85" customHeight="1">
      <c r="B132" s="155"/>
      <c r="C132" s="156"/>
      <c r="D132" s="165" t="s">
        <v>118</v>
      </c>
      <c r="E132" s="165"/>
      <c r="F132" s="165"/>
      <c r="G132" s="165"/>
      <c r="H132" s="165"/>
      <c r="I132" s="165"/>
      <c r="J132" s="165"/>
      <c r="K132" s="165"/>
      <c r="L132" s="165"/>
      <c r="M132" s="165"/>
      <c r="N132" s="263">
        <f>BK132</f>
        <v>0</v>
      </c>
      <c r="O132" s="264"/>
      <c r="P132" s="264"/>
      <c r="Q132" s="264"/>
      <c r="R132" s="158"/>
      <c r="T132" s="159"/>
      <c r="U132" s="156"/>
      <c r="V132" s="156"/>
      <c r="W132" s="160">
        <f>W133</f>
        <v>0</v>
      </c>
      <c r="X132" s="156"/>
      <c r="Y132" s="160">
        <f>Y133</f>
        <v>0.64852496</v>
      </c>
      <c r="Z132" s="156"/>
      <c r="AA132" s="161">
        <f>AA133</f>
        <v>0</v>
      </c>
      <c r="AR132" s="162" t="s">
        <v>84</v>
      </c>
      <c r="AT132" s="163" t="s">
        <v>75</v>
      </c>
      <c r="AU132" s="163" t="s">
        <v>84</v>
      </c>
      <c r="AY132" s="162" t="s">
        <v>150</v>
      </c>
      <c r="BK132" s="164">
        <f>BK133</f>
        <v>0</v>
      </c>
    </row>
    <row r="133" spans="2:65" s="1" customFormat="1" ht="25.5" customHeight="1">
      <c r="B133" s="34"/>
      <c r="C133" s="166" t="s">
        <v>155</v>
      </c>
      <c r="D133" s="166" t="s">
        <v>151</v>
      </c>
      <c r="E133" s="167" t="s">
        <v>165</v>
      </c>
      <c r="F133" s="250" t="s">
        <v>166</v>
      </c>
      <c r="G133" s="250"/>
      <c r="H133" s="250"/>
      <c r="I133" s="250"/>
      <c r="J133" s="168" t="s">
        <v>154</v>
      </c>
      <c r="K133" s="169">
        <v>6.572</v>
      </c>
      <c r="L133" s="251">
        <v>0</v>
      </c>
      <c r="M133" s="252"/>
      <c r="N133" s="253">
        <f>ROUND(L133*K133,2)</f>
        <v>0</v>
      </c>
      <c r="O133" s="253"/>
      <c r="P133" s="253"/>
      <c r="Q133" s="253"/>
      <c r="R133" s="36"/>
      <c r="T133" s="170" t="s">
        <v>22</v>
      </c>
      <c r="U133" s="43" t="s">
        <v>41</v>
      </c>
      <c r="V133" s="35"/>
      <c r="W133" s="171">
        <f>V133*K133</f>
        <v>0</v>
      </c>
      <c r="X133" s="171">
        <v>0.09868</v>
      </c>
      <c r="Y133" s="171">
        <f>X133*K133</f>
        <v>0.64852496</v>
      </c>
      <c r="Z133" s="171">
        <v>0</v>
      </c>
      <c r="AA133" s="172">
        <f>Z133*K133</f>
        <v>0</v>
      </c>
      <c r="AR133" s="18" t="s">
        <v>155</v>
      </c>
      <c r="AT133" s="18" t="s">
        <v>151</v>
      </c>
      <c r="AU133" s="18" t="s">
        <v>106</v>
      </c>
      <c r="AY133" s="18" t="s">
        <v>150</v>
      </c>
      <c r="BE133" s="109">
        <f>IF(U133="základní",N133,0)</f>
        <v>0</v>
      </c>
      <c r="BF133" s="109">
        <f>IF(U133="snížená",N133,0)</f>
        <v>0</v>
      </c>
      <c r="BG133" s="109">
        <f>IF(U133="zákl. přenesená",N133,0)</f>
        <v>0</v>
      </c>
      <c r="BH133" s="109">
        <f>IF(U133="sníž. přenesená",N133,0)</f>
        <v>0</v>
      </c>
      <c r="BI133" s="109">
        <f>IF(U133="nulová",N133,0)</f>
        <v>0</v>
      </c>
      <c r="BJ133" s="18" t="s">
        <v>84</v>
      </c>
      <c r="BK133" s="109">
        <f>ROUND(L133*K133,2)</f>
        <v>0</v>
      </c>
      <c r="BL133" s="18" t="s">
        <v>155</v>
      </c>
      <c r="BM133" s="18" t="s">
        <v>167</v>
      </c>
    </row>
    <row r="134" spans="2:63" s="9" customFormat="1" ht="29.85" customHeight="1">
      <c r="B134" s="155"/>
      <c r="C134" s="156"/>
      <c r="D134" s="165" t="s">
        <v>119</v>
      </c>
      <c r="E134" s="165"/>
      <c r="F134" s="165"/>
      <c r="G134" s="165"/>
      <c r="H134" s="165"/>
      <c r="I134" s="165"/>
      <c r="J134" s="165"/>
      <c r="K134" s="165"/>
      <c r="L134" s="165"/>
      <c r="M134" s="165"/>
      <c r="N134" s="270">
        <f>BK134</f>
        <v>0</v>
      </c>
      <c r="O134" s="271"/>
      <c r="P134" s="271"/>
      <c r="Q134" s="271"/>
      <c r="R134" s="158"/>
      <c r="T134" s="159"/>
      <c r="U134" s="156"/>
      <c r="V134" s="156"/>
      <c r="W134" s="160">
        <v>0</v>
      </c>
      <c r="X134" s="156"/>
      <c r="Y134" s="160">
        <v>0</v>
      </c>
      <c r="Z134" s="156"/>
      <c r="AA134" s="161">
        <v>0</v>
      </c>
      <c r="AR134" s="162" t="s">
        <v>84</v>
      </c>
      <c r="AT134" s="163" t="s">
        <v>75</v>
      </c>
      <c r="AU134" s="163" t="s">
        <v>84</v>
      </c>
      <c r="AY134" s="162" t="s">
        <v>150</v>
      </c>
      <c r="BK134" s="164">
        <v>0</v>
      </c>
    </row>
    <row r="135" spans="2:63" s="9" customFormat="1" ht="19.9" customHeight="1">
      <c r="B135" s="155"/>
      <c r="C135" s="156"/>
      <c r="D135" s="165" t="s">
        <v>120</v>
      </c>
      <c r="E135" s="165"/>
      <c r="F135" s="165"/>
      <c r="G135" s="165"/>
      <c r="H135" s="165"/>
      <c r="I135" s="165"/>
      <c r="J135" s="165"/>
      <c r="K135" s="165"/>
      <c r="L135" s="165"/>
      <c r="M135" s="165"/>
      <c r="N135" s="261">
        <f>BK135</f>
        <v>0</v>
      </c>
      <c r="O135" s="262"/>
      <c r="P135" s="262"/>
      <c r="Q135" s="262"/>
      <c r="R135" s="158"/>
      <c r="T135" s="159"/>
      <c r="U135" s="156"/>
      <c r="V135" s="156"/>
      <c r="W135" s="160">
        <f>W136</f>
        <v>0</v>
      </c>
      <c r="X135" s="156"/>
      <c r="Y135" s="160">
        <f>Y136</f>
        <v>0</v>
      </c>
      <c r="Z135" s="156"/>
      <c r="AA135" s="161">
        <f>AA136</f>
        <v>0</v>
      </c>
      <c r="AR135" s="162" t="s">
        <v>84</v>
      </c>
      <c r="AT135" s="163" t="s">
        <v>75</v>
      </c>
      <c r="AU135" s="163" t="s">
        <v>84</v>
      </c>
      <c r="AY135" s="162" t="s">
        <v>150</v>
      </c>
      <c r="BK135" s="164">
        <f>BK136</f>
        <v>0</v>
      </c>
    </row>
    <row r="136" spans="2:65" s="1" customFormat="1" ht="25.5" customHeight="1">
      <c r="B136" s="34"/>
      <c r="C136" s="166" t="s">
        <v>168</v>
      </c>
      <c r="D136" s="166" t="s">
        <v>151</v>
      </c>
      <c r="E136" s="167" t="s">
        <v>315</v>
      </c>
      <c r="F136" s="250" t="s">
        <v>316</v>
      </c>
      <c r="G136" s="250"/>
      <c r="H136" s="250"/>
      <c r="I136" s="250"/>
      <c r="J136" s="168" t="s">
        <v>188</v>
      </c>
      <c r="K136" s="169">
        <v>0.669</v>
      </c>
      <c r="L136" s="251">
        <v>0</v>
      </c>
      <c r="M136" s="252"/>
      <c r="N136" s="253">
        <f>ROUND(L136*K136,2)</f>
        <v>0</v>
      </c>
      <c r="O136" s="253"/>
      <c r="P136" s="253"/>
      <c r="Q136" s="253"/>
      <c r="R136" s="36"/>
      <c r="T136" s="170" t="s">
        <v>22</v>
      </c>
      <c r="U136" s="43" t="s">
        <v>41</v>
      </c>
      <c r="V136" s="35"/>
      <c r="W136" s="171">
        <f>V136*K136</f>
        <v>0</v>
      </c>
      <c r="X136" s="171">
        <v>0</v>
      </c>
      <c r="Y136" s="171">
        <f>X136*K136</f>
        <v>0</v>
      </c>
      <c r="Z136" s="171">
        <v>0</v>
      </c>
      <c r="AA136" s="172">
        <f>Z136*K136</f>
        <v>0</v>
      </c>
      <c r="AR136" s="18" t="s">
        <v>155</v>
      </c>
      <c r="AT136" s="18" t="s">
        <v>151</v>
      </c>
      <c r="AU136" s="18" t="s">
        <v>106</v>
      </c>
      <c r="AY136" s="18" t="s">
        <v>150</v>
      </c>
      <c r="BE136" s="109">
        <f>IF(U136="základní",N136,0)</f>
        <v>0</v>
      </c>
      <c r="BF136" s="109">
        <f>IF(U136="snížená",N136,0)</f>
        <v>0</v>
      </c>
      <c r="BG136" s="109">
        <f>IF(U136="zákl. přenesená",N136,0)</f>
        <v>0</v>
      </c>
      <c r="BH136" s="109">
        <f>IF(U136="sníž. přenesená",N136,0)</f>
        <v>0</v>
      </c>
      <c r="BI136" s="109">
        <f>IF(U136="nulová",N136,0)</f>
        <v>0</v>
      </c>
      <c r="BJ136" s="18" t="s">
        <v>84</v>
      </c>
      <c r="BK136" s="109">
        <f>ROUND(L136*K136,2)</f>
        <v>0</v>
      </c>
      <c r="BL136" s="18" t="s">
        <v>155</v>
      </c>
      <c r="BM136" s="18" t="s">
        <v>317</v>
      </c>
    </row>
    <row r="137" spans="2:63" s="9" customFormat="1" ht="37.35" customHeight="1">
      <c r="B137" s="155"/>
      <c r="C137" s="156"/>
      <c r="D137" s="157" t="s">
        <v>121</v>
      </c>
      <c r="E137" s="157"/>
      <c r="F137" s="157"/>
      <c r="G137" s="157"/>
      <c r="H137" s="157"/>
      <c r="I137" s="157"/>
      <c r="J137" s="157"/>
      <c r="K137" s="157"/>
      <c r="L137" s="157"/>
      <c r="M137" s="157"/>
      <c r="N137" s="265">
        <f>BK137</f>
        <v>0</v>
      </c>
      <c r="O137" s="266"/>
      <c r="P137" s="266"/>
      <c r="Q137" s="266"/>
      <c r="R137" s="158"/>
      <c r="T137" s="159"/>
      <c r="U137" s="156"/>
      <c r="V137" s="156"/>
      <c r="W137" s="160">
        <f>W138+W150+W154+W157</f>
        <v>0</v>
      </c>
      <c r="X137" s="156"/>
      <c r="Y137" s="160">
        <f>Y138+Y150+Y154+Y157</f>
        <v>27.885497200000003</v>
      </c>
      <c r="Z137" s="156"/>
      <c r="AA137" s="161">
        <f>AA138+AA150+AA154+AA157</f>
        <v>0.1353093</v>
      </c>
      <c r="AR137" s="162" t="s">
        <v>106</v>
      </c>
      <c r="AT137" s="163" t="s">
        <v>75</v>
      </c>
      <c r="AU137" s="163" t="s">
        <v>76</v>
      </c>
      <c r="AY137" s="162" t="s">
        <v>150</v>
      </c>
      <c r="BK137" s="164">
        <f>BK138+BK150+BK154+BK157</f>
        <v>0</v>
      </c>
    </row>
    <row r="138" spans="2:63" s="9" customFormat="1" ht="19.9" customHeight="1">
      <c r="B138" s="155"/>
      <c r="C138" s="156"/>
      <c r="D138" s="165" t="s">
        <v>122</v>
      </c>
      <c r="E138" s="165"/>
      <c r="F138" s="165"/>
      <c r="G138" s="165"/>
      <c r="H138" s="165"/>
      <c r="I138" s="165"/>
      <c r="J138" s="165"/>
      <c r="K138" s="165"/>
      <c r="L138" s="165"/>
      <c r="M138" s="165"/>
      <c r="N138" s="261">
        <f>BK138</f>
        <v>0</v>
      </c>
      <c r="O138" s="262"/>
      <c r="P138" s="262"/>
      <c r="Q138" s="262"/>
      <c r="R138" s="158"/>
      <c r="T138" s="159"/>
      <c r="U138" s="156"/>
      <c r="V138" s="156"/>
      <c r="W138" s="160">
        <f>SUM(W139:W149)</f>
        <v>0</v>
      </c>
      <c r="X138" s="156"/>
      <c r="Y138" s="160">
        <f>SUM(Y139:Y149)</f>
        <v>27.74958858</v>
      </c>
      <c r="Z138" s="156"/>
      <c r="AA138" s="161">
        <f>SUM(AA139:AA149)</f>
        <v>0.10392799999999999</v>
      </c>
      <c r="AR138" s="162" t="s">
        <v>106</v>
      </c>
      <c r="AT138" s="163" t="s">
        <v>75</v>
      </c>
      <c r="AU138" s="163" t="s">
        <v>84</v>
      </c>
      <c r="AY138" s="162" t="s">
        <v>150</v>
      </c>
      <c r="BK138" s="164">
        <f>SUM(BK139:BK149)</f>
        <v>0</v>
      </c>
    </row>
    <row r="139" spans="2:65" s="1" customFormat="1" ht="25.5" customHeight="1">
      <c r="B139" s="34"/>
      <c r="C139" s="166" t="s">
        <v>172</v>
      </c>
      <c r="D139" s="166" t="s">
        <v>151</v>
      </c>
      <c r="E139" s="167" t="s">
        <v>191</v>
      </c>
      <c r="F139" s="250" t="s">
        <v>192</v>
      </c>
      <c r="G139" s="250"/>
      <c r="H139" s="250"/>
      <c r="I139" s="250"/>
      <c r="J139" s="168" t="s">
        <v>154</v>
      </c>
      <c r="K139" s="169">
        <v>51.964</v>
      </c>
      <c r="L139" s="251">
        <v>0</v>
      </c>
      <c r="M139" s="252"/>
      <c r="N139" s="253">
        <f aca="true" t="shared" si="5" ref="N139:N149">ROUND(L139*K139,2)</f>
        <v>0</v>
      </c>
      <c r="O139" s="253"/>
      <c r="P139" s="253"/>
      <c r="Q139" s="253"/>
      <c r="R139" s="36"/>
      <c r="T139" s="170" t="s">
        <v>22</v>
      </c>
      <c r="U139" s="43" t="s">
        <v>41</v>
      </c>
      <c r="V139" s="35"/>
      <c r="W139" s="171">
        <f aca="true" t="shared" si="6" ref="W139:W149">V139*K139</f>
        <v>0</v>
      </c>
      <c r="X139" s="171">
        <v>0</v>
      </c>
      <c r="Y139" s="171">
        <f aca="true" t="shared" si="7" ref="Y139:Y149">X139*K139</f>
        <v>0</v>
      </c>
      <c r="Z139" s="171">
        <v>0.002</v>
      </c>
      <c r="AA139" s="172">
        <f aca="true" t="shared" si="8" ref="AA139:AA149">Z139*K139</f>
        <v>0.10392799999999999</v>
      </c>
      <c r="AR139" s="18" t="s">
        <v>163</v>
      </c>
      <c r="AT139" s="18" t="s">
        <v>151</v>
      </c>
      <c r="AU139" s="18" t="s">
        <v>106</v>
      </c>
      <c r="AY139" s="18" t="s">
        <v>150</v>
      </c>
      <c r="BE139" s="109">
        <f aca="true" t="shared" si="9" ref="BE139:BE149">IF(U139="základní",N139,0)</f>
        <v>0</v>
      </c>
      <c r="BF139" s="109">
        <f aca="true" t="shared" si="10" ref="BF139:BF149">IF(U139="snížená",N139,0)</f>
        <v>0</v>
      </c>
      <c r="BG139" s="109">
        <f aca="true" t="shared" si="11" ref="BG139:BG149">IF(U139="zákl. přenesená",N139,0)</f>
        <v>0</v>
      </c>
      <c r="BH139" s="109">
        <f aca="true" t="shared" si="12" ref="BH139:BH149">IF(U139="sníž. přenesená",N139,0)</f>
        <v>0</v>
      </c>
      <c r="BI139" s="109">
        <f aca="true" t="shared" si="13" ref="BI139:BI149">IF(U139="nulová",N139,0)</f>
        <v>0</v>
      </c>
      <c r="BJ139" s="18" t="s">
        <v>84</v>
      </c>
      <c r="BK139" s="109">
        <f aca="true" t="shared" si="14" ref="BK139:BK149">ROUND(L139*K139,2)</f>
        <v>0</v>
      </c>
      <c r="BL139" s="18" t="s">
        <v>163</v>
      </c>
      <c r="BM139" s="18" t="s">
        <v>193</v>
      </c>
    </row>
    <row r="140" spans="2:65" s="1" customFormat="1" ht="25.5" customHeight="1">
      <c r="B140" s="34"/>
      <c r="C140" s="166" t="s">
        <v>176</v>
      </c>
      <c r="D140" s="166" t="s">
        <v>151</v>
      </c>
      <c r="E140" s="167" t="s">
        <v>200</v>
      </c>
      <c r="F140" s="250" t="s">
        <v>201</v>
      </c>
      <c r="G140" s="250"/>
      <c r="H140" s="250"/>
      <c r="I140" s="250"/>
      <c r="J140" s="168" t="s">
        <v>154</v>
      </c>
      <c r="K140" s="169">
        <v>68.654</v>
      </c>
      <c r="L140" s="251">
        <v>0</v>
      </c>
      <c r="M140" s="252"/>
      <c r="N140" s="253">
        <f t="shared" si="5"/>
        <v>0</v>
      </c>
      <c r="O140" s="253"/>
      <c r="P140" s="253"/>
      <c r="Q140" s="253"/>
      <c r="R140" s="36"/>
      <c r="T140" s="170" t="s">
        <v>22</v>
      </c>
      <c r="U140" s="43" t="s">
        <v>41</v>
      </c>
      <c r="V140" s="35"/>
      <c r="W140" s="171">
        <f t="shared" si="6"/>
        <v>0</v>
      </c>
      <c r="X140" s="171">
        <v>0.00012</v>
      </c>
      <c r="Y140" s="171">
        <f t="shared" si="7"/>
        <v>0.00823848</v>
      </c>
      <c r="Z140" s="171">
        <v>0</v>
      </c>
      <c r="AA140" s="172">
        <f t="shared" si="8"/>
        <v>0</v>
      </c>
      <c r="AR140" s="18" t="s">
        <v>163</v>
      </c>
      <c r="AT140" s="18" t="s">
        <v>151</v>
      </c>
      <c r="AU140" s="18" t="s">
        <v>106</v>
      </c>
      <c r="AY140" s="18" t="s">
        <v>150</v>
      </c>
      <c r="BE140" s="109">
        <f t="shared" si="9"/>
        <v>0</v>
      </c>
      <c r="BF140" s="109">
        <f t="shared" si="10"/>
        <v>0</v>
      </c>
      <c r="BG140" s="109">
        <f t="shared" si="11"/>
        <v>0</v>
      </c>
      <c r="BH140" s="109">
        <f t="shared" si="12"/>
        <v>0</v>
      </c>
      <c r="BI140" s="109">
        <f t="shared" si="13"/>
        <v>0</v>
      </c>
      <c r="BJ140" s="18" t="s">
        <v>84</v>
      </c>
      <c r="BK140" s="109">
        <f t="shared" si="14"/>
        <v>0</v>
      </c>
      <c r="BL140" s="18" t="s">
        <v>163</v>
      </c>
      <c r="BM140" s="18" t="s">
        <v>202</v>
      </c>
    </row>
    <row r="141" spans="2:65" s="1" customFormat="1" ht="16.5" customHeight="1">
      <c r="B141" s="34"/>
      <c r="C141" s="173" t="s">
        <v>180</v>
      </c>
      <c r="D141" s="173" t="s">
        <v>204</v>
      </c>
      <c r="E141" s="174" t="s">
        <v>205</v>
      </c>
      <c r="F141" s="254" t="s">
        <v>206</v>
      </c>
      <c r="G141" s="254"/>
      <c r="H141" s="254"/>
      <c r="I141" s="254"/>
      <c r="J141" s="175" t="s">
        <v>207</v>
      </c>
      <c r="K141" s="176">
        <v>27.542</v>
      </c>
      <c r="L141" s="255">
        <v>0</v>
      </c>
      <c r="M141" s="256"/>
      <c r="N141" s="257">
        <f t="shared" si="5"/>
        <v>0</v>
      </c>
      <c r="O141" s="253"/>
      <c r="P141" s="253"/>
      <c r="Q141" s="253"/>
      <c r="R141" s="36"/>
      <c r="T141" s="170" t="s">
        <v>22</v>
      </c>
      <c r="U141" s="43" t="s">
        <v>41</v>
      </c>
      <c r="V141" s="35"/>
      <c r="W141" s="171">
        <f t="shared" si="6"/>
        <v>0</v>
      </c>
      <c r="X141" s="171">
        <v>1</v>
      </c>
      <c r="Y141" s="171">
        <f t="shared" si="7"/>
        <v>27.542</v>
      </c>
      <c r="Z141" s="171">
        <v>0</v>
      </c>
      <c r="AA141" s="172">
        <f t="shared" si="8"/>
        <v>0</v>
      </c>
      <c r="AR141" s="18" t="s">
        <v>208</v>
      </c>
      <c r="AT141" s="18" t="s">
        <v>204</v>
      </c>
      <c r="AU141" s="18" t="s">
        <v>106</v>
      </c>
      <c r="AY141" s="18" t="s">
        <v>150</v>
      </c>
      <c r="BE141" s="109">
        <f t="shared" si="9"/>
        <v>0</v>
      </c>
      <c r="BF141" s="109">
        <f t="shared" si="10"/>
        <v>0</v>
      </c>
      <c r="BG141" s="109">
        <f t="shared" si="11"/>
        <v>0</v>
      </c>
      <c r="BH141" s="109">
        <f t="shared" si="12"/>
        <v>0</v>
      </c>
      <c r="BI141" s="109">
        <f t="shared" si="13"/>
        <v>0</v>
      </c>
      <c r="BJ141" s="18" t="s">
        <v>84</v>
      </c>
      <c r="BK141" s="109">
        <f t="shared" si="14"/>
        <v>0</v>
      </c>
      <c r="BL141" s="18" t="s">
        <v>163</v>
      </c>
      <c r="BM141" s="18" t="s">
        <v>209</v>
      </c>
    </row>
    <row r="142" spans="2:65" s="1" customFormat="1" ht="25.5" customHeight="1">
      <c r="B142" s="34"/>
      <c r="C142" s="166" t="s">
        <v>185</v>
      </c>
      <c r="D142" s="166" t="s">
        <v>151</v>
      </c>
      <c r="E142" s="167" t="s">
        <v>211</v>
      </c>
      <c r="F142" s="250" t="s">
        <v>212</v>
      </c>
      <c r="G142" s="250"/>
      <c r="H142" s="250"/>
      <c r="I142" s="250"/>
      <c r="J142" s="168" t="s">
        <v>154</v>
      </c>
      <c r="K142" s="169">
        <v>68.654</v>
      </c>
      <c r="L142" s="251">
        <v>0</v>
      </c>
      <c r="M142" s="252"/>
      <c r="N142" s="253">
        <f t="shared" si="5"/>
        <v>0</v>
      </c>
      <c r="O142" s="253"/>
      <c r="P142" s="253"/>
      <c r="Q142" s="253"/>
      <c r="R142" s="36"/>
      <c r="T142" s="170" t="s">
        <v>22</v>
      </c>
      <c r="U142" s="43" t="s">
        <v>41</v>
      </c>
      <c r="V142" s="35"/>
      <c r="W142" s="171">
        <f t="shared" si="6"/>
        <v>0</v>
      </c>
      <c r="X142" s="171">
        <v>3E-05</v>
      </c>
      <c r="Y142" s="171">
        <f t="shared" si="7"/>
        <v>0.00205962</v>
      </c>
      <c r="Z142" s="171">
        <v>0</v>
      </c>
      <c r="AA142" s="172">
        <f t="shared" si="8"/>
        <v>0</v>
      </c>
      <c r="AR142" s="18" t="s">
        <v>163</v>
      </c>
      <c r="AT142" s="18" t="s">
        <v>151</v>
      </c>
      <c r="AU142" s="18" t="s">
        <v>106</v>
      </c>
      <c r="AY142" s="18" t="s">
        <v>150</v>
      </c>
      <c r="BE142" s="109">
        <f t="shared" si="9"/>
        <v>0</v>
      </c>
      <c r="BF142" s="109">
        <f t="shared" si="10"/>
        <v>0</v>
      </c>
      <c r="BG142" s="109">
        <f t="shared" si="11"/>
        <v>0</v>
      </c>
      <c r="BH142" s="109">
        <f t="shared" si="12"/>
        <v>0</v>
      </c>
      <c r="BI142" s="109">
        <f t="shared" si="13"/>
        <v>0</v>
      </c>
      <c r="BJ142" s="18" t="s">
        <v>84</v>
      </c>
      <c r="BK142" s="109">
        <f t="shared" si="14"/>
        <v>0</v>
      </c>
      <c r="BL142" s="18" t="s">
        <v>163</v>
      </c>
      <c r="BM142" s="18" t="s">
        <v>213</v>
      </c>
    </row>
    <row r="143" spans="2:65" s="1" customFormat="1" ht="25.5" customHeight="1">
      <c r="B143" s="34"/>
      <c r="C143" s="173" t="s">
        <v>190</v>
      </c>
      <c r="D143" s="173" t="s">
        <v>204</v>
      </c>
      <c r="E143" s="174" t="s">
        <v>214</v>
      </c>
      <c r="F143" s="254" t="s">
        <v>215</v>
      </c>
      <c r="G143" s="254"/>
      <c r="H143" s="254"/>
      <c r="I143" s="254"/>
      <c r="J143" s="175" t="s">
        <v>154</v>
      </c>
      <c r="K143" s="176">
        <v>70.027</v>
      </c>
      <c r="L143" s="255">
        <v>0</v>
      </c>
      <c r="M143" s="256"/>
      <c r="N143" s="257">
        <f t="shared" si="5"/>
        <v>0</v>
      </c>
      <c r="O143" s="253"/>
      <c r="P143" s="253"/>
      <c r="Q143" s="253"/>
      <c r="R143" s="36"/>
      <c r="T143" s="170" t="s">
        <v>22</v>
      </c>
      <c r="U143" s="43" t="s">
        <v>41</v>
      </c>
      <c r="V143" s="35"/>
      <c r="W143" s="171">
        <f t="shared" si="6"/>
        <v>0</v>
      </c>
      <c r="X143" s="171">
        <v>0.00254</v>
      </c>
      <c r="Y143" s="171">
        <f t="shared" si="7"/>
        <v>0.17786858000000003</v>
      </c>
      <c r="Z143" s="171">
        <v>0</v>
      </c>
      <c r="AA143" s="172">
        <f t="shared" si="8"/>
        <v>0</v>
      </c>
      <c r="AR143" s="18" t="s">
        <v>208</v>
      </c>
      <c r="AT143" s="18" t="s">
        <v>204</v>
      </c>
      <c r="AU143" s="18" t="s">
        <v>106</v>
      </c>
      <c r="AY143" s="18" t="s">
        <v>150</v>
      </c>
      <c r="BE143" s="109">
        <f t="shared" si="9"/>
        <v>0</v>
      </c>
      <c r="BF143" s="109">
        <f t="shared" si="10"/>
        <v>0</v>
      </c>
      <c r="BG143" s="109">
        <f t="shared" si="11"/>
        <v>0</v>
      </c>
      <c r="BH143" s="109">
        <f t="shared" si="12"/>
        <v>0</v>
      </c>
      <c r="BI143" s="109">
        <f t="shared" si="13"/>
        <v>0</v>
      </c>
      <c r="BJ143" s="18" t="s">
        <v>84</v>
      </c>
      <c r="BK143" s="109">
        <f t="shared" si="14"/>
        <v>0</v>
      </c>
      <c r="BL143" s="18" t="s">
        <v>163</v>
      </c>
      <c r="BM143" s="18" t="s">
        <v>216</v>
      </c>
    </row>
    <row r="144" spans="2:65" s="1" customFormat="1" ht="25.5" customHeight="1">
      <c r="B144" s="34"/>
      <c r="C144" s="166" t="s">
        <v>194</v>
      </c>
      <c r="D144" s="166" t="s">
        <v>151</v>
      </c>
      <c r="E144" s="167" t="s">
        <v>217</v>
      </c>
      <c r="F144" s="250" t="s">
        <v>218</v>
      </c>
      <c r="G144" s="250"/>
      <c r="H144" s="250"/>
      <c r="I144" s="250"/>
      <c r="J144" s="168" t="s">
        <v>154</v>
      </c>
      <c r="K144" s="169">
        <v>68.654</v>
      </c>
      <c r="L144" s="251">
        <v>0</v>
      </c>
      <c r="M144" s="252"/>
      <c r="N144" s="253">
        <f t="shared" si="5"/>
        <v>0</v>
      </c>
      <c r="O144" s="253"/>
      <c r="P144" s="253"/>
      <c r="Q144" s="253"/>
      <c r="R144" s="36"/>
      <c r="T144" s="170" t="s">
        <v>22</v>
      </c>
      <c r="U144" s="43" t="s">
        <v>41</v>
      </c>
      <c r="V144" s="35"/>
      <c r="W144" s="171">
        <f t="shared" si="6"/>
        <v>0</v>
      </c>
      <c r="X144" s="171">
        <v>0</v>
      </c>
      <c r="Y144" s="171">
        <f t="shared" si="7"/>
        <v>0</v>
      </c>
      <c r="Z144" s="171">
        <v>0</v>
      </c>
      <c r="AA144" s="172">
        <f t="shared" si="8"/>
        <v>0</v>
      </c>
      <c r="AR144" s="18" t="s">
        <v>163</v>
      </c>
      <c r="AT144" s="18" t="s">
        <v>151</v>
      </c>
      <c r="AU144" s="18" t="s">
        <v>106</v>
      </c>
      <c r="AY144" s="18" t="s">
        <v>150</v>
      </c>
      <c r="BE144" s="109">
        <f t="shared" si="9"/>
        <v>0</v>
      </c>
      <c r="BF144" s="109">
        <f t="shared" si="10"/>
        <v>0</v>
      </c>
      <c r="BG144" s="109">
        <f t="shared" si="11"/>
        <v>0</v>
      </c>
      <c r="BH144" s="109">
        <f t="shared" si="12"/>
        <v>0</v>
      </c>
      <c r="BI144" s="109">
        <f t="shared" si="13"/>
        <v>0</v>
      </c>
      <c r="BJ144" s="18" t="s">
        <v>84</v>
      </c>
      <c r="BK144" s="109">
        <f t="shared" si="14"/>
        <v>0</v>
      </c>
      <c r="BL144" s="18" t="s">
        <v>163</v>
      </c>
      <c r="BM144" s="18" t="s">
        <v>219</v>
      </c>
    </row>
    <row r="145" spans="2:65" s="1" customFormat="1" ht="38.25" customHeight="1">
      <c r="B145" s="34"/>
      <c r="C145" s="166" t="s">
        <v>199</v>
      </c>
      <c r="D145" s="166" t="s">
        <v>151</v>
      </c>
      <c r="E145" s="167" t="s">
        <v>229</v>
      </c>
      <c r="F145" s="250" t="s">
        <v>230</v>
      </c>
      <c r="G145" s="250"/>
      <c r="H145" s="250"/>
      <c r="I145" s="250"/>
      <c r="J145" s="168" t="s">
        <v>231</v>
      </c>
      <c r="K145" s="169">
        <v>24.21</v>
      </c>
      <c r="L145" s="251">
        <v>0</v>
      </c>
      <c r="M145" s="252"/>
      <c r="N145" s="253">
        <f t="shared" si="5"/>
        <v>0</v>
      </c>
      <c r="O145" s="253"/>
      <c r="P145" s="253"/>
      <c r="Q145" s="253"/>
      <c r="R145" s="36"/>
      <c r="T145" s="170" t="s">
        <v>22</v>
      </c>
      <c r="U145" s="43" t="s">
        <v>41</v>
      </c>
      <c r="V145" s="35"/>
      <c r="W145" s="171">
        <f t="shared" si="6"/>
        <v>0</v>
      </c>
      <c r="X145" s="171">
        <v>0</v>
      </c>
      <c r="Y145" s="171">
        <f t="shared" si="7"/>
        <v>0</v>
      </c>
      <c r="Z145" s="171">
        <v>0</v>
      </c>
      <c r="AA145" s="172">
        <f t="shared" si="8"/>
        <v>0</v>
      </c>
      <c r="AR145" s="18" t="s">
        <v>163</v>
      </c>
      <c r="AT145" s="18" t="s">
        <v>151</v>
      </c>
      <c r="AU145" s="18" t="s">
        <v>106</v>
      </c>
      <c r="AY145" s="18" t="s">
        <v>150</v>
      </c>
      <c r="BE145" s="109">
        <f t="shared" si="9"/>
        <v>0</v>
      </c>
      <c r="BF145" s="109">
        <f t="shared" si="10"/>
        <v>0</v>
      </c>
      <c r="BG145" s="109">
        <f t="shared" si="11"/>
        <v>0</v>
      </c>
      <c r="BH145" s="109">
        <f t="shared" si="12"/>
        <v>0</v>
      </c>
      <c r="BI145" s="109">
        <f t="shared" si="13"/>
        <v>0</v>
      </c>
      <c r="BJ145" s="18" t="s">
        <v>84</v>
      </c>
      <c r="BK145" s="109">
        <f t="shared" si="14"/>
        <v>0</v>
      </c>
      <c r="BL145" s="18" t="s">
        <v>163</v>
      </c>
      <c r="BM145" s="18" t="s">
        <v>232</v>
      </c>
    </row>
    <row r="146" spans="2:65" s="1" customFormat="1" ht="16.5" customHeight="1">
      <c r="B146" s="34"/>
      <c r="C146" s="173" t="s">
        <v>203</v>
      </c>
      <c r="D146" s="173" t="s">
        <v>204</v>
      </c>
      <c r="E146" s="174" t="s">
        <v>234</v>
      </c>
      <c r="F146" s="254" t="s">
        <v>235</v>
      </c>
      <c r="G146" s="254"/>
      <c r="H146" s="254"/>
      <c r="I146" s="254"/>
      <c r="J146" s="175" t="s">
        <v>231</v>
      </c>
      <c r="K146" s="176">
        <v>24.21</v>
      </c>
      <c r="L146" s="255">
        <v>0</v>
      </c>
      <c r="M146" s="256"/>
      <c r="N146" s="257">
        <f t="shared" si="5"/>
        <v>0</v>
      </c>
      <c r="O146" s="253"/>
      <c r="P146" s="253"/>
      <c r="Q146" s="253"/>
      <c r="R146" s="36"/>
      <c r="T146" s="170" t="s">
        <v>22</v>
      </c>
      <c r="U146" s="43" t="s">
        <v>41</v>
      </c>
      <c r="V146" s="35"/>
      <c r="W146" s="171">
        <f t="shared" si="6"/>
        <v>0</v>
      </c>
      <c r="X146" s="171">
        <v>0.00015</v>
      </c>
      <c r="Y146" s="171">
        <f t="shared" si="7"/>
        <v>0.0036314999999999997</v>
      </c>
      <c r="Z146" s="171">
        <v>0</v>
      </c>
      <c r="AA146" s="172">
        <f t="shared" si="8"/>
        <v>0</v>
      </c>
      <c r="AR146" s="18" t="s">
        <v>208</v>
      </c>
      <c r="AT146" s="18" t="s">
        <v>204</v>
      </c>
      <c r="AU146" s="18" t="s">
        <v>106</v>
      </c>
      <c r="AY146" s="18" t="s">
        <v>150</v>
      </c>
      <c r="BE146" s="109">
        <f t="shared" si="9"/>
        <v>0</v>
      </c>
      <c r="BF146" s="109">
        <f t="shared" si="10"/>
        <v>0</v>
      </c>
      <c r="BG146" s="109">
        <f t="shared" si="11"/>
        <v>0</v>
      </c>
      <c r="BH146" s="109">
        <f t="shared" si="12"/>
        <v>0</v>
      </c>
      <c r="BI146" s="109">
        <f t="shared" si="13"/>
        <v>0</v>
      </c>
      <c r="BJ146" s="18" t="s">
        <v>84</v>
      </c>
      <c r="BK146" s="109">
        <f t="shared" si="14"/>
        <v>0</v>
      </c>
      <c r="BL146" s="18" t="s">
        <v>163</v>
      </c>
      <c r="BM146" s="18" t="s">
        <v>236</v>
      </c>
    </row>
    <row r="147" spans="2:65" s="1" customFormat="1" ht="25.5" customHeight="1">
      <c r="B147" s="34"/>
      <c r="C147" s="166" t="s">
        <v>210</v>
      </c>
      <c r="D147" s="166" t="s">
        <v>151</v>
      </c>
      <c r="E147" s="167" t="s">
        <v>237</v>
      </c>
      <c r="F147" s="250" t="s">
        <v>238</v>
      </c>
      <c r="G147" s="250"/>
      <c r="H147" s="250"/>
      <c r="I147" s="250"/>
      <c r="J147" s="168" t="s">
        <v>154</v>
      </c>
      <c r="K147" s="169">
        <v>68.654</v>
      </c>
      <c r="L147" s="251">
        <v>0</v>
      </c>
      <c r="M147" s="252"/>
      <c r="N147" s="253">
        <f t="shared" si="5"/>
        <v>0</v>
      </c>
      <c r="O147" s="253"/>
      <c r="P147" s="253"/>
      <c r="Q147" s="253"/>
      <c r="R147" s="36"/>
      <c r="T147" s="170" t="s">
        <v>22</v>
      </c>
      <c r="U147" s="43" t="s">
        <v>41</v>
      </c>
      <c r="V147" s="35"/>
      <c r="W147" s="171">
        <f t="shared" si="6"/>
        <v>0</v>
      </c>
      <c r="X147" s="171">
        <v>0</v>
      </c>
      <c r="Y147" s="171">
        <f t="shared" si="7"/>
        <v>0</v>
      </c>
      <c r="Z147" s="171">
        <v>0</v>
      </c>
      <c r="AA147" s="172">
        <f t="shared" si="8"/>
        <v>0</v>
      </c>
      <c r="AR147" s="18" t="s">
        <v>155</v>
      </c>
      <c r="AT147" s="18" t="s">
        <v>151</v>
      </c>
      <c r="AU147" s="18" t="s">
        <v>106</v>
      </c>
      <c r="AY147" s="18" t="s">
        <v>150</v>
      </c>
      <c r="BE147" s="109">
        <f t="shared" si="9"/>
        <v>0</v>
      </c>
      <c r="BF147" s="109">
        <f t="shared" si="10"/>
        <v>0</v>
      </c>
      <c r="BG147" s="109">
        <f t="shared" si="11"/>
        <v>0</v>
      </c>
      <c r="BH147" s="109">
        <f t="shared" si="12"/>
        <v>0</v>
      </c>
      <c r="BI147" s="109">
        <f t="shared" si="13"/>
        <v>0</v>
      </c>
      <c r="BJ147" s="18" t="s">
        <v>84</v>
      </c>
      <c r="BK147" s="109">
        <f t="shared" si="14"/>
        <v>0</v>
      </c>
      <c r="BL147" s="18" t="s">
        <v>155</v>
      </c>
      <c r="BM147" s="18" t="s">
        <v>318</v>
      </c>
    </row>
    <row r="148" spans="2:65" s="1" customFormat="1" ht="25.5" customHeight="1">
      <c r="B148" s="34"/>
      <c r="C148" s="173" t="s">
        <v>11</v>
      </c>
      <c r="D148" s="173" t="s">
        <v>204</v>
      </c>
      <c r="E148" s="174" t="s">
        <v>241</v>
      </c>
      <c r="F148" s="254" t="s">
        <v>242</v>
      </c>
      <c r="G148" s="254"/>
      <c r="H148" s="254"/>
      <c r="I148" s="254"/>
      <c r="J148" s="175" t="s">
        <v>154</v>
      </c>
      <c r="K148" s="176">
        <v>78.952</v>
      </c>
      <c r="L148" s="255">
        <v>0</v>
      </c>
      <c r="M148" s="256"/>
      <c r="N148" s="257">
        <f t="shared" si="5"/>
        <v>0</v>
      </c>
      <c r="O148" s="253"/>
      <c r="P148" s="253"/>
      <c r="Q148" s="253"/>
      <c r="R148" s="36"/>
      <c r="T148" s="170" t="s">
        <v>22</v>
      </c>
      <c r="U148" s="43" t="s">
        <v>41</v>
      </c>
      <c r="V148" s="35"/>
      <c r="W148" s="171">
        <f t="shared" si="6"/>
        <v>0</v>
      </c>
      <c r="X148" s="171">
        <v>0.0002</v>
      </c>
      <c r="Y148" s="171">
        <f t="shared" si="7"/>
        <v>0.0157904</v>
      </c>
      <c r="Z148" s="171">
        <v>0</v>
      </c>
      <c r="AA148" s="172">
        <f t="shared" si="8"/>
        <v>0</v>
      </c>
      <c r="AR148" s="18" t="s">
        <v>180</v>
      </c>
      <c r="AT148" s="18" t="s">
        <v>204</v>
      </c>
      <c r="AU148" s="18" t="s">
        <v>106</v>
      </c>
      <c r="AY148" s="18" t="s">
        <v>150</v>
      </c>
      <c r="BE148" s="109">
        <f t="shared" si="9"/>
        <v>0</v>
      </c>
      <c r="BF148" s="109">
        <f t="shared" si="10"/>
        <v>0</v>
      </c>
      <c r="BG148" s="109">
        <f t="shared" si="11"/>
        <v>0</v>
      </c>
      <c r="BH148" s="109">
        <f t="shared" si="12"/>
        <v>0</v>
      </c>
      <c r="BI148" s="109">
        <f t="shared" si="13"/>
        <v>0</v>
      </c>
      <c r="BJ148" s="18" t="s">
        <v>84</v>
      </c>
      <c r="BK148" s="109">
        <f t="shared" si="14"/>
        <v>0</v>
      </c>
      <c r="BL148" s="18" t="s">
        <v>155</v>
      </c>
      <c r="BM148" s="18" t="s">
        <v>319</v>
      </c>
    </row>
    <row r="149" spans="2:65" s="1" customFormat="1" ht="25.5" customHeight="1">
      <c r="B149" s="34"/>
      <c r="C149" s="166" t="s">
        <v>163</v>
      </c>
      <c r="D149" s="166" t="s">
        <v>151</v>
      </c>
      <c r="E149" s="167" t="s">
        <v>245</v>
      </c>
      <c r="F149" s="250" t="s">
        <v>246</v>
      </c>
      <c r="G149" s="250"/>
      <c r="H149" s="250"/>
      <c r="I149" s="250"/>
      <c r="J149" s="168" t="s">
        <v>247</v>
      </c>
      <c r="K149" s="177">
        <v>0</v>
      </c>
      <c r="L149" s="251">
        <v>0</v>
      </c>
      <c r="M149" s="252"/>
      <c r="N149" s="253">
        <f t="shared" si="5"/>
        <v>0</v>
      </c>
      <c r="O149" s="253"/>
      <c r="P149" s="253"/>
      <c r="Q149" s="253"/>
      <c r="R149" s="36"/>
      <c r="T149" s="170" t="s">
        <v>22</v>
      </c>
      <c r="U149" s="43" t="s">
        <v>41</v>
      </c>
      <c r="V149" s="35"/>
      <c r="W149" s="171">
        <f t="shared" si="6"/>
        <v>0</v>
      </c>
      <c r="X149" s="171">
        <v>0</v>
      </c>
      <c r="Y149" s="171">
        <f t="shared" si="7"/>
        <v>0</v>
      </c>
      <c r="Z149" s="171">
        <v>0</v>
      </c>
      <c r="AA149" s="172">
        <f t="shared" si="8"/>
        <v>0</v>
      </c>
      <c r="AR149" s="18" t="s">
        <v>163</v>
      </c>
      <c r="AT149" s="18" t="s">
        <v>151</v>
      </c>
      <c r="AU149" s="18" t="s">
        <v>106</v>
      </c>
      <c r="AY149" s="18" t="s">
        <v>150</v>
      </c>
      <c r="BE149" s="109">
        <f t="shared" si="9"/>
        <v>0</v>
      </c>
      <c r="BF149" s="109">
        <f t="shared" si="10"/>
        <v>0</v>
      </c>
      <c r="BG149" s="109">
        <f t="shared" si="11"/>
        <v>0</v>
      </c>
      <c r="BH149" s="109">
        <f t="shared" si="12"/>
        <v>0</v>
      </c>
      <c r="BI149" s="109">
        <f t="shared" si="13"/>
        <v>0</v>
      </c>
      <c r="BJ149" s="18" t="s">
        <v>84</v>
      </c>
      <c r="BK149" s="109">
        <f t="shared" si="14"/>
        <v>0</v>
      </c>
      <c r="BL149" s="18" t="s">
        <v>163</v>
      </c>
      <c r="BM149" s="18" t="s">
        <v>248</v>
      </c>
    </row>
    <row r="150" spans="2:63" s="9" customFormat="1" ht="29.85" customHeight="1">
      <c r="B150" s="155"/>
      <c r="C150" s="156"/>
      <c r="D150" s="165" t="s">
        <v>123</v>
      </c>
      <c r="E150" s="165"/>
      <c r="F150" s="165"/>
      <c r="G150" s="165"/>
      <c r="H150" s="165"/>
      <c r="I150" s="165"/>
      <c r="J150" s="165"/>
      <c r="K150" s="165"/>
      <c r="L150" s="165"/>
      <c r="M150" s="165"/>
      <c r="N150" s="263">
        <f>BK150</f>
        <v>0</v>
      </c>
      <c r="O150" s="264"/>
      <c r="P150" s="264"/>
      <c r="Q150" s="264"/>
      <c r="R150" s="158"/>
      <c r="T150" s="159"/>
      <c r="U150" s="156"/>
      <c r="V150" s="156"/>
      <c r="W150" s="160">
        <f>SUM(W151:W153)</f>
        <v>0</v>
      </c>
      <c r="X150" s="156"/>
      <c r="Y150" s="160">
        <f>SUM(Y151:Y153)</f>
        <v>0.00391</v>
      </c>
      <c r="Z150" s="156"/>
      <c r="AA150" s="161">
        <f>SUM(AA151:AA153)</f>
        <v>0</v>
      </c>
      <c r="AR150" s="162" t="s">
        <v>106</v>
      </c>
      <c r="AT150" s="163" t="s">
        <v>75</v>
      </c>
      <c r="AU150" s="163" t="s">
        <v>84</v>
      </c>
      <c r="AY150" s="162" t="s">
        <v>150</v>
      </c>
      <c r="BK150" s="164">
        <f>SUM(BK151:BK153)</f>
        <v>0</v>
      </c>
    </row>
    <row r="151" spans="2:65" s="1" customFormat="1" ht="25.5" customHeight="1">
      <c r="B151" s="34"/>
      <c r="C151" s="166" t="s">
        <v>220</v>
      </c>
      <c r="D151" s="166" t="s">
        <v>151</v>
      </c>
      <c r="E151" s="167" t="s">
        <v>258</v>
      </c>
      <c r="F151" s="250" t="s">
        <v>259</v>
      </c>
      <c r="G151" s="250"/>
      <c r="H151" s="250"/>
      <c r="I151" s="250"/>
      <c r="J151" s="168" t="s">
        <v>197</v>
      </c>
      <c r="K151" s="169">
        <v>16.13</v>
      </c>
      <c r="L151" s="251">
        <v>0</v>
      </c>
      <c r="M151" s="252"/>
      <c r="N151" s="253">
        <f>ROUND(L151*K151,2)</f>
        <v>0</v>
      </c>
      <c r="O151" s="253"/>
      <c r="P151" s="253"/>
      <c r="Q151" s="253"/>
      <c r="R151" s="36"/>
      <c r="T151" s="170" t="s">
        <v>22</v>
      </c>
      <c r="U151" s="43" t="s">
        <v>41</v>
      </c>
      <c r="V151" s="35"/>
      <c r="W151" s="171">
        <f>V151*K151</f>
        <v>0</v>
      </c>
      <c r="X151" s="171">
        <v>0</v>
      </c>
      <c r="Y151" s="171">
        <f>X151*K151</f>
        <v>0</v>
      </c>
      <c r="Z151" s="171">
        <v>0</v>
      </c>
      <c r="AA151" s="172">
        <f>Z151*K151</f>
        <v>0</v>
      </c>
      <c r="AR151" s="18" t="s">
        <v>163</v>
      </c>
      <c r="AT151" s="18" t="s">
        <v>151</v>
      </c>
      <c r="AU151" s="18" t="s">
        <v>106</v>
      </c>
      <c r="AY151" s="18" t="s">
        <v>150</v>
      </c>
      <c r="BE151" s="109">
        <f>IF(U151="základní",N151,0)</f>
        <v>0</v>
      </c>
      <c r="BF151" s="109">
        <f>IF(U151="snížená",N151,0)</f>
        <v>0</v>
      </c>
      <c r="BG151" s="109">
        <f>IF(U151="zákl. přenesená",N151,0)</f>
        <v>0</v>
      </c>
      <c r="BH151" s="109">
        <f>IF(U151="sníž. přenesená",N151,0)</f>
        <v>0</v>
      </c>
      <c r="BI151" s="109">
        <f>IF(U151="nulová",N151,0)</f>
        <v>0</v>
      </c>
      <c r="BJ151" s="18" t="s">
        <v>84</v>
      </c>
      <c r="BK151" s="109">
        <f>ROUND(L151*K151,2)</f>
        <v>0</v>
      </c>
      <c r="BL151" s="18" t="s">
        <v>163</v>
      </c>
      <c r="BM151" s="18" t="s">
        <v>260</v>
      </c>
    </row>
    <row r="152" spans="2:65" s="1" customFormat="1" ht="16.5" customHeight="1">
      <c r="B152" s="34"/>
      <c r="C152" s="173" t="s">
        <v>224</v>
      </c>
      <c r="D152" s="173" t="s">
        <v>204</v>
      </c>
      <c r="E152" s="174" t="s">
        <v>262</v>
      </c>
      <c r="F152" s="254" t="s">
        <v>263</v>
      </c>
      <c r="G152" s="254"/>
      <c r="H152" s="254"/>
      <c r="I152" s="254"/>
      <c r="J152" s="175" t="s">
        <v>197</v>
      </c>
      <c r="K152" s="176">
        <v>17</v>
      </c>
      <c r="L152" s="255">
        <v>0</v>
      </c>
      <c r="M152" s="256"/>
      <c r="N152" s="257">
        <f>ROUND(L152*K152,2)</f>
        <v>0</v>
      </c>
      <c r="O152" s="253"/>
      <c r="P152" s="253"/>
      <c r="Q152" s="253"/>
      <c r="R152" s="36"/>
      <c r="T152" s="170" t="s">
        <v>22</v>
      </c>
      <c r="U152" s="43" t="s">
        <v>41</v>
      </c>
      <c r="V152" s="35"/>
      <c r="W152" s="171">
        <f>V152*K152</f>
        <v>0</v>
      </c>
      <c r="X152" s="171">
        <v>0.00023</v>
      </c>
      <c r="Y152" s="171">
        <f>X152*K152</f>
        <v>0.00391</v>
      </c>
      <c r="Z152" s="171">
        <v>0</v>
      </c>
      <c r="AA152" s="172">
        <f>Z152*K152</f>
        <v>0</v>
      </c>
      <c r="AR152" s="18" t="s">
        <v>208</v>
      </c>
      <c r="AT152" s="18" t="s">
        <v>204</v>
      </c>
      <c r="AU152" s="18" t="s">
        <v>106</v>
      </c>
      <c r="AY152" s="18" t="s">
        <v>150</v>
      </c>
      <c r="BE152" s="109">
        <f>IF(U152="základní",N152,0)</f>
        <v>0</v>
      </c>
      <c r="BF152" s="109">
        <f>IF(U152="snížená",N152,0)</f>
        <v>0</v>
      </c>
      <c r="BG152" s="109">
        <f>IF(U152="zákl. přenesená",N152,0)</f>
        <v>0</v>
      </c>
      <c r="BH152" s="109">
        <f>IF(U152="sníž. přenesená",N152,0)</f>
        <v>0</v>
      </c>
      <c r="BI152" s="109">
        <f>IF(U152="nulová",N152,0)</f>
        <v>0</v>
      </c>
      <c r="BJ152" s="18" t="s">
        <v>84</v>
      </c>
      <c r="BK152" s="109">
        <f>ROUND(L152*K152,2)</f>
        <v>0</v>
      </c>
      <c r="BL152" s="18" t="s">
        <v>163</v>
      </c>
      <c r="BM152" s="18" t="s">
        <v>264</v>
      </c>
    </row>
    <row r="153" spans="2:65" s="1" customFormat="1" ht="25.5" customHeight="1">
      <c r="B153" s="34"/>
      <c r="C153" s="166" t="s">
        <v>228</v>
      </c>
      <c r="D153" s="166" t="s">
        <v>151</v>
      </c>
      <c r="E153" s="167" t="s">
        <v>266</v>
      </c>
      <c r="F153" s="250" t="s">
        <v>267</v>
      </c>
      <c r="G153" s="250"/>
      <c r="H153" s="250"/>
      <c r="I153" s="250"/>
      <c r="J153" s="168" t="s">
        <v>247</v>
      </c>
      <c r="K153" s="177">
        <v>0</v>
      </c>
      <c r="L153" s="251">
        <v>0</v>
      </c>
      <c r="M153" s="252"/>
      <c r="N153" s="253">
        <f>ROUND(L153*K153,2)</f>
        <v>0</v>
      </c>
      <c r="O153" s="253"/>
      <c r="P153" s="253"/>
      <c r="Q153" s="253"/>
      <c r="R153" s="36"/>
      <c r="T153" s="170" t="s">
        <v>22</v>
      </c>
      <c r="U153" s="43" t="s">
        <v>41</v>
      </c>
      <c r="V153" s="35"/>
      <c r="W153" s="171">
        <f>V153*K153</f>
        <v>0</v>
      </c>
      <c r="X153" s="171">
        <v>0</v>
      </c>
      <c r="Y153" s="171">
        <f>X153*K153</f>
        <v>0</v>
      </c>
      <c r="Z153" s="171">
        <v>0</v>
      </c>
      <c r="AA153" s="172">
        <f>Z153*K153</f>
        <v>0</v>
      </c>
      <c r="AR153" s="18" t="s">
        <v>163</v>
      </c>
      <c r="AT153" s="18" t="s">
        <v>151</v>
      </c>
      <c r="AU153" s="18" t="s">
        <v>106</v>
      </c>
      <c r="AY153" s="18" t="s">
        <v>150</v>
      </c>
      <c r="BE153" s="109">
        <f>IF(U153="základní",N153,0)</f>
        <v>0</v>
      </c>
      <c r="BF153" s="109">
        <f>IF(U153="snížená",N153,0)</f>
        <v>0</v>
      </c>
      <c r="BG153" s="109">
        <f>IF(U153="zákl. přenesená",N153,0)</f>
        <v>0</v>
      </c>
      <c r="BH153" s="109">
        <f>IF(U153="sníž. přenesená",N153,0)</f>
        <v>0</v>
      </c>
      <c r="BI153" s="109">
        <f>IF(U153="nulová",N153,0)</f>
        <v>0</v>
      </c>
      <c r="BJ153" s="18" t="s">
        <v>84</v>
      </c>
      <c r="BK153" s="109">
        <f>ROUND(L153*K153,2)</f>
        <v>0</v>
      </c>
      <c r="BL153" s="18" t="s">
        <v>163</v>
      </c>
      <c r="BM153" s="18" t="s">
        <v>268</v>
      </c>
    </row>
    <row r="154" spans="2:63" s="9" customFormat="1" ht="29.85" customHeight="1">
      <c r="B154" s="155"/>
      <c r="C154" s="156"/>
      <c r="D154" s="165" t="s">
        <v>124</v>
      </c>
      <c r="E154" s="165"/>
      <c r="F154" s="165"/>
      <c r="G154" s="165"/>
      <c r="H154" s="165"/>
      <c r="I154" s="165"/>
      <c r="J154" s="165"/>
      <c r="K154" s="165"/>
      <c r="L154" s="165"/>
      <c r="M154" s="165"/>
      <c r="N154" s="263">
        <f>BK154</f>
        <v>0</v>
      </c>
      <c r="O154" s="264"/>
      <c r="P154" s="264"/>
      <c r="Q154" s="264"/>
      <c r="R154" s="158"/>
      <c r="T154" s="159"/>
      <c r="U154" s="156"/>
      <c r="V154" s="156"/>
      <c r="W154" s="160">
        <f>SUM(W155:W156)</f>
        <v>0</v>
      </c>
      <c r="X154" s="156"/>
      <c r="Y154" s="160">
        <f>SUM(Y155:Y156)</f>
        <v>0.07432932</v>
      </c>
      <c r="Z154" s="156"/>
      <c r="AA154" s="161">
        <f>SUM(AA155:AA156)</f>
        <v>0</v>
      </c>
      <c r="AR154" s="162" t="s">
        <v>106</v>
      </c>
      <c r="AT154" s="163" t="s">
        <v>75</v>
      </c>
      <c r="AU154" s="163" t="s">
        <v>84</v>
      </c>
      <c r="AY154" s="162" t="s">
        <v>150</v>
      </c>
      <c r="BK154" s="164">
        <f>SUM(BK155:BK156)</f>
        <v>0</v>
      </c>
    </row>
    <row r="155" spans="2:65" s="1" customFormat="1" ht="16.5" customHeight="1">
      <c r="B155" s="34"/>
      <c r="C155" s="166" t="s">
        <v>233</v>
      </c>
      <c r="D155" s="166" t="s">
        <v>151</v>
      </c>
      <c r="E155" s="167" t="s">
        <v>270</v>
      </c>
      <c r="F155" s="250" t="s">
        <v>271</v>
      </c>
      <c r="G155" s="250"/>
      <c r="H155" s="250"/>
      <c r="I155" s="250"/>
      <c r="J155" s="168" t="s">
        <v>154</v>
      </c>
      <c r="K155" s="169">
        <v>6.572</v>
      </c>
      <c r="L155" s="251">
        <v>0</v>
      </c>
      <c r="M155" s="252"/>
      <c r="N155" s="253">
        <f>ROUND(L155*K155,2)</f>
        <v>0</v>
      </c>
      <c r="O155" s="253"/>
      <c r="P155" s="253"/>
      <c r="Q155" s="253"/>
      <c r="R155" s="36"/>
      <c r="T155" s="170" t="s">
        <v>22</v>
      </c>
      <c r="U155" s="43" t="s">
        <v>41</v>
      </c>
      <c r="V155" s="35"/>
      <c r="W155" s="171">
        <f>V155*K155</f>
        <v>0</v>
      </c>
      <c r="X155" s="171">
        <v>0.01131</v>
      </c>
      <c r="Y155" s="171">
        <f>X155*K155</f>
        <v>0.07432932</v>
      </c>
      <c r="Z155" s="171">
        <v>0</v>
      </c>
      <c r="AA155" s="172">
        <f>Z155*K155</f>
        <v>0</v>
      </c>
      <c r="AR155" s="18" t="s">
        <v>163</v>
      </c>
      <c r="AT155" s="18" t="s">
        <v>151</v>
      </c>
      <c r="AU155" s="18" t="s">
        <v>106</v>
      </c>
      <c r="AY155" s="18" t="s">
        <v>150</v>
      </c>
      <c r="BE155" s="109">
        <f>IF(U155="základní",N155,0)</f>
        <v>0</v>
      </c>
      <c r="BF155" s="109">
        <f>IF(U155="snížená",N155,0)</f>
        <v>0</v>
      </c>
      <c r="BG155" s="109">
        <f>IF(U155="zákl. přenesená",N155,0)</f>
        <v>0</v>
      </c>
      <c r="BH155" s="109">
        <f>IF(U155="sníž. přenesená",N155,0)</f>
        <v>0</v>
      </c>
      <c r="BI155" s="109">
        <f>IF(U155="nulová",N155,0)</f>
        <v>0</v>
      </c>
      <c r="BJ155" s="18" t="s">
        <v>84</v>
      </c>
      <c r="BK155" s="109">
        <f>ROUND(L155*K155,2)</f>
        <v>0</v>
      </c>
      <c r="BL155" s="18" t="s">
        <v>163</v>
      </c>
      <c r="BM155" s="18" t="s">
        <v>320</v>
      </c>
    </row>
    <row r="156" spans="2:65" s="1" customFormat="1" ht="25.5" customHeight="1">
      <c r="B156" s="34"/>
      <c r="C156" s="166" t="s">
        <v>10</v>
      </c>
      <c r="D156" s="166" t="s">
        <v>151</v>
      </c>
      <c r="E156" s="167" t="s">
        <v>274</v>
      </c>
      <c r="F156" s="250" t="s">
        <v>275</v>
      </c>
      <c r="G156" s="250"/>
      <c r="H156" s="250"/>
      <c r="I156" s="250"/>
      <c r="J156" s="168" t="s">
        <v>247</v>
      </c>
      <c r="K156" s="177">
        <v>0</v>
      </c>
      <c r="L156" s="251">
        <v>0</v>
      </c>
      <c r="M156" s="252"/>
      <c r="N156" s="253">
        <f>ROUND(L156*K156,2)</f>
        <v>0</v>
      </c>
      <c r="O156" s="253"/>
      <c r="P156" s="253"/>
      <c r="Q156" s="253"/>
      <c r="R156" s="36"/>
      <c r="T156" s="170" t="s">
        <v>22</v>
      </c>
      <c r="U156" s="43" t="s">
        <v>41</v>
      </c>
      <c r="V156" s="35"/>
      <c r="W156" s="171">
        <f>V156*K156</f>
        <v>0</v>
      </c>
      <c r="X156" s="171">
        <v>0</v>
      </c>
      <c r="Y156" s="171">
        <f>X156*K156</f>
        <v>0</v>
      </c>
      <c r="Z156" s="171">
        <v>0</v>
      </c>
      <c r="AA156" s="172">
        <f>Z156*K156</f>
        <v>0</v>
      </c>
      <c r="AR156" s="18" t="s">
        <v>163</v>
      </c>
      <c r="AT156" s="18" t="s">
        <v>151</v>
      </c>
      <c r="AU156" s="18" t="s">
        <v>106</v>
      </c>
      <c r="AY156" s="18" t="s">
        <v>150</v>
      </c>
      <c r="BE156" s="109">
        <f>IF(U156="základní",N156,0)</f>
        <v>0</v>
      </c>
      <c r="BF156" s="109">
        <f>IF(U156="snížená",N156,0)</f>
        <v>0</v>
      </c>
      <c r="BG156" s="109">
        <f>IF(U156="zákl. přenesená",N156,0)</f>
        <v>0</v>
      </c>
      <c r="BH156" s="109">
        <f>IF(U156="sníž. přenesená",N156,0)</f>
        <v>0</v>
      </c>
      <c r="BI156" s="109">
        <f>IF(U156="nulová",N156,0)</f>
        <v>0</v>
      </c>
      <c r="BJ156" s="18" t="s">
        <v>84</v>
      </c>
      <c r="BK156" s="109">
        <f>ROUND(L156*K156,2)</f>
        <v>0</v>
      </c>
      <c r="BL156" s="18" t="s">
        <v>163</v>
      </c>
      <c r="BM156" s="18" t="s">
        <v>321</v>
      </c>
    </row>
    <row r="157" spans="2:63" s="9" customFormat="1" ht="29.85" customHeight="1">
      <c r="B157" s="155"/>
      <c r="C157" s="156"/>
      <c r="D157" s="165" t="s">
        <v>125</v>
      </c>
      <c r="E157" s="165"/>
      <c r="F157" s="165"/>
      <c r="G157" s="165"/>
      <c r="H157" s="165"/>
      <c r="I157" s="165"/>
      <c r="J157" s="165"/>
      <c r="K157" s="165"/>
      <c r="L157" s="165"/>
      <c r="M157" s="165"/>
      <c r="N157" s="263">
        <f>BK157</f>
        <v>0</v>
      </c>
      <c r="O157" s="264"/>
      <c r="P157" s="264"/>
      <c r="Q157" s="264"/>
      <c r="R157" s="158"/>
      <c r="T157" s="159"/>
      <c r="U157" s="156"/>
      <c r="V157" s="156"/>
      <c r="W157" s="160">
        <f>SUM(W158:W161)</f>
        <v>0</v>
      </c>
      <c r="X157" s="156"/>
      <c r="Y157" s="160">
        <f>SUM(Y158:Y161)</f>
        <v>0.0576693</v>
      </c>
      <c r="Z157" s="156"/>
      <c r="AA157" s="161">
        <f>SUM(AA158:AA161)</f>
        <v>0.0313813</v>
      </c>
      <c r="AR157" s="162" t="s">
        <v>106</v>
      </c>
      <c r="AT157" s="163" t="s">
        <v>75</v>
      </c>
      <c r="AU157" s="163" t="s">
        <v>84</v>
      </c>
      <c r="AY157" s="162" t="s">
        <v>150</v>
      </c>
      <c r="BK157" s="164">
        <f>SUM(BK158:BK161)</f>
        <v>0</v>
      </c>
    </row>
    <row r="158" spans="2:65" s="1" customFormat="1" ht="25.5" customHeight="1">
      <c r="B158" s="34"/>
      <c r="C158" s="166" t="s">
        <v>240</v>
      </c>
      <c r="D158" s="166" t="s">
        <v>151</v>
      </c>
      <c r="E158" s="167" t="s">
        <v>278</v>
      </c>
      <c r="F158" s="250" t="s">
        <v>279</v>
      </c>
      <c r="G158" s="250"/>
      <c r="H158" s="250"/>
      <c r="I158" s="250"/>
      <c r="J158" s="168" t="s">
        <v>231</v>
      </c>
      <c r="K158" s="169">
        <v>16.43</v>
      </c>
      <c r="L158" s="251">
        <v>0</v>
      </c>
      <c r="M158" s="252"/>
      <c r="N158" s="253">
        <f>ROUND(L158*K158,2)</f>
        <v>0</v>
      </c>
      <c r="O158" s="253"/>
      <c r="P158" s="253"/>
      <c r="Q158" s="253"/>
      <c r="R158" s="36"/>
      <c r="T158" s="170" t="s">
        <v>22</v>
      </c>
      <c r="U158" s="43" t="s">
        <v>41</v>
      </c>
      <c r="V158" s="35"/>
      <c r="W158" s="171">
        <f>V158*K158</f>
        <v>0</v>
      </c>
      <c r="X158" s="171">
        <v>0</v>
      </c>
      <c r="Y158" s="171">
        <f>X158*K158</f>
        <v>0</v>
      </c>
      <c r="Z158" s="171">
        <v>0.00191</v>
      </c>
      <c r="AA158" s="172">
        <f>Z158*K158</f>
        <v>0.0313813</v>
      </c>
      <c r="AR158" s="18" t="s">
        <v>163</v>
      </c>
      <c r="AT158" s="18" t="s">
        <v>151</v>
      </c>
      <c r="AU158" s="18" t="s">
        <v>106</v>
      </c>
      <c r="AY158" s="18" t="s">
        <v>150</v>
      </c>
      <c r="BE158" s="109">
        <f>IF(U158="základní",N158,0)</f>
        <v>0</v>
      </c>
      <c r="BF158" s="109">
        <f>IF(U158="snížená",N158,0)</f>
        <v>0</v>
      </c>
      <c r="BG158" s="109">
        <f>IF(U158="zákl. přenesená",N158,0)</f>
        <v>0</v>
      </c>
      <c r="BH158" s="109">
        <f>IF(U158="sníž. přenesená",N158,0)</f>
        <v>0</v>
      </c>
      <c r="BI158" s="109">
        <f>IF(U158="nulová",N158,0)</f>
        <v>0</v>
      </c>
      <c r="BJ158" s="18" t="s">
        <v>84</v>
      </c>
      <c r="BK158" s="109">
        <f>ROUND(L158*K158,2)</f>
        <v>0</v>
      </c>
      <c r="BL158" s="18" t="s">
        <v>163</v>
      </c>
      <c r="BM158" s="18" t="s">
        <v>322</v>
      </c>
    </row>
    <row r="159" spans="2:65" s="1" customFormat="1" ht="38.25" customHeight="1">
      <c r="B159" s="34"/>
      <c r="C159" s="166" t="s">
        <v>244</v>
      </c>
      <c r="D159" s="166" t="s">
        <v>151</v>
      </c>
      <c r="E159" s="167" t="s">
        <v>289</v>
      </c>
      <c r="F159" s="250" t="s">
        <v>290</v>
      </c>
      <c r="G159" s="250"/>
      <c r="H159" s="250"/>
      <c r="I159" s="250"/>
      <c r="J159" s="168" t="s">
        <v>231</v>
      </c>
      <c r="K159" s="169">
        <v>16.43</v>
      </c>
      <c r="L159" s="251">
        <v>0</v>
      </c>
      <c r="M159" s="252"/>
      <c r="N159" s="253">
        <f>ROUND(L159*K159,2)</f>
        <v>0</v>
      </c>
      <c r="O159" s="253"/>
      <c r="P159" s="253"/>
      <c r="Q159" s="253"/>
      <c r="R159" s="36"/>
      <c r="T159" s="170" t="s">
        <v>22</v>
      </c>
      <c r="U159" s="43" t="s">
        <v>41</v>
      </c>
      <c r="V159" s="35"/>
      <c r="W159" s="171">
        <f>V159*K159</f>
        <v>0</v>
      </c>
      <c r="X159" s="171">
        <v>0.00351</v>
      </c>
      <c r="Y159" s="171">
        <f>X159*K159</f>
        <v>0.0576693</v>
      </c>
      <c r="Z159" s="171">
        <v>0</v>
      </c>
      <c r="AA159" s="172">
        <f>Z159*K159</f>
        <v>0</v>
      </c>
      <c r="AR159" s="18" t="s">
        <v>163</v>
      </c>
      <c r="AT159" s="18" t="s">
        <v>151</v>
      </c>
      <c r="AU159" s="18" t="s">
        <v>106</v>
      </c>
      <c r="AY159" s="18" t="s">
        <v>150</v>
      </c>
      <c r="BE159" s="109">
        <f>IF(U159="základní",N159,0)</f>
        <v>0</v>
      </c>
      <c r="BF159" s="109">
        <f>IF(U159="snížená",N159,0)</f>
        <v>0</v>
      </c>
      <c r="BG159" s="109">
        <f>IF(U159="zákl. přenesená",N159,0)</f>
        <v>0</v>
      </c>
      <c r="BH159" s="109">
        <f>IF(U159="sníž. přenesená",N159,0)</f>
        <v>0</v>
      </c>
      <c r="BI159" s="109">
        <f>IF(U159="nulová",N159,0)</f>
        <v>0</v>
      </c>
      <c r="BJ159" s="18" t="s">
        <v>84</v>
      </c>
      <c r="BK159" s="109">
        <f>ROUND(L159*K159,2)</f>
        <v>0</v>
      </c>
      <c r="BL159" s="18" t="s">
        <v>163</v>
      </c>
      <c r="BM159" s="18" t="s">
        <v>291</v>
      </c>
    </row>
    <row r="160" spans="2:65" s="1" customFormat="1" ht="38.25" customHeight="1">
      <c r="B160" s="34"/>
      <c r="C160" s="166" t="s">
        <v>249</v>
      </c>
      <c r="D160" s="166" t="s">
        <v>151</v>
      </c>
      <c r="E160" s="167" t="s">
        <v>293</v>
      </c>
      <c r="F160" s="250" t="s">
        <v>294</v>
      </c>
      <c r="G160" s="250"/>
      <c r="H160" s="250"/>
      <c r="I160" s="250"/>
      <c r="J160" s="168" t="s">
        <v>197</v>
      </c>
      <c r="K160" s="169">
        <v>3</v>
      </c>
      <c r="L160" s="251">
        <v>0</v>
      </c>
      <c r="M160" s="252"/>
      <c r="N160" s="253">
        <f>ROUND(L160*K160,2)</f>
        <v>0</v>
      </c>
      <c r="O160" s="253"/>
      <c r="P160" s="253"/>
      <c r="Q160" s="253"/>
      <c r="R160" s="36"/>
      <c r="T160" s="170" t="s">
        <v>22</v>
      </c>
      <c r="U160" s="43" t="s">
        <v>41</v>
      </c>
      <c r="V160" s="35"/>
      <c r="W160" s="171">
        <f>V160*K160</f>
        <v>0</v>
      </c>
      <c r="X160" s="171">
        <v>0</v>
      </c>
      <c r="Y160" s="171">
        <f>X160*K160</f>
        <v>0</v>
      </c>
      <c r="Z160" s="171">
        <v>0</v>
      </c>
      <c r="AA160" s="172">
        <f>Z160*K160</f>
        <v>0</v>
      </c>
      <c r="AR160" s="18" t="s">
        <v>163</v>
      </c>
      <c r="AT160" s="18" t="s">
        <v>151</v>
      </c>
      <c r="AU160" s="18" t="s">
        <v>106</v>
      </c>
      <c r="AY160" s="18" t="s">
        <v>150</v>
      </c>
      <c r="BE160" s="109">
        <f>IF(U160="základní",N160,0)</f>
        <v>0</v>
      </c>
      <c r="BF160" s="109">
        <f>IF(U160="snížená",N160,0)</f>
        <v>0</v>
      </c>
      <c r="BG160" s="109">
        <f>IF(U160="zákl. přenesená",N160,0)</f>
        <v>0</v>
      </c>
      <c r="BH160" s="109">
        <f>IF(U160="sníž. přenesená",N160,0)</f>
        <v>0</v>
      </c>
      <c r="BI160" s="109">
        <f>IF(U160="nulová",N160,0)</f>
        <v>0</v>
      </c>
      <c r="BJ160" s="18" t="s">
        <v>84</v>
      </c>
      <c r="BK160" s="109">
        <f>ROUND(L160*K160,2)</f>
        <v>0</v>
      </c>
      <c r="BL160" s="18" t="s">
        <v>163</v>
      </c>
      <c r="BM160" s="18" t="s">
        <v>295</v>
      </c>
    </row>
    <row r="161" spans="2:65" s="1" customFormat="1" ht="25.5" customHeight="1">
      <c r="B161" s="34"/>
      <c r="C161" s="166" t="s">
        <v>253</v>
      </c>
      <c r="D161" s="166" t="s">
        <v>151</v>
      </c>
      <c r="E161" s="167" t="s">
        <v>309</v>
      </c>
      <c r="F161" s="250" t="s">
        <v>310</v>
      </c>
      <c r="G161" s="250"/>
      <c r="H161" s="250"/>
      <c r="I161" s="250"/>
      <c r="J161" s="168" t="s">
        <v>247</v>
      </c>
      <c r="K161" s="177">
        <v>0</v>
      </c>
      <c r="L161" s="251">
        <v>0</v>
      </c>
      <c r="M161" s="252"/>
      <c r="N161" s="253">
        <f>ROUND(L161*K161,2)</f>
        <v>0</v>
      </c>
      <c r="O161" s="253"/>
      <c r="P161" s="253"/>
      <c r="Q161" s="253"/>
      <c r="R161" s="36"/>
      <c r="T161" s="170" t="s">
        <v>22</v>
      </c>
      <c r="U161" s="43" t="s">
        <v>41</v>
      </c>
      <c r="V161" s="35"/>
      <c r="W161" s="171">
        <f>V161*K161</f>
        <v>0</v>
      </c>
      <c r="X161" s="171">
        <v>0</v>
      </c>
      <c r="Y161" s="171">
        <f>X161*K161</f>
        <v>0</v>
      </c>
      <c r="Z161" s="171">
        <v>0</v>
      </c>
      <c r="AA161" s="172">
        <f>Z161*K161</f>
        <v>0</v>
      </c>
      <c r="AR161" s="18" t="s">
        <v>163</v>
      </c>
      <c r="AT161" s="18" t="s">
        <v>151</v>
      </c>
      <c r="AU161" s="18" t="s">
        <v>106</v>
      </c>
      <c r="AY161" s="18" t="s">
        <v>150</v>
      </c>
      <c r="BE161" s="109">
        <f>IF(U161="základní",N161,0)</f>
        <v>0</v>
      </c>
      <c r="BF161" s="109">
        <f>IF(U161="snížená",N161,0)</f>
        <v>0</v>
      </c>
      <c r="BG161" s="109">
        <f>IF(U161="zákl. přenesená",N161,0)</f>
        <v>0</v>
      </c>
      <c r="BH161" s="109">
        <f>IF(U161="sníž. přenesená",N161,0)</f>
        <v>0</v>
      </c>
      <c r="BI161" s="109">
        <f>IF(U161="nulová",N161,0)</f>
        <v>0</v>
      </c>
      <c r="BJ161" s="18" t="s">
        <v>84</v>
      </c>
      <c r="BK161" s="109">
        <f>ROUND(L161*K161,2)</f>
        <v>0</v>
      </c>
      <c r="BL161" s="18" t="s">
        <v>163</v>
      </c>
      <c r="BM161" s="18" t="s">
        <v>311</v>
      </c>
    </row>
    <row r="162" spans="2:63" s="1" customFormat="1" ht="49.9" customHeight="1">
      <c r="B162" s="34"/>
      <c r="C162" s="35"/>
      <c r="D162" s="157" t="s">
        <v>312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267">
        <f aca="true" t="shared" si="15" ref="N162:N167">BK162</f>
        <v>0</v>
      </c>
      <c r="O162" s="268"/>
      <c r="P162" s="268"/>
      <c r="Q162" s="268"/>
      <c r="R162" s="36"/>
      <c r="T162" s="142"/>
      <c r="U162" s="35"/>
      <c r="V162" s="35"/>
      <c r="W162" s="35"/>
      <c r="X162" s="35"/>
      <c r="Y162" s="35"/>
      <c r="Z162" s="35"/>
      <c r="AA162" s="77"/>
      <c r="AT162" s="18" t="s">
        <v>75</v>
      </c>
      <c r="AU162" s="18" t="s">
        <v>76</v>
      </c>
      <c r="AY162" s="18" t="s">
        <v>313</v>
      </c>
      <c r="BK162" s="109">
        <f>SUM(BK163:BK167)</f>
        <v>0</v>
      </c>
    </row>
    <row r="163" spans="2:63" s="1" customFormat="1" ht="22.35" customHeight="1">
      <c r="B163" s="34"/>
      <c r="C163" s="178" t="s">
        <v>22</v>
      </c>
      <c r="D163" s="178" t="s">
        <v>151</v>
      </c>
      <c r="E163" s="179" t="s">
        <v>22</v>
      </c>
      <c r="F163" s="258" t="s">
        <v>22</v>
      </c>
      <c r="G163" s="258"/>
      <c r="H163" s="258"/>
      <c r="I163" s="258"/>
      <c r="J163" s="180" t="s">
        <v>22</v>
      </c>
      <c r="K163" s="177"/>
      <c r="L163" s="251"/>
      <c r="M163" s="253"/>
      <c r="N163" s="253">
        <f t="shared" si="15"/>
        <v>0</v>
      </c>
      <c r="O163" s="253"/>
      <c r="P163" s="253"/>
      <c r="Q163" s="253"/>
      <c r="R163" s="36"/>
      <c r="T163" s="170" t="s">
        <v>22</v>
      </c>
      <c r="U163" s="181" t="s">
        <v>41</v>
      </c>
      <c r="V163" s="35"/>
      <c r="W163" s="35"/>
      <c r="X163" s="35"/>
      <c r="Y163" s="35"/>
      <c r="Z163" s="35"/>
      <c r="AA163" s="77"/>
      <c r="AT163" s="18" t="s">
        <v>313</v>
      </c>
      <c r="AU163" s="18" t="s">
        <v>84</v>
      </c>
      <c r="AY163" s="18" t="s">
        <v>313</v>
      </c>
      <c r="BE163" s="109">
        <f>IF(U163="základní",N163,0)</f>
        <v>0</v>
      </c>
      <c r="BF163" s="109">
        <f>IF(U163="snížená",N163,0)</f>
        <v>0</v>
      </c>
      <c r="BG163" s="109">
        <f>IF(U163="zákl. přenesená",N163,0)</f>
        <v>0</v>
      </c>
      <c r="BH163" s="109">
        <f>IF(U163="sníž. přenesená",N163,0)</f>
        <v>0</v>
      </c>
      <c r="BI163" s="109">
        <f>IF(U163="nulová",N163,0)</f>
        <v>0</v>
      </c>
      <c r="BJ163" s="18" t="s">
        <v>84</v>
      </c>
      <c r="BK163" s="109">
        <f>L163*K163</f>
        <v>0</v>
      </c>
    </row>
    <row r="164" spans="2:63" s="1" customFormat="1" ht="22.35" customHeight="1">
      <c r="B164" s="34"/>
      <c r="C164" s="178" t="s">
        <v>22</v>
      </c>
      <c r="D164" s="178" t="s">
        <v>151</v>
      </c>
      <c r="E164" s="179" t="s">
        <v>22</v>
      </c>
      <c r="F164" s="258" t="s">
        <v>22</v>
      </c>
      <c r="G164" s="258"/>
      <c r="H164" s="258"/>
      <c r="I164" s="258"/>
      <c r="J164" s="180" t="s">
        <v>22</v>
      </c>
      <c r="K164" s="177"/>
      <c r="L164" s="251"/>
      <c r="M164" s="253"/>
      <c r="N164" s="253">
        <f t="shared" si="15"/>
        <v>0</v>
      </c>
      <c r="O164" s="253"/>
      <c r="P164" s="253"/>
      <c r="Q164" s="253"/>
      <c r="R164" s="36"/>
      <c r="T164" s="170" t="s">
        <v>22</v>
      </c>
      <c r="U164" s="181" t="s">
        <v>41</v>
      </c>
      <c r="V164" s="35"/>
      <c r="W164" s="35"/>
      <c r="X164" s="35"/>
      <c r="Y164" s="35"/>
      <c r="Z164" s="35"/>
      <c r="AA164" s="77"/>
      <c r="AT164" s="18" t="s">
        <v>313</v>
      </c>
      <c r="AU164" s="18" t="s">
        <v>84</v>
      </c>
      <c r="AY164" s="18" t="s">
        <v>313</v>
      </c>
      <c r="BE164" s="109">
        <f>IF(U164="základní",N164,0)</f>
        <v>0</v>
      </c>
      <c r="BF164" s="109">
        <f>IF(U164="snížená",N164,0)</f>
        <v>0</v>
      </c>
      <c r="BG164" s="109">
        <f>IF(U164="zákl. přenesená",N164,0)</f>
        <v>0</v>
      </c>
      <c r="BH164" s="109">
        <f>IF(U164="sníž. přenesená",N164,0)</f>
        <v>0</v>
      </c>
      <c r="BI164" s="109">
        <f>IF(U164="nulová",N164,0)</f>
        <v>0</v>
      </c>
      <c r="BJ164" s="18" t="s">
        <v>84</v>
      </c>
      <c r="BK164" s="109">
        <f>L164*K164</f>
        <v>0</v>
      </c>
    </row>
    <row r="165" spans="2:63" s="1" customFormat="1" ht="22.35" customHeight="1">
      <c r="B165" s="34"/>
      <c r="C165" s="178" t="s">
        <v>22</v>
      </c>
      <c r="D165" s="178" t="s">
        <v>151</v>
      </c>
      <c r="E165" s="179" t="s">
        <v>22</v>
      </c>
      <c r="F165" s="258" t="s">
        <v>22</v>
      </c>
      <c r="G165" s="258"/>
      <c r="H165" s="258"/>
      <c r="I165" s="258"/>
      <c r="J165" s="180" t="s">
        <v>22</v>
      </c>
      <c r="K165" s="177"/>
      <c r="L165" s="251"/>
      <c r="M165" s="253"/>
      <c r="N165" s="253">
        <f t="shared" si="15"/>
        <v>0</v>
      </c>
      <c r="O165" s="253"/>
      <c r="P165" s="253"/>
      <c r="Q165" s="253"/>
      <c r="R165" s="36"/>
      <c r="T165" s="170" t="s">
        <v>22</v>
      </c>
      <c r="U165" s="181" t="s">
        <v>41</v>
      </c>
      <c r="V165" s="35"/>
      <c r="W165" s="35"/>
      <c r="X165" s="35"/>
      <c r="Y165" s="35"/>
      <c r="Z165" s="35"/>
      <c r="AA165" s="77"/>
      <c r="AT165" s="18" t="s">
        <v>313</v>
      </c>
      <c r="AU165" s="18" t="s">
        <v>84</v>
      </c>
      <c r="AY165" s="18" t="s">
        <v>313</v>
      </c>
      <c r="BE165" s="109">
        <f>IF(U165="základní",N165,0)</f>
        <v>0</v>
      </c>
      <c r="BF165" s="109">
        <f>IF(U165="snížená",N165,0)</f>
        <v>0</v>
      </c>
      <c r="BG165" s="109">
        <f>IF(U165="zákl. přenesená",N165,0)</f>
        <v>0</v>
      </c>
      <c r="BH165" s="109">
        <f>IF(U165="sníž. přenesená",N165,0)</f>
        <v>0</v>
      </c>
      <c r="BI165" s="109">
        <f>IF(U165="nulová",N165,0)</f>
        <v>0</v>
      </c>
      <c r="BJ165" s="18" t="s">
        <v>84</v>
      </c>
      <c r="BK165" s="109">
        <f>L165*K165</f>
        <v>0</v>
      </c>
    </row>
    <row r="166" spans="2:63" s="1" customFormat="1" ht="22.35" customHeight="1">
      <c r="B166" s="34"/>
      <c r="C166" s="178" t="s">
        <v>22</v>
      </c>
      <c r="D166" s="178" t="s">
        <v>151</v>
      </c>
      <c r="E166" s="179" t="s">
        <v>22</v>
      </c>
      <c r="F166" s="258" t="s">
        <v>22</v>
      </c>
      <c r="G166" s="258"/>
      <c r="H166" s="258"/>
      <c r="I166" s="258"/>
      <c r="J166" s="180" t="s">
        <v>22</v>
      </c>
      <c r="K166" s="177"/>
      <c r="L166" s="251"/>
      <c r="M166" s="253"/>
      <c r="N166" s="253">
        <f t="shared" si="15"/>
        <v>0</v>
      </c>
      <c r="O166" s="253"/>
      <c r="P166" s="253"/>
      <c r="Q166" s="253"/>
      <c r="R166" s="36"/>
      <c r="T166" s="170" t="s">
        <v>22</v>
      </c>
      <c r="U166" s="181" t="s">
        <v>41</v>
      </c>
      <c r="V166" s="35"/>
      <c r="W166" s="35"/>
      <c r="X166" s="35"/>
      <c r="Y166" s="35"/>
      <c r="Z166" s="35"/>
      <c r="AA166" s="77"/>
      <c r="AT166" s="18" t="s">
        <v>313</v>
      </c>
      <c r="AU166" s="18" t="s">
        <v>84</v>
      </c>
      <c r="AY166" s="18" t="s">
        <v>313</v>
      </c>
      <c r="BE166" s="109">
        <f>IF(U166="základní",N166,0)</f>
        <v>0</v>
      </c>
      <c r="BF166" s="109">
        <f>IF(U166="snížená",N166,0)</f>
        <v>0</v>
      </c>
      <c r="BG166" s="109">
        <f>IF(U166="zákl. přenesená",N166,0)</f>
        <v>0</v>
      </c>
      <c r="BH166" s="109">
        <f>IF(U166="sníž. přenesená",N166,0)</f>
        <v>0</v>
      </c>
      <c r="BI166" s="109">
        <f>IF(U166="nulová",N166,0)</f>
        <v>0</v>
      </c>
      <c r="BJ166" s="18" t="s">
        <v>84</v>
      </c>
      <c r="BK166" s="109">
        <f>L166*K166</f>
        <v>0</v>
      </c>
    </row>
    <row r="167" spans="2:63" s="1" customFormat="1" ht="22.35" customHeight="1">
      <c r="B167" s="34"/>
      <c r="C167" s="178" t="s">
        <v>22</v>
      </c>
      <c r="D167" s="178" t="s">
        <v>151</v>
      </c>
      <c r="E167" s="179" t="s">
        <v>22</v>
      </c>
      <c r="F167" s="258" t="s">
        <v>22</v>
      </c>
      <c r="G167" s="258"/>
      <c r="H167" s="258"/>
      <c r="I167" s="258"/>
      <c r="J167" s="180" t="s">
        <v>22</v>
      </c>
      <c r="K167" s="177"/>
      <c r="L167" s="251"/>
      <c r="M167" s="253"/>
      <c r="N167" s="253">
        <f t="shared" si="15"/>
        <v>0</v>
      </c>
      <c r="O167" s="253"/>
      <c r="P167" s="253"/>
      <c r="Q167" s="253"/>
      <c r="R167" s="36"/>
      <c r="T167" s="170" t="s">
        <v>22</v>
      </c>
      <c r="U167" s="181" t="s">
        <v>41</v>
      </c>
      <c r="V167" s="55"/>
      <c r="W167" s="55"/>
      <c r="X167" s="55"/>
      <c r="Y167" s="55"/>
      <c r="Z167" s="55"/>
      <c r="AA167" s="57"/>
      <c r="AT167" s="18" t="s">
        <v>313</v>
      </c>
      <c r="AU167" s="18" t="s">
        <v>84</v>
      </c>
      <c r="AY167" s="18" t="s">
        <v>313</v>
      </c>
      <c r="BE167" s="109">
        <f>IF(U167="základní",N167,0)</f>
        <v>0</v>
      </c>
      <c r="BF167" s="109">
        <f>IF(U167="snížená",N167,0)</f>
        <v>0</v>
      </c>
      <c r="BG167" s="109">
        <f>IF(U167="zákl. přenesená",N167,0)</f>
        <v>0</v>
      </c>
      <c r="BH167" s="109">
        <f>IF(U167="sníž. přenesená",N167,0)</f>
        <v>0</v>
      </c>
      <c r="BI167" s="109">
        <f>IF(U167="nulová",N167,0)</f>
        <v>0</v>
      </c>
      <c r="BJ167" s="18" t="s">
        <v>84</v>
      </c>
      <c r="BK167" s="109">
        <f>L167*K167</f>
        <v>0</v>
      </c>
    </row>
    <row r="168" spans="2:18" s="1" customFormat="1" ht="6.95" customHeight="1">
      <c r="B168" s="58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60"/>
    </row>
  </sheetData>
  <sheetProtection algorithmName="SHA-512" hashValue="6Rd6Bjc8QUir/eyq1E8CdqWaik9j28aBN/ZEaQhFPhylXxsGcnTudvkmpZv/wqsYFbmw8wyVCSzqt6m6Y8U5ig==" saltValue="hxsdGkaTi7wPc/Yk3v/zGE7SPHLLKYIvcy73puq/2ONLVWW7i471VObysYRBoj6KyBQUzCrU/FdQHxCu4kIjQg==" spinCount="10" sheet="1" objects="1" scenarios="1" formatColumns="0" formatRows="0"/>
  <mergeCells count="175">
    <mergeCell ref="H1:K1"/>
    <mergeCell ref="S2:AC2"/>
    <mergeCell ref="F166:I166"/>
    <mergeCell ref="L166:M166"/>
    <mergeCell ref="N166:Q166"/>
    <mergeCell ref="F167:I167"/>
    <mergeCell ref="L167:M167"/>
    <mergeCell ref="N167:Q167"/>
    <mergeCell ref="N126:Q126"/>
    <mergeCell ref="N127:Q127"/>
    <mergeCell ref="N128:Q128"/>
    <mergeCell ref="N132:Q132"/>
    <mergeCell ref="N134:Q134"/>
    <mergeCell ref="N135:Q135"/>
    <mergeCell ref="N137:Q137"/>
    <mergeCell ref="N138:Q138"/>
    <mergeCell ref="N150:Q150"/>
    <mergeCell ref="N154:Q154"/>
    <mergeCell ref="N157:Q157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9:I139"/>
    <mergeCell ref="L139:M139"/>
    <mergeCell ref="N139:Q139"/>
    <mergeCell ref="F140:I140"/>
    <mergeCell ref="L140:M140"/>
    <mergeCell ref="N140:Q140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63:D168">
      <formula1>"K, M"</formula1>
    </dataValidation>
    <dataValidation type="list" allowBlank="1" showInputMessage="1" showErrorMessage="1" error="Povoleny jsou hodnoty základní, snížená, zákl. přenesená, sníž. přenesená, nulová." sqref="U163:U16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6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101</v>
      </c>
      <c r="G1" s="13"/>
      <c r="H1" s="269" t="s">
        <v>102</v>
      </c>
      <c r="I1" s="269"/>
      <c r="J1" s="269"/>
      <c r="K1" s="269"/>
      <c r="L1" s="13" t="s">
        <v>103</v>
      </c>
      <c r="M1" s="11"/>
      <c r="N1" s="11"/>
      <c r="O1" s="12" t="s">
        <v>104</v>
      </c>
      <c r="P1" s="11"/>
      <c r="Q1" s="11"/>
      <c r="R1" s="11"/>
      <c r="S1" s="13" t="s">
        <v>105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227" t="s">
        <v>8</v>
      </c>
      <c r="T2" s="228"/>
      <c r="U2" s="228"/>
      <c r="V2" s="228"/>
      <c r="W2" s="228"/>
      <c r="X2" s="228"/>
      <c r="Y2" s="228"/>
      <c r="Z2" s="228"/>
      <c r="AA2" s="228"/>
      <c r="AB2" s="228"/>
      <c r="AC2" s="228"/>
      <c r="AT2" s="18" t="s">
        <v>91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106</v>
      </c>
    </row>
    <row r="4" spans="2:46" ht="36.95" customHeight="1">
      <c r="B4" s="22"/>
      <c r="C4" s="184" t="s">
        <v>107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9" t="str">
        <f>'Rekapitulace stavby'!K6</f>
        <v>Oprava střech v ZZS Hlučín</v>
      </c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5"/>
      <c r="R6" s="23"/>
    </row>
    <row r="7" spans="2:18" s="1" customFormat="1" ht="32.85" customHeight="1">
      <c r="B7" s="34"/>
      <c r="C7" s="35"/>
      <c r="D7" s="28" t="s">
        <v>108</v>
      </c>
      <c r="E7" s="35"/>
      <c r="F7" s="190" t="s">
        <v>323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32" t="str">
        <f>'Rekapitulace stavby'!AN8</f>
        <v>16.5.2021</v>
      </c>
      <c r="P9" s="233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8" t="str">
        <f>IF('Rekapitulace stavby'!AN10="","",'Rekapitulace stavby'!AN10)</f>
        <v/>
      </c>
      <c r="P11" s="188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188" t="str">
        <f>IF('Rekapitulace stavby'!AN11="","",'Rekapitulace stavby'!AN11)</f>
        <v/>
      </c>
      <c r="P12" s="188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34" t="str">
        <f>IF('Rekapitulace stavby'!AN13="","",'Rekapitulace stavby'!AN13)</f>
        <v>Vyplň údaj</v>
      </c>
      <c r="P14" s="188"/>
      <c r="Q14" s="35"/>
      <c r="R14" s="36"/>
    </row>
    <row r="15" spans="2:18" s="1" customFormat="1" ht="18" customHeight="1">
      <c r="B15" s="34"/>
      <c r="C15" s="35"/>
      <c r="D15" s="35"/>
      <c r="E15" s="234" t="str">
        <f>IF('Rekapitulace stavby'!E14="","",'Rekapitulace stavby'!E14)</f>
        <v>Vyplň údaj</v>
      </c>
      <c r="F15" s="235"/>
      <c r="G15" s="235"/>
      <c r="H15" s="235"/>
      <c r="I15" s="235"/>
      <c r="J15" s="235"/>
      <c r="K15" s="235"/>
      <c r="L15" s="235"/>
      <c r="M15" s="29" t="s">
        <v>30</v>
      </c>
      <c r="N15" s="35"/>
      <c r="O15" s="234" t="str">
        <f>IF('Rekapitulace stavby'!AN14="","",'Rekapitulace stavby'!AN14)</f>
        <v>Vyplň údaj</v>
      </c>
      <c r="P15" s="188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8" t="str">
        <f>IF('Rekapitulace stavby'!AN16="","",'Rekapitulace stavby'!AN16)</f>
        <v/>
      </c>
      <c r="P17" s="188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188" t="str">
        <f>IF('Rekapitulace stavby'!AN17="","",'Rekapitulace stavby'!AN17)</f>
        <v/>
      </c>
      <c r="P18" s="18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8" t="str">
        <f>IF('Rekapitulace stavby'!AN19="","",'Rekapitulace stavby'!AN19)</f>
        <v/>
      </c>
      <c r="P20" s="188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188" t="str">
        <f>IF('Rekapitulace stavby'!AN20="","",'Rekapitulace stavby'!AN20)</f>
        <v/>
      </c>
      <c r="P21" s="18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3" t="s">
        <v>22</v>
      </c>
      <c r="F24" s="193"/>
      <c r="G24" s="193"/>
      <c r="H24" s="193"/>
      <c r="I24" s="193"/>
      <c r="J24" s="193"/>
      <c r="K24" s="193"/>
      <c r="L24" s="193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110</v>
      </c>
      <c r="E27" s="35"/>
      <c r="F27" s="35"/>
      <c r="G27" s="35"/>
      <c r="H27" s="35"/>
      <c r="I27" s="35"/>
      <c r="J27" s="35"/>
      <c r="K27" s="35"/>
      <c r="L27" s="35"/>
      <c r="M27" s="194">
        <f>N88</f>
        <v>0</v>
      </c>
      <c r="N27" s="194"/>
      <c r="O27" s="194"/>
      <c r="P27" s="194"/>
      <c r="Q27" s="35"/>
      <c r="R27" s="36"/>
    </row>
    <row r="28" spans="2:18" s="1" customFormat="1" ht="14.45" customHeight="1">
      <c r="B28" s="34"/>
      <c r="C28" s="35"/>
      <c r="D28" s="33" t="s">
        <v>95</v>
      </c>
      <c r="E28" s="35"/>
      <c r="F28" s="35"/>
      <c r="G28" s="35"/>
      <c r="H28" s="35"/>
      <c r="I28" s="35"/>
      <c r="J28" s="35"/>
      <c r="K28" s="35"/>
      <c r="L28" s="35"/>
      <c r="M28" s="194">
        <f>N100</f>
        <v>0</v>
      </c>
      <c r="N28" s="194"/>
      <c r="O28" s="194"/>
      <c r="P28" s="194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6">
        <f>ROUND(M27+M28,2)</f>
        <v>0</v>
      </c>
      <c r="N30" s="231"/>
      <c r="O30" s="231"/>
      <c r="P30" s="231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0.21</v>
      </c>
      <c r="G32" s="121" t="s">
        <v>42</v>
      </c>
      <c r="H32" s="237">
        <f>ROUND((((SUM(BE100:BE107)+SUM(BE125:BE161))+SUM(BE163:BE167))),2)</f>
        <v>0</v>
      </c>
      <c r="I32" s="231"/>
      <c r="J32" s="231"/>
      <c r="K32" s="35"/>
      <c r="L32" s="35"/>
      <c r="M32" s="237">
        <f>ROUND(((ROUND((SUM(BE100:BE107)+SUM(BE125:BE161)),2)*F32)+SUM(BE163:BE167)*F32),2)</f>
        <v>0</v>
      </c>
      <c r="N32" s="231"/>
      <c r="O32" s="231"/>
      <c r="P32" s="231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0.15</v>
      </c>
      <c r="G33" s="121" t="s">
        <v>42</v>
      </c>
      <c r="H33" s="237">
        <f>ROUND((((SUM(BF100:BF107)+SUM(BF125:BF161))+SUM(BF163:BF167))),2)</f>
        <v>0</v>
      </c>
      <c r="I33" s="231"/>
      <c r="J33" s="231"/>
      <c r="K33" s="35"/>
      <c r="L33" s="35"/>
      <c r="M33" s="237">
        <f>ROUND(((ROUND((SUM(BF100:BF107)+SUM(BF125:BF161)),2)*F33)+SUM(BF163:BF167)*F33),2)</f>
        <v>0</v>
      </c>
      <c r="N33" s="231"/>
      <c r="O33" s="231"/>
      <c r="P33" s="231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44</v>
      </c>
      <c r="F34" s="42">
        <v>0.21</v>
      </c>
      <c r="G34" s="121" t="s">
        <v>42</v>
      </c>
      <c r="H34" s="237">
        <f>ROUND((((SUM(BG100:BG107)+SUM(BG125:BG161))+SUM(BG163:BG167))),2)</f>
        <v>0</v>
      </c>
      <c r="I34" s="231"/>
      <c r="J34" s="231"/>
      <c r="K34" s="35"/>
      <c r="L34" s="35"/>
      <c r="M34" s="237">
        <v>0</v>
      </c>
      <c r="N34" s="231"/>
      <c r="O34" s="231"/>
      <c r="P34" s="231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45</v>
      </c>
      <c r="F35" s="42">
        <v>0.15</v>
      </c>
      <c r="G35" s="121" t="s">
        <v>42</v>
      </c>
      <c r="H35" s="237">
        <f>ROUND((((SUM(BH100:BH107)+SUM(BH125:BH161))+SUM(BH163:BH167))),2)</f>
        <v>0</v>
      </c>
      <c r="I35" s="231"/>
      <c r="J35" s="231"/>
      <c r="K35" s="35"/>
      <c r="L35" s="35"/>
      <c r="M35" s="237">
        <v>0</v>
      </c>
      <c r="N35" s="231"/>
      <c r="O35" s="231"/>
      <c r="P35" s="231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7">
        <f>ROUND((((SUM(BI100:BI107)+SUM(BI125:BI161))+SUM(BI163:BI167))),2)</f>
        <v>0</v>
      </c>
      <c r="I36" s="231"/>
      <c r="J36" s="231"/>
      <c r="K36" s="35"/>
      <c r="L36" s="35"/>
      <c r="M36" s="237">
        <v>0</v>
      </c>
      <c r="N36" s="231"/>
      <c r="O36" s="231"/>
      <c r="P36" s="231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8">
        <f>SUM(M30:M36)</f>
        <v>0</v>
      </c>
      <c r="M38" s="238"/>
      <c r="N38" s="238"/>
      <c r="O38" s="238"/>
      <c r="P38" s="239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84" t="s">
        <v>111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9" t="str">
        <f>F6</f>
        <v>Oprava střech v ZZS Hlučín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35"/>
      <c r="R78" s="36"/>
      <c r="T78" s="128"/>
      <c r="U78" s="128"/>
    </row>
    <row r="79" spans="2:21" s="1" customFormat="1" ht="36.95" customHeight="1">
      <c r="B79" s="34"/>
      <c r="C79" s="68" t="s">
        <v>108</v>
      </c>
      <c r="D79" s="35"/>
      <c r="E79" s="35"/>
      <c r="F79" s="204" t="str">
        <f>F7</f>
        <v>03 - Červená střecha</v>
      </c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33" t="str">
        <f>IF(O9="","",O9)</f>
        <v>16.5.2021</v>
      </c>
      <c r="N81" s="233"/>
      <c r="O81" s="233"/>
      <c r="P81" s="233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3.5">
      <c r="B83" s="34"/>
      <c r="C83" s="29" t="s">
        <v>28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33</v>
      </c>
      <c r="L83" s="35"/>
      <c r="M83" s="188" t="str">
        <f>E18</f>
        <v xml:space="preserve"> </v>
      </c>
      <c r="N83" s="188"/>
      <c r="O83" s="188"/>
      <c r="P83" s="188"/>
      <c r="Q83" s="188"/>
      <c r="R83" s="36"/>
      <c r="T83" s="128"/>
      <c r="U83" s="128"/>
    </row>
    <row r="84" spans="2:21" s="1" customFormat="1" ht="14.45" customHeight="1">
      <c r="B84" s="34"/>
      <c r="C84" s="29" t="s">
        <v>31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8" t="str">
        <f>E21</f>
        <v xml:space="preserve"> </v>
      </c>
      <c r="N84" s="188"/>
      <c r="O84" s="188"/>
      <c r="P84" s="188"/>
      <c r="Q84" s="188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40" t="s">
        <v>112</v>
      </c>
      <c r="D86" s="241"/>
      <c r="E86" s="241"/>
      <c r="F86" s="241"/>
      <c r="G86" s="241"/>
      <c r="H86" s="117"/>
      <c r="I86" s="117"/>
      <c r="J86" s="117"/>
      <c r="K86" s="117"/>
      <c r="L86" s="117"/>
      <c r="M86" s="117"/>
      <c r="N86" s="240" t="s">
        <v>113</v>
      </c>
      <c r="O86" s="241"/>
      <c r="P86" s="241"/>
      <c r="Q86" s="241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114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5">
        <f>N125</f>
        <v>0</v>
      </c>
      <c r="O88" s="242"/>
      <c r="P88" s="242"/>
      <c r="Q88" s="242"/>
      <c r="R88" s="36"/>
      <c r="T88" s="128"/>
      <c r="U88" s="128"/>
      <c r="AU88" s="18" t="s">
        <v>115</v>
      </c>
    </row>
    <row r="89" spans="2:21" s="6" customFormat="1" ht="24.95" customHeight="1">
      <c r="B89" s="130"/>
      <c r="C89" s="131"/>
      <c r="D89" s="132" t="s">
        <v>116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3">
        <f>N126</f>
        <v>0</v>
      </c>
      <c r="O89" s="244"/>
      <c r="P89" s="244"/>
      <c r="Q89" s="244"/>
      <c r="R89" s="133"/>
      <c r="T89" s="134"/>
      <c r="U89" s="134"/>
    </row>
    <row r="90" spans="2:21" s="7" customFormat="1" ht="19.9" customHeight="1">
      <c r="B90" s="135"/>
      <c r="C90" s="136"/>
      <c r="D90" s="105" t="s">
        <v>117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21">
        <f>N127</f>
        <v>0</v>
      </c>
      <c r="O90" s="245"/>
      <c r="P90" s="245"/>
      <c r="Q90" s="245"/>
      <c r="R90" s="137"/>
      <c r="T90" s="138"/>
      <c r="U90" s="138"/>
    </row>
    <row r="91" spans="2:21" s="7" customFormat="1" ht="19.9" customHeight="1">
      <c r="B91" s="135"/>
      <c r="C91" s="136"/>
      <c r="D91" s="105" t="s">
        <v>118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21">
        <f>N131</f>
        <v>0</v>
      </c>
      <c r="O91" s="245"/>
      <c r="P91" s="245"/>
      <c r="Q91" s="245"/>
      <c r="R91" s="137"/>
      <c r="T91" s="138"/>
      <c r="U91" s="138"/>
    </row>
    <row r="92" spans="2:21" s="7" customFormat="1" ht="19.9" customHeight="1">
      <c r="B92" s="135"/>
      <c r="C92" s="136"/>
      <c r="D92" s="105" t="s">
        <v>120</v>
      </c>
      <c r="E92" s="136"/>
      <c r="F92" s="136"/>
      <c r="G92" s="136"/>
      <c r="H92" s="136"/>
      <c r="I92" s="136"/>
      <c r="J92" s="136"/>
      <c r="K92" s="136"/>
      <c r="L92" s="136"/>
      <c r="M92" s="136"/>
      <c r="N92" s="221">
        <f>N133</f>
        <v>0</v>
      </c>
      <c r="O92" s="245"/>
      <c r="P92" s="245"/>
      <c r="Q92" s="245"/>
      <c r="R92" s="137"/>
      <c r="T92" s="138"/>
      <c r="U92" s="138"/>
    </row>
    <row r="93" spans="2:21" s="6" customFormat="1" ht="24.95" customHeight="1">
      <c r="B93" s="130"/>
      <c r="C93" s="131"/>
      <c r="D93" s="132" t="s">
        <v>121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43">
        <f>N135</f>
        <v>0</v>
      </c>
      <c r="O93" s="244"/>
      <c r="P93" s="244"/>
      <c r="Q93" s="244"/>
      <c r="R93" s="133"/>
      <c r="T93" s="134"/>
      <c r="U93" s="134"/>
    </row>
    <row r="94" spans="2:21" s="7" customFormat="1" ht="19.9" customHeight="1">
      <c r="B94" s="135"/>
      <c r="C94" s="136"/>
      <c r="D94" s="105" t="s">
        <v>122</v>
      </c>
      <c r="E94" s="136"/>
      <c r="F94" s="136"/>
      <c r="G94" s="136"/>
      <c r="H94" s="136"/>
      <c r="I94" s="136"/>
      <c r="J94" s="136"/>
      <c r="K94" s="136"/>
      <c r="L94" s="136"/>
      <c r="M94" s="136"/>
      <c r="N94" s="221">
        <f>N136</f>
        <v>0</v>
      </c>
      <c r="O94" s="245"/>
      <c r="P94" s="245"/>
      <c r="Q94" s="245"/>
      <c r="R94" s="137"/>
      <c r="T94" s="138"/>
      <c r="U94" s="138"/>
    </row>
    <row r="95" spans="2:21" s="7" customFormat="1" ht="19.9" customHeight="1">
      <c r="B95" s="135"/>
      <c r="C95" s="136"/>
      <c r="D95" s="105" t="s">
        <v>123</v>
      </c>
      <c r="E95" s="136"/>
      <c r="F95" s="136"/>
      <c r="G95" s="136"/>
      <c r="H95" s="136"/>
      <c r="I95" s="136"/>
      <c r="J95" s="136"/>
      <c r="K95" s="136"/>
      <c r="L95" s="136"/>
      <c r="M95" s="136"/>
      <c r="N95" s="221">
        <f>N149</f>
        <v>0</v>
      </c>
      <c r="O95" s="245"/>
      <c r="P95" s="245"/>
      <c r="Q95" s="245"/>
      <c r="R95" s="137"/>
      <c r="T95" s="138"/>
      <c r="U95" s="138"/>
    </row>
    <row r="96" spans="2:21" s="7" customFormat="1" ht="19.9" customHeight="1">
      <c r="B96" s="135"/>
      <c r="C96" s="136"/>
      <c r="D96" s="105" t="s">
        <v>124</v>
      </c>
      <c r="E96" s="136"/>
      <c r="F96" s="136"/>
      <c r="G96" s="136"/>
      <c r="H96" s="136"/>
      <c r="I96" s="136"/>
      <c r="J96" s="136"/>
      <c r="K96" s="136"/>
      <c r="L96" s="136"/>
      <c r="M96" s="136"/>
      <c r="N96" s="221">
        <f>N153</f>
        <v>0</v>
      </c>
      <c r="O96" s="245"/>
      <c r="P96" s="245"/>
      <c r="Q96" s="245"/>
      <c r="R96" s="137"/>
      <c r="T96" s="138"/>
      <c r="U96" s="138"/>
    </row>
    <row r="97" spans="2:21" s="7" customFormat="1" ht="19.9" customHeight="1">
      <c r="B97" s="135"/>
      <c r="C97" s="136"/>
      <c r="D97" s="105" t="s">
        <v>125</v>
      </c>
      <c r="E97" s="136"/>
      <c r="F97" s="136"/>
      <c r="G97" s="136"/>
      <c r="H97" s="136"/>
      <c r="I97" s="136"/>
      <c r="J97" s="136"/>
      <c r="K97" s="136"/>
      <c r="L97" s="136"/>
      <c r="M97" s="136"/>
      <c r="N97" s="221">
        <f>N156</f>
        <v>0</v>
      </c>
      <c r="O97" s="245"/>
      <c r="P97" s="245"/>
      <c r="Q97" s="245"/>
      <c r="R97" s="137"/>
      <c r="T97" s="138"/>
      <c r="U97" s="138"/>
    </row>
    <row r="98" spans="2:21" s="6" customFormat="1" ht="21.75" customHeight="1">
      <c r="B98" s="130"/>
      <c r="C98" s="131"/>
      <c r="D98" s="132" t="s">
        <v>126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46">
        <f>N162</f>
        <v>0</v>
      </c>
      <c r="O98" s="244"/>
      <c r="P98" s="244"/>
      <c r="Q98" s="244"/>
      <c r="R98" s="133"/>
      <c r="T98" s="134"/>
      <c r="U98" s="134"/>
    </row>
    <row r="99" spans="2:21" s="1" customFormat="1" ht="21.7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T99" s="128"/>
      <c r="U99" s="128"/>
    </row>
    <row r="100" spans="2:21" s="1" customFormat="1" ht="29.25" customHeight="1">
      <c r="B100" s="34"/>
      <c r="C100" s="129" t="s">
        <v>127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42">
        <f>ROUND(N101+N102+N103+N104+N105+N106,2)</f>
        <v>0</v>
      </c>
      <c r="O100" s="247"/>
      <c r="P100" s="247"/>
      <c r="Q100" s="247"/>
      <c r="R100" s="36"/>
      <c r="T100" s="139"/>
      <c r="U100" s="140" t="s">
        <v>40</v>
      </c>
    </row>
    <row r="101" spans="2:65" s="1" customFormat="1" ht="18" customHeight="1">
      <c r="B101" s="34"/>
      <c r="C101" s="35"/>
      <c r="D101" s="222" t="s">
        <v>128</v>
      </c>
      <c r="E101" s="223"/>
      <c r="F101" s="223"/>
      <c r="G101" s="223"/>
      <c r="H101" s="223"/>
      <c r="I101" s="35"/>
      <c r="J101" s="35"/>
      <c r="K101" s="35"/>
      <c r="L101" s="35"/>
      <c r="M101" s="35"/>
      <c r="N101" s="220">
        <f>ROUND(N88*T101,2)</f>
        <v>0</v>
      </c>
      <c r="O101" s="221"/>
      <c r="P101" s="221"/>
      <c r="Q101" s="221"/>
      <c r="R101" s="36"/>
      <c r="S101" s="141"/>
      <c r="T101" s="142"/>
      <c r="U101" s="143" t="s">
        <v>41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4" t="s">
        <v>129</v>
      </c>
      <c r="AZ101" s="141"/>
      <c r="BA101" s="141"/>
      <c r="BB101" s="141"/>
      <c r="BC101" s="141"/>
      <c r="BD101" s="141"/>
      <c r="BE101" s="145">
        <f aca="true" t="shared" si="0" ref="BE101:BE106">IF(U101="základní",N101,0)</f>
        <v>0</v>
      </c>
      <c r="BF101" s="145">
        <f aca="true" t="shared" si="1" ref="BF101:BF106">IF(U101="snížená",N101,0)</f>
        <v>0</v>
      </c>
      <c r="BG101" s="145">
        <f aca="true" t="shared" si="2" ref="BG101:BG106">IF(U101="zákl. přenesená",N101,0)</f>
        <v>0</v>
      </c>
      <c r="BH101" s="145">
        <f aca="true" t="shared" si="3" ref="BH101:BH106">IF(U101="sníž. přenesená",N101,0)</f>
        <v>0</v>
      </c>
      <c r="BI101" s="145">
        <f aca="true" t="shared" si="4" ref="BI101:BI106">IF(U101="nulová",N101,0)</f>
        <v>0</v>
      </c>
      <c r="BJ101" s="144" t="s">
        <v>84</v>
      </c>
      <c r="BK101" s="141"/>
      <c r="BL101" s="141"/>
      <c r="BM101" s="141"/>
    </row>
    <row r="102" spans="2:65" s="1" customFormat="1" ht="18" customHeight="1">
      <c r="B102" s="34"/>
      <c r="C102" s="35"/>
      <c r="D102" s="222" t="s">
        <v>130</v>
      </c>
      <c r="E102" s="223"/>
      <c r="F102" s="223"/>
      <c r="G102" s="223"/>
      <c r="H102" s="223"/>
      <c r="I102" s="35"/>
      <c r="J102" s="35"/>
      <c r="K102" s="35"/>
      <c r="L102" s="35"/>
      <c r="M102" s="35"/>
      <c r="N102" s="220">
        <f>ROUND(N88*T102,2)</f>
        <v>0</v>
      </c>
      <c r="O102" s="221"/>
      <c r="P102" s="221"/>
      <c r="Q102" s="221"/>
      <c r="R102" s="36"/>
      <c r="S102" s="141"/>
      <c r="T102" s="142"/>
      <c r="U102" s="143" t="s">
        <v>41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4" t="s">
        <v>129</v>
      </c>
      <c r="AZ102" s="141"/>
      <c r="BA102" s="141"/>
      <c r="BB102" s="141"/>
      <c r="BC102" s="141"/>
      <c r="BD102" s="141"/>
      <c r="BE102" s="145">
        <f t="shared" si="0"/>
        <v>0</v>
      </c>
      <c r="BF102" s="145">
        <f t="shared" si="1"/>
        <v>0</v>
      </c>
      <c r="BG102" s="145">
        <f t="shared" si="2"/>
        <v>0</v>
      </c>
      <c r="BH102" s="145">
        <f t="shared" si="3"/>
        <v>0</v>
      </c>
      <c r="BI102" s="145">
        <f t="shared" si="4"/>
        <v>0</v>
      </c>
      <c r="BJ102" s="144" t="s">
        <v>84</v>
      </c>
      <c r="BK102" s="141"/>
      <c r="BL102" s="141"/>
      <c r="BM102" s="141"/>
    </row>
    <row r="103" spans="2:65" s="1" customFormat="1" ht="18" customHeight="1">
      <c r="B103" s="34"/>
      <c r="C103" s="35"/>
      <c r="D103" s="222" t="s">
        <v>131</v>
      </c>
      <c r="E103" s="223"/>
      <c r="F103" s="223"/>
      <c r="G103" s="223"/>
      <c r="H103" s="223"/>
      <c r="I103" s="35"/>
      <c r="J103" s="35"/>
      <c r="K103" s="35"/>
      <c r="L103" s="35"/>
      <c r="M103" s="35"/>
      <c r="N103" s="220">
        <f>ROUND(N88*T103,2)</f>
        <v>0</v>
      </c>
      <c r="O103" s="221"/>
      <c r="P103" s="221"/>
      <c r="Q103" s="221"/>
      <c r="R103" s="36"/>
      <c r="S103" s="141"/>
      <c r="T103" s="142"/>
      <c r="U103" s="143" t="s">
        <v>41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4" t="s">
        <v>129</v>
      </c>
      <c r="AZ103" s="141"/>
      <c r="BA103" s="141"/>
      <c r="BB103" s="141"/>
      <c r="BC103" s="141"/>
      <c r="BD103" s="141"/>
      <c r="BE103" s="145">
        <f t="shared" si="0"/>
        <v>0</v>
      </c>
      <c r="BF103" s="145">
        <f t="shared" si="1"/>
        <v>0</v>
      </c>
      <c r="BG103" s="145">
        <f t="shared" si="2"/>
        <v>0</v>
      </c>
      <c r="BH103" s="145">
        <f t="shared" si="3"/>
        <v>0</v>
      </c>
      <c r="BI103" s="145">
        <f t="shared" si="4"/>
        <v>0</v>
      </c>
      <c r="BJ103" s="144" t="s">
        <v>84</v>
      </c>
      <c r="BK103" s="141"/>
      <c r="BL103" s="141"/>
      <c r="BM103" s="141"/>
    </row>
    <row r="104" spans="2:65" s="1" customFormat="1" ht="18" customHeight="1">
      <c r="B104" s="34"/>
      <c r="C104" s="35"/>
      <c r="D104" s="222" t="s">
        <v>132</v>
      </c>
      <c r="E104" s="223"/>
      <c r="F104" s="223"/>
      <c r="G104" s="223"/>
      <c r="H104" s="223"/>
      <c r="I104" s="35"/>
      <c r="J104" s="35"/>
      <c r="K104" s="35"/>
      <c r="L104" s="35"/>
      <c r="M104" s="35"/>
      <c r="N104" s="220">
        <f>ROUND(N88*T104,2)</f>
        <v>0</v>
      </c>
      <c r="O104" s="221"/>
      <c r="P104" s="221"/>
      <c r="Q104" s="221"/>
      <c r="R104" s="36"/>
      <c r="S104" s="141"/>
      <c r="T104" s="142"/>
      <c r="U104" s="143" t="s">
        <v>41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4" t="s">
        <v>129</v>
      </c>
      <c r="AZ104" s="141"/>
      <c r="BA104" s="141"/>
      <c r="BB104" s="141"/>
      <c r="BC104" s="141"/>
      <c r="BD104" s="141"/>
      <c r="BE104" s="145">
        <f t="shared" si="0"/>
        <v>0</v>
      </c>
      <c r="BF104" s="145">
        <f t="shared" si="1"/>
        <v>0</v>
      </c>
      <c r="BG104" s="145">
        <f t="shared" si="2"/>
        <v>0</v>
      </c>
      <c r="BH104" s="145">
        <f t="shared" si="3"/>
        <v>0</v>
      </c>
      <c r="BI104" s="145">
        <f t="shared" si="4"/>
        <v>0</v>
      </c>
      <c r="BJ104" s="144" t="s">
        <v>84</v>
      </c>
      <c r="BK104" s="141"/>
      <c r="BL104" s="141"/>
      <c r="BM104" s="141"/>
    </row>
    <row r="105" spans="2:65" s="1" customFormat="1" ht="18" customHeight="1">
      <c r="B105" s="34"/>
      <c r="C105" s="35"/>
      <c r="D105" s="222" t="s">
        <v>133</v>
      </c>
      <c r="E105" s="223"/>
      <c r="F105" s="223"/>
      <c r="G105" s="223"/>
      <c r="H105" s="223"/>
      <c r="I105" s="35"/>
      <c r="J105" s="35"/>
      <c r="K105" s="35"/>
      <c r="L105" s="35"/>
      <c r="M105" s="35"/>
      <c r="N105" s="220">
        <f>ROUND(N88*T105,2)</f>
        <v>0</v>
      </c>
      <c r="O105" s="221"/>
      <c r="P105" s="221"/>
      <c r="Q105" s="221"/>
      <c r="R105" s="36"/>
      <c r="S105" s="141"/>
      <c r="T105" s="142"/>
      <c r="U105" s="143" t="s">
        <v>41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4" t="s">
        <v>129</v>
      </c>
      <c r="AZ105" s="141"/>
      <c r="BA105" s="141"/>
      <c r="BB105" s="141"/>
      <c r="BC105" s="141"/>
      <c r="BD105" s="141"/>
      <c r="BE105" s="145">
        <f t="shared" si="0"/>
        <v>0</v>
      </c>
      <c r="BF105" s="145">
        <f t="shared" si="1"/>
        <v>0</v>
      </c>
      <c r="BG105" s="145">
        <f t="shared" si="2"/>
        <v>0</v>
      </c>
      <c r="BH105" s="145">
        <f t="shared" si="3"/>
        <v>0</v>
      </c>
      <c r="BI105" s="145">
        <f t="shared" si="4"/>
        <v>0</v>
      </c>
      <c r="BJ105" s="144" t="s">
        <v>84</v>
      </c>
      <c r="BK105" s="141"/>
      <c r="BL105" s="141"/>
      <c r="BM105" s="141"/>
    </row>
    <row r="106" spans="2:65" s="1" customFormat="1" ht="18" customHeight="1">
      <c r="B106" s="34"/>
      <c r="C106" s="35"/>
      <c r="D106" s="105" t="s">
        <v>134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220">
        <f>ROUND(N88*T106,2)</f>
        <v>0</v>
      </c>
      <c r="O106" s="221"/>
      <c r="P106" s="221"/>
      <c r="Q106" s="221"/>
      <c r="R106" s="36"/>
      <c r="S106" s="141"/>
      <c r="T106" s="146"/>
      <c r="U106" s="147" t="s">
        <v>41</v>
      </c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4" t="s">
        <v>135</v>
      </c>
      <c r="AZ106" s="141"/>
      <c r="BA106" s="141"/>
      <c r="BB106" s="141"/>
      <c r="BC106" s="141"/>
      <c r="BD106" s="141"/>
      <c r="BE106" s="145">
        <f t="shared" si="0"/>
        <v>0</v>
      </c>
      <c r="BF106" s="145">
        <f t="shared" si="1"/>
        <v>0</v>
      </c>
      <c r="BG106" s="145">
        <f t="shared" si="2"/>
        <v>0</v>
      </c>
      <c r="BH106" s="145">
        <f t="shared" si="3"/>
        <v>0</v>
      </c>
      <c r="BI106" s="145">
        <f t="shared" si="4"/>
        <v>0</v>
      </c>
      <c r="BJ106" s="144" t="s">
        <v>84</v>
      </c>
      <c r="BK106" s="141"/>
      <c r="BL106" s="141"/>
      <c r="BM106" s="141"/>
    </row>
    <row r="107" spans="2:21" s="1" customFormat="1" ht="13.5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T107" s="128"/>
      <c r="U107" s="128"/>
    </row>
    <row r="108" spans="2:21" s="1" customFormat="1" ht="29.25" customHeight="1">
      <c r="B108" s="34"/>
      <c r="C108" s="116" t="s">
        <v>100</v>
      </c>
      <c r="D108" s="117"/>
      <c r="E108" s="117"/>
      <c r="F108" s="117"/>
      <c r="G108" s="117"/>
      <c r="H108" s="117"/>
      <c r="I108" s="117"/>
      <c r="J108" s="117"/>
      <c r="K108" s="117"/>
      <c r="L108" s="226">
        <f>ROUND(SUM(N88+N100),2)</f>
        <v>0</v>
      </c>
      <c r="M108" s="226"/>
      <c r="N108" s="226"/>
      <c r="O108" s="226"/>
      <c r="P108" s="226"/>
      <c r="Q108" s="226"/>
      <c r="R108" s="36"/>
      <c r="T108" s="128"/>
      <c r="U108" s="128"/>
    </row>
    <row r="109" spans="2:21" s="1" customFormat="1" ht="6.95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  <c r="T109" s="128"/>
      <c r="U109" s="128"/>
    </row>
    <row r="113" spans="2:18" s="1" customFormat="1" ht="6.95" customHeight="1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3"/>
    </row>
    <row r="114" spans="2:18" s="1" customFormat="1" ht="36.95" customHeight="1">
      <c r="B114" s="34"/>
      <c r="C114" s="184" t="s">
        <v>136</v>
      </c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36"/>
    </row>
    <row r="115" spans="2:18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18" s="1" customFormat="1" ht="30" customHeight="1">
      <c r="B116" s="34"/>
      <c r="C116" s="29" t="s">
        <v>19</v>
      </c>
      <c r="D116" s="35"/>
      <c r="E116" s="35"/>
      <c r="F116" s="229" t="str">
        <f>F6</f>
        <v>Oprava střech v ZZS Hlučín</v>
      </c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35"/>
      <c r="R116" s="36"/>
    </row>
    <row r="117" spans="2:18" s="1" customFormat="1" ht="36.95" customHeight="1">
      <c r="B117" s="34"/>
      <c r="C117" s="68" t="s">
        <v>108</v>
      </c>
      <c r="D117" s="35"/>
      <c r="E117" s="35"/>
      <c r="F117" s="204" t="str">
        <f>F7</f>
        <v>03 - Červená střecha</v>
      </c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35"/>
      <c r="R117" s="36"/>
    </row>
    <row r="118" spans="2:18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18" customHeight="1">
      <c r="B119" s="34"/>
      <c r="C119" s="29" t="s">
        <v>24</v>
      </c>
      <c r="D119" s="35"/>
      <c r="E119" s="35"/>
      <c r="F119" s="27" t="str">
        <f>F9</f>
        <v xml:space="preserve"> </v>
      </c>
      <c r="G119" s="35"/>
      <c r="H119" s="35"/>
      <c r="I119" s="35"/>
      <c r="J119" s="35"/>
      <c r="K119" s="29" t="s">
        <v>26</v>
      </c>
      <c r="L119" s="35"/>
      <c r="M119" s="233" t="str">
        <f>IF(O9="","",O9)</f>
        <v>16.5.2021</v>
      </c>
      <c r="N119" s="233"/>
      <c r="O119" s="233"/>
      <c r="P119" s="233"/>
      <c r="Q119" s="35"/>
      <c r="R119" s="36"/>
    </row>
    <row r="120" spans="2:18" s="1" customFormat="1" ht="6.9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18" s="1" customFormat="1" ht="13.5">
      <c r="B121" s="34"/>
      <c r="C121" s="29" t="s">
        <v>28</v>
      </c>
      <c r="D121" s="35"/>
      <c r="E121" s="35"/>
      <c r="F121" s="27" t="str">
        <f>E12</f>
        <v xml:space="preserve"> </v>
      </c>
      <c r="G121" s="35"/>
      <c r="H121" s="35"/>
      <c r="I121" s="35"/>
      <c r="J121" s="35"/>
      <c r="K121" s="29" t="s">
        <v>33</v>
      </c>
      <c r="L121" s="35"/>
      <c r="M121" s="188" t="str">
        <f>E18</f>
        <v xml:space="preserve"> </v>
      </c>
      <c r="N121" s="188"/>
      <c r="O121" s="188"/>
      <c r="P121" s="188"/>
      <c r="Q121" s="188"/>
      <c r="R121" s="36"/>
    </row>
    <row r="122" spans="2:18" s="1" customFormat="1" ht="14.45" customHeight="1">
      <c r="B122" s="34"/>
      <c r="C122" s="29" t="s">
        <v>31</v>
      </c>
      <c r="D122" s="35"/>
      <c r="E122" s="35"/>
      <c r="F122" s="27" t="str">
        <f>IF(E15="","",E15)</f>
        <v>Vyplň údaj</v>
      </c>
      <c r="G122" s="35"/>
      <c r="H122" s="35"/>
      <c r="I122" s="35"/>
      <c r="J122" s="35"/>
      <c r="K122" s="29" t="s">
        <v>35</v>
      </c>
      <c r="L122" s="35"/>
      <c r="M122" s="188" t="str">
        <f>E21</f>
        <v xml:space="preserve"> </v>
      </c>
      <c r="N122" s="188"/>
      <c r="O122" s="188"/>
      <c r="P122" s="188"/>
      <c r="Q122" s="188"/>
      <c r="R122" s="36"/>
    </row>
    <row r="123" spans="2:18" s="1" customFormat="1" ht="10.3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27" s="8" customFormat="1" ht="29.25" customHeight="1">
      <c r="B124" s="148"/>
      <c r="C124" s="149" t="s">
        <v>137</v>
      </c>
      <c r="D124" s="150" t="s">
        <v>138</v>
      </c>
      <c r="E124" s="150" t="s">
        <v>58</v>
      </c>
      <c r="F124" s="248" t="s">
        <v>139</v>
      </c>
      <c r="G124" s="248"/>
      <c r="H124" s="248"/>
      <c r="I124" s="248"/>
      <c r="J124" s="150" t="s">
        <v>140</v>
      </c>
      <c r="K124" s="150" t="s">
        <v>141</v>
      </c>
      <c r="L124" s="248" t="s">
        <v>142</v>
      </c>
      <c r="M124" s="248"/>
      <c r="N124" s="248" t="s">
        <v>113</v>
      </c>
      <c r="O124" s="248"/>
      <c r="P124" s="248"/>
      <c r="Q124" s="249"/>
      <c r="R124" s="151"/>
      <c r="T124" s="79" t="s">
        <v>143</v>
      </c>
      <c r="U124" s="80" t="s">
        <v>40</v>
      </c>
      <c r="V124" s="80" t="s">
        <v>144</v>
      </c>
      <c r="W124" s="80" t="s">
        <v>145</v>
      </c>
      <c r="X124" s="80" t="s">
        <v>146</v>
      </c>
      <c r="Y124" s="80" t="s">
        <v>147</v>
      </c>
      <c r="Z124" s="80" t="s">
        <v>148</v>
      </c>
      <c r="AA124" s="81" t="s">
        <v>149</v>
      </c>
    </row>
    <row r="125" spans="2:63" s="1" customFormat="1" ht="29.25" customHeight="1">
      <c r="B125" s="34"/>
      <c r="C125" s="83" t="s">
        <v>110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259">
        <f>BK125</f>
        <v>0</v>
      </c>
      <c r="O125" s="260"/>
      <c r="P125" s="260"/>
      <c r="Q125" s="260"/>
      <c r="R125" s="36"/>
      <c r="T125" s="82"/>
      <c r="U125" s="50"/>
      <c r="V125" s="50"/>
      <c r="W125" s="152">
        <f>W126+W135+W162</f>
        <v>0</v>
      </c>
      <c r="X125" s="50"/>
      <c r="Y125" s="152">
        <f>Y126+Y135+Y162</f>
        <v>21.209162279999997</v>
      </c>
      <c r="Z125" s="50"/>
      <c r="AA125" s="153">
        <f>AA126+AA135+AA162</f>
        <v>0.14485705</v>
      </c>
      <c r="AT125" s="18" t="s">
        <v>75</v>
      </c>
      <c r="AU125" s="18" t="s">
        <v>115</v>
      </c>
      <c r="BK125" s="154">
        <f>BK126+BK135+BK162</f>
        <v>0</v>
      </c>
    </row>
    <row r="126" spans="2:63" s="9" customFormat="1" ht="37.35" customHeight="1">
      <c r="B126" s="155"/>
      <c r="C126" s="156"/>
      <c r="D126" s="157" t="s">
        <v>116</v>
      </c>
      <c r="E126" s="157"/>
      <c r="F126" s="157"/>
      <c r="G126" s="157"/>
      <c r="H126" s="157"/>
      <c r="I126" s="157"/>
      <c r="J126" s="157"/>
      <c r="K126" s="157"/>
      <c r="L126" s="157"/>
      <c r="M126" s="157"/>
      <c r="N126" s="246">
        <f>BK126</f>
        <v>0</v>
      </c>
      <c r="O126" s="243"/>
      <c r="P126" s="243"/>
      <c r="Q126" s="243"/>
      <c r="R126" s="158"/>
      <c r="T126" s="159"/>
      <c r="U126" s="156"/>
      <c r="V126" s="156"/>
      <c r="W126" s="160">
        <f>W127+W131+W133</f>
        <v>0</v>
      </c>
      <c r="X126" s="156"/>
      <c r="Y126" s="160">
        <f>Y127+Y131+Y133</f>
        <v>1.39909774</v>
      </c>
      <c r="Z126" s="156"/>
      <c r="AA126" s="161">
        <f>AA127+AA131+AA133</f>
        <v>0</v>
      </c>
      <c r="AR126" s="162" t="s">
        <v>84</v>
      </c>
      <c r="AT126" s="163" t="s">
        <v>75</v>
      </c>
      <c r="AU126" s="163" t="s">
        <v>76</v>
      </c>
      <c r="AY126" s="162" t="s">
        <v>150</v>
      </c>
      <c r="BK126" s="164">
        <f>BK127+BK131+BK133</f>
        <v>0</v>
      </c>
    </row>
    <row r="127" spans="2:63" s="9" customFormat="1" ht="19.9" customHeight="1">
      <c r="B127" s="155"/>
      <c r="C127" s="156"/>
      <c r="D127" s="165" t="s">
        <v>117</v>
      </c>
      <c r="E127" s="165"/>
      <c r="F127" s="165"/>
      <c r="G127" s="165"/>
      <c r="H127" s="165"/>
      <c r="I127" s="165"/>
      <c r="J127" s="165"/>
      <c r="K127" s="165"/>
      <c r="L127" s="165"/>
      <c r="M127" s="165"/>
      <c r="N127" s="261">
        <f>BK127</f>
        <v>0</v>
      </c>
      <c r="O127" s="262"/>
      <c r="P127" s="262"/>
      <c r="Q127" s="262"/>
      <c r="R127" s="158"/>
      <c r="T127" s="159"/>
      <c r="U127" s="156"/>
      <c r="V127" s="156"/>
      <c r="W127" s="160">
        <f>SUM(W128:W130)</f>
        <v>0</v>
      </c>
      <c r="X127" s="156"/>
      <c r="Y127" s="160">
        <f>SUM(Y128:Y130)</f>
        <v>0.01145958</v>
      </c>
      <c r="Z127" s="156"/>
      <c r="AA127" s="161">
        <f>SUM(AA128:AA130)</f>
        <v>0</v>
      </c>
      <c r="AR127" s="162" t="s">
        <v>84</v>
      </c>
      <c r="AT127" s="163" t="s">
        <v>75</v>
      </c>
      <c r="AU127" s="163" t="s">
        <v>84</v>
      </c>
      <c r="AY127" s="162" t="s">
        <v>150</v>
      </c>
      <c r="BK127" s="164">
        <f>SUM(BK128:BK130)</f>
        <v>0</v>
      </c>
    </row>
    <row r="128" spans="2:65" s="1" customFormat="1" ht="38.25" customHeight="1">
      <c r="B128" s="34"/>
      <c r="C128" s="166" t="s">
        <v>84</v>
      </c>
      <c r="D128" s="166" t="s">
        <v>151</v>
      </c>
      <c r="E128" s="167" t="s">
        <v>152</v>
      </c>
      <c r="F128" s="250" t="s">
        <v>153</v>
      </c>
      <c r="G128" s="250"/>
      <c r="H128" s="250"/>
      <c r="I128" s="250"/>
      <c r="J128" s="168" t="s">
        <v>154</v>
      </c>
      <c r="K128" s="169">
        <v>9.497</v>
      </c>
      <c r="L128" s="251">
        <v>0</v>
      </c>
      <c r="M128" s="252"/>
      <c r="N128" s="253">
        <f>ROUND(L128*K128,2)</f>
        <v>0</v>
      </c>
      <c r="O128" s="253"/>
      <c r="P128" s="253"/>
      <c r="Q128" s="253"/>
      <c r="R128" s="36"/>
      <c r="T128" s="170" t="s">
        <v>22</v>
      </c>
      <c r="U128" s="43" t="s">
        <v>41</v>
      </c>
      <c r="V128" s="35"/>
      <c r="W128" s="171">
        <f>V128*K128</f>
        <v>0</v>
      </c>
      <c r="X128" s="171">
        <v>0.00094</v>
      </c>
      <c r="Y128" s="171">
        <f>X128*K128</f>
        <v>0.00892718</v>
      </c>
      <c r="Z128" s="171">
        <v>0</v>
      </c>
      <c r="AA128" s="172">
        <f>Z128*K128</f>
        <v>0</v>
      </c>
      <c r="AR128" s="18" t="s">
        <v>155</v>
      </c>
      <c r="AT128" s="18" t="s">
        <v>151</v>
      </c>
      <c r="AU128" s="18" t="s">
        <v>106</v>
      </c>
      <c r="AY128" s="18" t="s">
        <v>150</v>
      </c>
      <c r="BE128" s="109">
        <f>IF(U128="základní",N128,0)</f>
        <v>0</v>
      </c>
      <c r="BF128" s="109">
        <f>IF(U128="snížená",N128,0)</f>
        <v>0</v>
      </c>
      <c r="BG128" s="109">
        <f>IF(U128="zákl. přenesená",N128,0)</f>
        <v>0</v>
      </c>
      <c r="BH128" s="109">
        <f>IF(U128="sníž. přenesená",N128,0)</f>
        <v>0</v>
      </c>
      <c r="BI128" s="109">
        <f>IF(U128="nulová",N128,0)</f>
        <v>0</v>
      </c>
      <c r="BJ128" s="18" t="s">
        <v>84</v>
      </c>
      <c r="BK128" s="109">
        <f>ROUND(L128*K128,2)</f>
        <v>0</v>
      </c>
      <c r="BL128" s="18" t="s">
        <v>155</v>
      </c>
      <c r="BM128" s="18" t="s">
        <v>156</v>
      </c>
    </row>
    <row r="129" spans="2:65" s="1" customFormat="1" ht="38.25" customHeight="1">
      <c r="B129" s="34"/>
      <c r="C129" s="166" t="s">
        <v>106</v>
      </c>
      <c r="D129" s="166" t="s">
        <v>151</v>
      </c>
      <c r="E129" s="167" t="s">
        <v>157</v>
      </c>
      <c r="F129" s="250" t="s">
        <v>158</v>
      </c>
      <c r="G129" s="250"/>
      <c r="H129" s="250"/>
      <c r="I129" s="250"/>
      <c r="J129" s="168" t="s">
        <v>154</v>
      </c>
      <c r="K129" s="169">
        <v>9.497</v>
      </c>
      <c r="L129" s="251">
        <v>0</v>
      </c>
      <c r="M129" s="252"/>
      <c r="N129" s="253">
        <f>ROUND(L129*K129,2)</f>
        <v>0</v>
      </c>
      <c r="O129" s="253"/>
      <c r="P129" s="253"/>
      <c r="Q129" s="253"/>
      <c r="R129" s="36"/>
      <c r="T129" s="170" t="s">
        <v>22</v>
      </c>
      <c r="U129" s="43" t="s">
        <v>41</v>
      </c>
      <c r="V129" s="35"/>
      <c r="W129" s="171">
        <f>V129*K129</f>
        <v>0</v>
      </c>
      <c r="X129" s="171">
        <v>0</v>
      </c>
      <c r="Y129" s="171">
        <f>X129*K129</f>
        <v>0</v>
      </c>
      <c r="Z129" s="171">
        <v>0</v>
      </c>
      <c r="AA129" s="172">
        <f>Z129*K129</f>
        <v>0</v>
      </c>
      <c r="AR129" s="18" t="s">
        <v>155</v>
      </c>
      <c r="AT129" s="18" t="s">
        <v>151</v>
      </c>
      <c r="AU129" s="18" t="s">
        <v>106</v>
      </c>
      <c r="AY129" s="18" t="s">
        <v>150</v>
      </c>
      <c r="BE129" s="109">
        <f>IF(U129="základní",N129,0)</f>
        <v>0</v>
      </c>
      <c r="BF129" s="109">
        <f>IF(U129="snížená",N129,0)</f>
        <v>0</v>
      </c>
      <c r="BG129" s="109">
        <f>IF(U129="zákl. přenesená",N129,0)</f>
        <v>0</v>
      </c>
      <c r="BH129" s="109">
        <f>IF(U129="sníž. přenesená",N129,0)</f>
        <v>0</v>
      </c>
      <c r="BI129" s="109">
        <f>IF(U129="nulová",N129,0)</f>
        <v>0</v>
      </c>
      <c r="BJ129" s="18" t="s">
        <v>84</v>
      </c>
      <c r="BK129" s="109">
        <f>ROUND(L129*K129,2)</f>
        <v>0</v>
      </c>
      <c r="BL129" s="18" t="s">
        <v>155</v>
      </c>
      <c r="BM129" s="18" t="s">
        <v>159</v>
      </c>
    </row>
    <row r="130" spans="2:65" s="1" customFormat="1" ht="16.5" customHeight="1">
      <c r="B130" s="34"/>
      <c r="C130" s="166" t="s">
        <v>160</v>
      </c>
      <c r="D130" s="166" t="s">
        <v>151</v>
      </c>
      <c r="E130" s="167" t="s">
        <v>161</v>
      </c>
      <c r="F130" s="250" t="s">
        <v>162</v>
      </c>
      <c r="G130" s="250"/>
      <c r="H130" s="250"/>
      <c r="I130" s="250"/>
      <c r="J130" s="168" t="s">
        <v>154</v>
      </c>
      <c r="K130" s="169">
        <v>12.662</v>
      </c>
      <c r="L130" s="251">
        <v>0</v>
      </c>
      <c r="M130" s="252"/>
      <c r="N130" s="253">
        <f>ROUND(L130*K130,2)</f>
        <v>0</v>
      </c>
      <c r="O130" s="253"/>
      <c r="P130" s="253"/>
      <c r="Q130" s="253"/>
      <c r="R130" s="36"/>
      <c r="T130" s="170" t="s">
        <v>22</v>
      </c>
      <c r="U130" s="43" t="s">
        <v>41</v>
      </c>
      <c r="V130" s="35"/>
      <c r="W130" s="171">
        <f>V130*K130</f>
        <v>0</v>
      </c>
      <c r="X130" s="171">
        <v>0.0002</v>
      </c>
      <c r="Y130" s="171">
        <f>X130*K130</f>
        <v>0.0025324</v>
      </c>
      <c r="Z130" s="171">
        <v>0</v>
      </c>
      <c r="AA130" s="172">
        <f>Z130*K130</f>
        <v>0</v>
      </c>
      <c r="AR130" s="18" t="s">
        <v>163</v>
      </c>
      <c r="AT130" s="18" t="s">
        <v>151</v>
      </c>
      <c r="AU130" s="18" t="s">
        <v>106</v>
      </c>
      <c r="AY130" s="18" t="s">
        <v>150</v>
      </c>
      <c r="BE130" s="109">
        <f>IF(U130="základní",N130,0)</f>
        <v>0</v>
      </c>
      <c r="BF130" s="109">
        <f>IF(U130="snížená",N130,0)</f>
        <v>0</v>
      </c>
      <c r="BG130" s="109">
        <f>IF(U130="zákl. přenesená",N130,0)</f>
        <v>0</v>
      </c>
      <c r="BH130" s="109">
        <f>IF(U130="sníž. přenesená",N130,0)</f>
        <v>0</v>
      </c>
      <c r="BI130" s="109">
        <f>IF(U130="nulová",N130,0)</f>
        <v>0</v>
      </c>
      <c r="BJ130" s="18" t="s">
        <v>84</v>
      </c>
      <c r="BK130" s="109">
        <f>ROUND(L130*K130,2)</f>
        <v>0</v>
      </c>
      <c r="BL130" s="18" t="s">
        <v>163</v>
      </c>
      <c r="BM130" s="18" t="s">
        <v>164</v>
      </c>
    </row>
    <row r="131" spans="2:63" s="9" customFormat="1" ht="29.85" customHeight="1">
      <c r="B131" s="155"/>
      <c r="C131" s="156"/>
      <c r="D131" s="165" t="s">
        <v>118</v>
      </c>
      <c r="E131" s="165"/>
      <c r="F131" s="165"/>
      <c r="G131" s="165"/>
      <c r="H131" s="165"/>
      <c r="I131" s="165"/>
      <c r="J131" s="165"/>
      <c r="K131" s="165"/>
      <c r="L131" s="165"/>
      <c r="M131" s="165"/>
      <c r="N131" s="263">
        <f>BK131</f>
        <v>0</v>
      </c>
      <c r="O131" s="264"/>
      <c r="P131" s="264"/>
      <c r="Q131" s="264"/>
      <c r="R131" s="158"/>
      <c r="T131" s="159"/>
      <c r="U131" s="156"/>
      <c r="V131" s="156"/>
      <c r="W131" s="160">
        <f>W132</f>
        <v>0</v>
      </c>
      <c r="X131" s="156"/>
      <c r="Y131" s="160">
        <f>Y132</f>
        <v>1.38763816</v>
      </c>
      <c r="Z131" s="156"/>
      <c r="AA131" s="161">
        <f>AA132</f>
        <v>0</v>
      </c>
      <c r="AR131" s="162" t="s">
        <v>84</v>
      </c>
      <c r="AT131" s="163" t="s">
        <v>75</v>
      </c>
      <c r="AU131" s="163" t="s">
        <v>84</v>
      </c>
      <c r="AY131" s="162" t="s">
        <v>150</v>
      </c>
      <c r="BK131" s="164">
        <f>BK132</f>
        <v>0</v>
      </c>
    </row>
    <row r="132" spans="2:65" s="1" customFormat="1" ht="25.5" customHeight="1">
      <c r="B132" s="34"/>
      <c r="C132" s="166" t="s">
        <v>155</v>
      </c>
      <c r="D132" s="166" t="s">
        <v>151</v>
      </c>
      <c r="E132" s="167" t="s">
        <v>165</v>
      </c>
      <c r="F132" s="250" t="s">
        <v>166</v>
      </c>
      <c r="G132" s="250"/>
      <c r="H132" s="250"/>
      <c r="I132" s="250"/>
      <c r="J132" s="168" t="s">
        <v>154</v>
      </c>
      <c r="K132" s="169">
        <v>14.062</v>
      </c>
      <c r="L132" s="251">
        <v>0</v>
      </c>
      <c r="M132" s="252"/>
      <c r="N132" s="253">
        <f>ROUND(L132*K132,2)</f>
        <v>0</v>
      </c>
      <c r="O132" s="253"/>
      <c r="P132" s="253"/>
      <c r="Q132" s="253"/>
      <c r="R132" s="36"/>
      <c r="T132" s="170" t="s">
        <v>22</v>
      </c>
      <c r="U132" s="43" t="s">
        <v>41</v>
      </c>
      <c r="V132" s="35"/>
      <c r="W132" s="171">
        <f>V132*K132</f>
        <v>0</v>
      </c>
      <c r="X132" s="171">
        <v>0.09868</v>
      </c>
      <c r="Y132" s="171">
        <f>X132*K132</f>
        <v>1.38763816</v>
      </c>
      <c r="Z132" s="171">
        <v>0</v>
      </c>
      <c r="AA132" s="172">
        <f>Z132*K132</f>
        <v>0</v>
      </c>
      <c r="AR132" s="18" t="s">
        <v>155</v>
      </c>
      <c r="AT132" s="18" t="s">
        <v>151</v>
      </c>
      <c r="AU132" s="18" t="s">
        <v>106</v>
      </c>
      <c r="AY132" s="18" t="s">
        <v>150</v>
      </c>
      <c r="BE132" s="109">
        <f>IF(U132="základní",N132,0)</f>
        <v>0</v>
      </c>
      <c r="BF132" s="109">
        <f>IF(U132="snížená",N132,0)</f>
        <v>0</v>
      </c>
      <c r="BG132" s="109">
        <f>IF(U132="zákl. přenesená",N132,0)</f>
        <v>0</v>
      </c>
      <c r="BH132" s="109">
        <f>IF(U132="sníž. přenesená",N132,0)</f>
        <v>0</v>
      </c>
      <c r="BI132" s="109">
        <f>IF(U132="nulová",N132,0)</f>
        <v>0</v>
      </c>
      <c r="BJ132" s="18" t="s">
        <v>84</v>
      </c>
      <c r="BK132" s="109">
        <f>ROUND(L132*K132,2)</f>
        <v>0</v>
      </c>
      <c r="BL132" s="18" t="s">
        <v>155</v>
      </c>
      <c r="BM132" s="18" t="s">
        <v>167</v>
      </c>
    </row>
    <row r="133" spans="2:63" s="9" customFormat="1" ht="29.85" customHeight="1">
      <c r="B133" s="155"/>
      <c r="C133" s="156"/>
      <c r="D133" s="165" t="s">
        <v>120</v>
      </c>
      <c r="E133" s="165"/>
      <c r="F133" s="165"/>
      <c r="G133" s="165"/>
      <c r="H133" s="165"/>
      <c r="I133" s="165"/>
      <c r="J133" s="165"/>
      <c r="K133" s="165"/>
      <c r="L133" s="165"/>
      <c r="M133" s="165"/>
      <c r="N133" s="263">
        <f>BK133</f>
        <v>0</v>
      </c>
      <c r="O133" s="264"/>
      <c r="P133" s="264"/>
      <c r="Q133" s="264"/>
      <c r="R133" s="158"/>
      <c r="T133" s="159"/>
      <c r="U133" s="156"/>
      <c r="V133" s="156"/>
      <c r="W133" s="160">
        <f>W134</f>
        <v>0</v>
      </c>
      <c r="X133" s="156"/>
      <c r="Y133" s="160">
        <f>Y134</f>
        <v>0</v>
      </c>
      <c r="Z133" s="156"/>
      <c r="AA133" s="161">
        <f>AA134</f>
        <v>0</v>
      </c>
      <c r="AR133" s="162" t="s">
        <v>84</v>
      </c>
      <c r="AT133" s="163" t="s">
        <v>75</v>
      </c>
      <c r="AU133" s="163" t="s">
        <v>84</v>
      </c>
      <c r="AY133" s="162" t="s">
        <v>150</v>
      </c>
      <c r="BK133" s="164">
        <f>BK134</f>
        <v>0</v>
      </c>
    </row>
    <row r="134" spans="2:65" s="1" customFormat="1" ht="25.5" customHeight="1">
      <c r="B134" s="34"/>
      <c r="C134" s="166" t="s">
        <v>168</v>
      </c>
      <c r="D134" s="166" t="s">
        <v>151</v>
      </c>
      <c r="E134" s="167" t="s">
        <v>186</v>
      </c>
      <c r="F134" s="250" t="s">
        <v>187</v>
      </c>
      <c r="G134" s="250"/>
      <c r="H134" s="250"/>
      <c r="I134" s="250"/>
      <c r="J134" s="168" t="s">
        <v>188</v>
      </c>
      <c r="K134" s="169">
        <v>1.408</v>
      </c>
      <c r="L134" s="251">
        <v>0</v>
      </c>
      <c r="M134" s="252"/>
      <c r="N134" s="253">
        <f>ROUND(L134*K134,2)</f>
        <v>0</v>
      </c>
      <c r="O134" s="253"/>
      <c r="P134" s="253"/>
      <c r="Q134" s="253"/>
      <c r="R134" s="36"/>
      <c r="T134" s="170" t="s">
        <v>22</v>
      </c>
      <c r="U134" s="43" t="s">
        <v>41</v>
      </c>
      <c r="V134" s="35"/>
      <c r="W134" s="171">
        <f>V134*K134</f>
        <v>0</v>
      </c>
      <c r="X134" s="171">
        <v>0</v>
      </c>
      <c r="Y134" s="171">
        <f>X134*K134</f>
        <v>0</v>
      </c>
      <c r="Z134" s="171">
        <v>0</v>
      </c>
      <c r="AA134" s="172">
        <f>Z134*K134</f>
        <v>0</v>
      </c>
      <c r="AR134" s="18" t="s">
        <v>155</v>
      </c>
      <c r="AT134" s="18" t="s">
        <v>151</v>
      </c>
      <c r="AU134" s="18" t="s">
        <v>106</v>
      </c>
      <c r="AY134" s="18" t="s">
        <v>150</v>
      </c>
      <c r="BE134" s="109">
        <f>IF(U134="základní",N134,0)</f>
        <v>0</v>
      </c>
      <c r="BF134" s="109">
        <f>IF(U134="snížená",N134,0)</f>
        <v>0</v>
      </c>
      <c r="BG134" s="109">
        <f>IF(U134="zákl. přenesená",N134,0)</f>
        <v>0</v>
      </c>
      <c r="BH134" s="109">
        <f>IF(U134="sníž. přenesená",N134,0)</f>
        <v>0</v>
      </c>
      <c r="BI134" s="109">
        <f>IF(U134="nulová",N134,0)</f>
        <v>0</v>
      </c>
      <c r="BJ134" s="18" t="s">
        <v>84</v>
      </c>
      <c r="BK134" s="109">
        <f>ROUND(L134*K134,2)</f>
        <v>0</v>
      </c>
      <c r="BL134" s="18" t="s">
        <v>155</v>
      </c>
      <c r="BM134" s="18" t="s">
        <v>189</v>
      </c>
    </row>
    <row r="135" spans="2:63" s="9" customFormat="1" ht="37.35" customHeight="1">
      <c r="B135" s="155"/>
      <c r="C135" s="156"/>
      <c r="D135" s="157" t="s">
        <v>121</v>
      </c>
      <c r="E135" s="157"/>
      <c r="F135" s="157"/>
      <c r="G135" s="157"/>
      <c r="H135" s="157"/>
      <c r="I135" s="157"/>
      <c r="J135" s="157"/>
      <c r="K135" s="157"/>
      <c r="L135" s="157"/>
      <c r="M135" s="157"/>
      <c r="N135" s="265">
        <f>BK135</f>
        <v>0</v>
      </c>
      <c r="O135" s="266"/>
      <c r="P135" s="266"/>
      <c r="Q135" s="266"/>
      <c r="R135" s="158"/>
      <c r="T135" s="159"/>
      <c r="U135" s="156"/>
      <c r="V135" s="156"/>
      <c r="W135" s="160">
        <f>W136+W149+W153+W156</f>
        <v>0</v>
      </c>
      <c r="X135" s="156"/>
      <c r="Y135" s="160">
        <f>Y136+Y149+Y153+Y156</f>
        <v>19.81006454</v>
      </c>
      <c r="Z135" s="156"/>
      <c r="AA135" s="161">
        <f>AA136+AA149+AA153+AA156</f>
        <v>0.14485705</v>
      </c>
      <c r="AR135" s="162" t="s">
        <v>106</v>
      </c>
      <c r="AT135" s="163" t="s">
        <v>75</v>
      </c>
      <c r="AU135" s="163" t="s">
        <v>76</v>
      </c>
      <c r="AY135" s="162" t="s">
        <v>150</v>
      </c>
      <c r="BK135" s="164">
        <f>BK136+BK149+BK153+BK156</f>
        <v>0</v>
      </c>
    </row>
    <row r="136" spans="2:63" s="9" customFormat="1" ht="19.9" customHeight="1">
      <c r="B136" s="155"/>
      <c r="C136" s="156"/>
      <c r="D136" s="165" t="s">
        <v>122</v>
      </c>
      <c r="E136" s="165"/>
      <c r="F136" s="165"/>
      <c r="G136" s="165"/>
      <c r="H136" s="165"/>
      <c r="I136" s="165"/>
      <c r="J136" s="165"/>
      <c r="K136" s="165"/>
      <c r="L136" s="165"/>
      <c r="M136" s="165"/>
      <c r="N136" s="261">
        <f>BK136</f>
        <v>0</v>
      </c>
      <c r="O136" s="262"/>
      <c r="P136" s="262"/>
      <c r="Q136" s="262"/>
      <c r="R136" s="158"/>
      <c r="T136" s="159"/>
      <c r="U136" s="156"/>
      <c r="V136" s="156"/>
      <c r="W136" s="160">
        <f>SUM(W137:W148)</f>
        <v>0</v>
      </c>
      <c r="X136" s="156"/>
      <c r="Y136" s="160">
        <f>SUM(Y137:Y148)</f>
        <v>19.376471709999997</v>
      </c>
      <c r="Z136" s="156"/>
      <c r="AA136" s="161">
        <f>SUM(AA137:AA148)</f>
        <v>0.084396</v>
      </c>
      <c r="AR136" s="162" t="s">
        <v>106</v>
      </c>
      <c r="AT136" s="163" t="s">
        <v>75</v>
      </c>
      <c r="AU136" s="163" t="s">
        <v>84</v>
      </c>
      <c r="AY136" s="162" t="s">
        <v>150</v>
      </c>
      <c r="BK136" s="164">
        <f>SUM(BK137:BK148)</f>
        <v>0</v>
      </c>
    </row>
    <row r="137" spans="2:65" s="1" customFormat="1" ht="25.5" customHeight="1">
      <c r="B137" s="34"/>
      <c r="C137" s="166" t="s">
        <v>172</v>
      </c>
      <c r="D137" s="166" t="s">
        <v>151</v>
      </c>
      <c r="E137" s="167" t="s">
        <v>191</v>
      </c>
      <c r="F137" s="250" t="s">
        <v>192</v>
      </c>
      <c r="G137" s="250"/>
      <c r="H137" s="250"/>
      <c r="I137" s="250"/>
      <c r="J137" s="168" t="s">
        <v>154</v>
      </c>
      <c r="K137" s="169">
        <v>42.198</v>
      </c>
      <c r="L137" s="251">
        <v>0</v>
      </c>
      <c r="M137" s="252"/>
      <c r="N137" s="253">
        <f aca="true" t="shared" si="5" ref="N137:N148">ROUND(L137*K137,2)</f>
        <v>0</v>
      </c>
      <c r="O137" s="253"/>
      <c r="P137" s="253"/>
      <c r="Q137" s="253"/>
      <c r="R137" s="36"/>
      <c r="T137" s="170" t="s">
        <v>22</v>
      </c>
      <c r="U137" s="43" t="s">
        <v>41</v>
      </c>
      <c r="V137" s="35"/>
      <c r="W137" s="171">
        <f aca="true" t="shared" si="6" ref="W137:W148">V137*K137</f>
        <v>0</v>
      </c>
      <c r="X137" s="171">
        <v>0</v>
      </c>
      <c r="Y137" s="171">
        <f aca="true" t="shared" si="7" ref="Y137:Y148">X137*K137</f>
        <v>0</v>
      </c>
      <c r="Z137" s="171">
        <v>0.002</v>
      </c>
      <c r="AA137" s="172">
        <f aca="true" t="shared" si="8" ref="AA137:AA148">Z137*K137</f>
        <v>0.084396</v>
      </c>
      <c r="AR137" s="18" t="s">
        <v>163</v>
      </c>
      <c r="AT137" s="18" t="s">
        <v>151</v>
      </c>
      <c r="AU137" s="18" t="s">
        <v>106</v>
      </c>
      <c r="AY137" s="18" t="s">
        <v>150</v>
      </c>
      <c r="BE137" s="109">
        <f aca="true" t="shared" si="9" ref="BE137:BE148">IF(U137="základní",N137,0)</f>
        <v>0</v>
      </c>
      <c r="BF137" s="109">
        <f aca="true" t="shared" si="10" ref="BF137:BF148">IF(U137="snížená",N137,0)</f>
        <v>0</v>
      </c>
      <c r="BG137" s="109">
        <f aca="true" t="shared" si="11" ref="BG137:BG148">IF(U137="zákl. přenesená",N137,0)</f>
        <v>0</v>
      </c>
      <c r="BH137" s="109">
        <f aca="true" t="shared" si="12" ref="BH137:BH148">IF(U137="sníž. přenesená",N137,0)</f>
        <v>0</v>
      </c>
      <c r="BI137" s="109">
        <f aca="true" t="shared" si="13" ref="BI137:BI148">IF(U137="nulová",N137,0)</f>
        <v>0</v>
      </c>
      <c r="BJ137" s="18" t="s">
        <v>84</v>
      </c>
      <c r="BK137" s="109">
        <f aca="true" t="shared" si="14" ref="BK137:BK148">ROUND(L137*K137,2)</f>
        <v>0</v>
      </c>
      <c r="BL137" s="18" t="s">
        <v>163</v>
      </c>
      <c r="BM137" s="18" t="s">
        <v>193</v>
      </c>
    </row>
    <row r="138" spans="2:65" s="1" customFormat="1" ht="25.5" customHeight="1">
      <c r="B138" s="34"/>
      <c r="C138" s="166" t="s">
        <v>176</v>
      </c>
      <c r="D138" s="166" t="s">
        <v>151</v>
      </c>
      <c r="E138" s="167" t="s">
        <v>195</v>
      </c>
      <c r="F138" s="250" t="s">
        <v>196</v>
      </c>
      <c r="G138" s="250"/>
      <c r="H138" s="250"/>
      <c r="I138" s="250"/>
      <c r="J138" s="168" t="s">
        <v>197</v>
      </c>
      <c r="K138" s="169">
        <v>5</v>
      </c>
      <c r="L138" s="251">
        <v>0</v>
      </c>
      <c r="M138" s="252"/>
      <c r="N138" s="253">
        <f t="shared" si="5"/>
        <v>0</v>
      </c>
      <c r="O138" s="253"/>
      <c r="P138" s="253"/>
      <c r="Q138" s="253"/>
      <c r="R138" s="36"/>
      <c r="T138" s="170" t="s">
        <v>22</v>
      </c>
      <c r="U138" s="43" t="s">
        <v>41</v>
      </c>
      <c r="V138" s="35"/>
      <c r="W138" s="171">
        <f t="shared" si="6"/>
        <v>0</v>
      </c>
      <c r="X138" s="171">
        <v>0.0015</v>
      </c>
      <c r="Y138" s="171">
        <f t="shared" si="7"/>
        <v>0.0075</v>
      </c>
      <c r="Z138" s="171">
        <v>0</v>
      </c>
      <c r="AA138" s="172">
        <f t="shared" si="8"/>
        <v>0</v>
      </c>
      <c r="AR138" s="18" t="s">
        <v>163</v>
      </c>
      <c r="AT138" s="18" t="s">
        <v>151</v>
      </c>
      <c r="AU138" s="18" t="s">
        <v>106</v>
      </c>
      <c r="AY138" s="18" t="s">
        <v>150</v>
      </c>
      <c r="BE138" s="109">
        <f t="shared" si="9"/>
        <v>0</v>
      </c>
      <c r="BF138" s="109">
        <f t="shared" si="10"/>
        <v>0</v>
      </c>
      <c r="BG138" s="109">
        <f t="shared" si="11"/>
        <v>0</v>
      </c>
      <c r="BH138" s="109">
        <f t="shared" si="12"/>
        <v>0</v>
      </c>
      <c r="BI138" s="109">
        <f t="shared" si="13"/>
        <v>0</v>
      </c>
      <c r="BJ138" s="18" t="s">
        <v>84</v>
      </c>
      <c r="BK138" s="109">
        <f t="shared" si="14"/>
        <v>0</v>
      </c>
      <c r="BL138" s="18" t="s">
        <v>163</v>
      </c>
      <c r="BM138" s="18" t="s">
        <v>198</v>
      </c>
    </row>
    <row r="139" spans="2:65" s="1" customFormat="1" ht="25.5" customHeight="1">
      <c r="B139" s="34"/>
      <c r="C139" s="166" t="s">
        <v>180</v>
      </c>
      <c r="D139" s="166" t="s">
        <v>151</v>
      </c>
      <c r="E139" s="167" t="s">
        <v>200</v>
      </c>
      <c r="F139" s="250" t="s">
        <v>201</v>
      </c>
      <c r="G139" s="250"/>
      <c r="H139" s="250"/>
      <c r="I139" s="250"/>
      <c r="J139" s="168" t="s">
        <v>154</v>
      </c>
      <c r="K139" s="169">
        <v>48.042</v>
      </c>
      <c r="L139" s="251">
        <v>0</v>
      </c>
      <c r="M139" s="252"/>
      <c r="N139" s="253">
        <f t="shared" si="5"/>
        <v>0</v>
      </c>
      <c r="O139" s="253"/>
      <c r="P139" s="253"/>
      <c r="Q139" s="253"/>
      <c r="R139" s="36"/>
      <c r="T139" s="170" t="s">
        <v>22</v>
      </c>
      <c r="U139" s="43" t="s">
        <v>41</v>
      </c>
      <c r="V139" s="35"/>
      <c r="W139" s="171">
        <f t="shared" si="6"/>
        <v>0</v>
      </c>
      <c r="X139" s="171">
        <v>0.00012</v>
      </c>
      <c r="Y139" s="171">
        <f t="shared" si="7"/>
        <v>0.00576504</v>
      </c>
      <c r="Z139" s="171">
        <v>0</v>
      </c>
      <c r="AA139" s="172">
        <f t="shared" si="8"/>
        <v>0</v>
      </c>
      <c r="AR139" s="18" t="s">
        <v>163</v>
      </c>
      <c r="AT139" s="18" t="s">
        <v>151</v>
      </c>
      <c r="AU139" s="18" t="s">
        <v>106</v>
      </c>
      <c r="AY139" s="18" t="s">
        <v>150</v>
      </c>
      <c r="BE139" s="109">
        <f t="shared" si="9"/>
        <v>0</v>
      </c>
      <c r="BF139" s="109">
        <f t="shared" si="10"/>
        <v>0</v>
      </c>
      <c r="BG139" s="109">
        <f t="shared" si="11"/>
        <v>0</v>
      </c>
      <c r="BH139" s="109">
        <f t="shared" si="12"/>
        <v>0</v>
      </c>
      <c r="BI139" s="109">
        <f t="shared" si="13"/>
        <v>0</v>
      </c>
      <c r="BJ139" s="18" t="s">
        <v>84</v>
      </c>
      <c r="BK139" s="109">
        <f t="shared" si="14"/>
        <v>0</v>
      </c>
      <c r="BL139" s="18" t="s">
        <v>163</v>
      </c>
      <c r="BM139" s="18" t="s">
        <v>202</v>
      </c>
    </row>
    <row r="140" spans="2:65" s="1" customFormat="1" ht="16.5" customHeight="1">
      <c r="B140" s="34"/>
      <c r="C140" s="173" t="s">
        <v>185</v>
      </c>
      <c r="D140" s="173" t="s">
        <v>204</v>
      </c>
      <c r="E140" s="174" t="s">
        <v>205</v>
      </c>
      <c r="F140" s="254" t="s">
        <v>206</v>
      </c>
      <c r="G140" s="254"/>
      <c r="H140" s="254"/>
      <c r="I140" s="254"/>
      <c r="J140" s="175" t="s">
        <v>207</v>
      </c>
      <c r="K140" s="176">
        <v>19.217</v>
      </c>
      <c r="L140" s="255">
        <v>0</v>
      </c>
      <c r="M140" s="256"/>
      <c r="N140" s="257">
        <f t="shared" si="5"/>
        <v>0</v>
      </c>
      <c r="O140" s="253"/>
      <c r="P140" s="253"/>
      <c r="Q140" s="253"/>
      <c r="R140" s="36"/>
      <c r="T140" s="170" t="s">
        <v>22</v>
      </c>
      <c r="U140" s="43" t="s">
        <v>41</v>
      </c>
      <c r="V140" s="35"/>
      <c r="W140" s="171">
        <f t="shared" si="6"/>
        <v>0</v>
      </c>
      <c r="X140" s="171">
        <v>1</v>
      </c>
      <c r="Y140" s="171">
        <f t="shared" si="7"/>
        <v>19.217</v>
      </c>
      <c r="Z140" s="171">
        <v>0</v>
      </c>
      <c r="AA140" s="172">
        <f t="shared" si="8"/>
        <v>0</v>
      </c>
      <c r="AR140" s="18" t="s">
        <v>208</v>
      </c>
      <c r="AT140" s="18" t="s">
        <v>204</v>
      </c>
      <c r="AU140" s="18" t="s">
        <v>106</v>
      </c>
      <c r="AY140" s="18" t="s">
        <v>150</v>
      </c>
      <c r="BE140" s="109">
        <f t="shared" si="9"/>
        <v>0</v>
      </c>
      <c r="BF140" s="109">
        <f t="shared" si="10"/>
        <v>0</v>
      </c>
      <c r="BG140" s="109">
        <f t="shared" si="11"/>
        <v>0</v>
      </c>
      <c r="BH140" s="109">
        <f t="shared" si="12"/>
        <v>0</v>
      </c>
      <c r="BI140" s="109">
        <f t="shared" si="13"/>
        <v>0</v>
      </c>
      <c r="BJ140" s="18" t="s">
        <v>84</v>
      </c>
      <c r="BK140" s="109">
        <f t="shared" si="14"/>
        <v>0</v>
      </c>
      <c r="BL140" s="18" t="s">
        <v>163</v>
      </c>
      <c r="BM140" s="18" t="s">
        <v>209</v>
      </c>
    </row>
    <row r="141" spans="2:65" s="1" customFormat="1" ht="25.5" customHeight="1">
      <c r="B141" s="34"/>
      <c r="C141" s="166" t="s">
        <v>190</v>
      </c>
      <c r="D141" s="166" t="s">
        <v>151</v>
      </c>
      <c r="E141" s="167" t="s">
        <v>211</v>
      </c>
      <c r="F141" s="250" t="s">
        <v>212</v>
      </c>
      <c r="G141" s="250"/>
      <c r="H141" s="250"/>
      <c r="I141" s="250"/>
      <c r="J141" s="168" t="s">
        <v>154</v>
      </c>
      <c r="K141" s="169">
        <v>50.319</v>
      </c>
      <c r="L141" s="251">
        <v>0</v>
      </c>
      <c r="M141" s="252"/>
      <c r="N141" s="253">
        <f t="shared" si="5"/>
        <v>0</v>
      </c>
      <c r="O141" s="253"/>
      <c r="P141" s="253"/>
      <c r="Q141" s="253"/>
      <c r="R141" s="36"/>
      <c r="T141" s="170" t="s">
        <v>22</v>
      </c>
      <c r="U141" s="43" t="s">
        <v>41</v>
      </c>
      <c r="V141" s="35"/>
      <c r="W141" s="171">
        <f t="shared" si="6"/>
        <v>0</v>
      </c>
      <c r="X141" s="171">
        <v>3E-05</v>
      </c>
      <c r="Y141" s="171">
        <f t="shared" si="7"/>
        <v>0.00150957</v>
      </c>
      <c r="Z141" s="171">
        <v>0</v>
      </c>
      <c r="AA141" s="172">
        <f t="shared" si="8"/>
        <v>0</v>
      </c>
      <c r="AR141" s="18" t="s">
        <v>163</v>
      </c>
      <c r="AT141" s="18" t="s">
        <v>151</v>
      </c>
      <c r="AU141" s="18" t="s">
        <v>106</v>
      </c>
      <c r="AY141" s="18" t="s">
        <v>150</v>
      </c>
      <c r="BE141" s="109">
        <f t="shared" si="9"/>
        <v>0</v>
      </c>
      <c r="BF141" s="109">
        <f t="shared" si="10"/>
        <v>0</v>
      </c>
      <c r="BG141" s="109">
        <f t="shared" si="11"/>
        <v>0</v>
      </c>
      <c r="BH141" s="109">
        <f t="shared" si="12"/>
        <v>0</v>
      </c>
      <c r="BI141" s="109">
        <f t="shared" si="13"/>
        <v>0</v>
      </c>
      <c r="BJ141" s="18" t="s">
        <v>84</v>
      </c>
      <c r="BK141" s="109">
        <f t="shared" si="14"/>
        <v>0</v>
      </c>
      <c r="BL141" s="18" t="s">
        <v>163</v>
      </c>
      <c r="BM141" s="18" t="s">
        <v>213</v>
      </c>
    </row>
    <row r="142" spans="2:65" s="1" customFormat="1" ht="25.5" customHeight="1">
      <c r="B142" s="34"/>
      <c r="C142" s="173" t="s">
        <v>194</v>
      </c>
      <c r="D142" s="173" t="s">
        <v>204</v>
      </c>
      <c r="E142" s="174" t="s">
        <v>214</v>
      </c>
      <c r="F142" s="254" t="s">
        <v>215</v>
      </c>
      <c r="G142" s="254"/>
      <c r="H142" s="254"/>
      <c r="I142" s="254"/>
      <c r="J142" s="175" t="s">
        <v>154</v>
      </c>
      <c r="K142" s="176">
        <v>51.325</v>
      </c>
      <c r="L142" s="255">
        <v>0</v>
      </c>
      <c r="M142" s="256"/>
      <c r="N142" s="257">
        <f t="shared" si="5"/>
        <v>0</v>
      </c>
      <c r="O142" s="253"/>
      <c r="P142" s="253"/>
      <c r="Q142" s="253"/>
      <c r="R142" s="36"/>
      <c r="T142" s="170" t="s">
        <v>22</v>
      </c>
      <c r="U142" s="43" t="s">
        <v>41</v>
      </c>
      <c r="V142" s="35"/>
      <c r="W142" s="171">
        <f t="shared" si="6"/>
        <v>0</v>
      </c>
      <c r="X142" s="171">
        <v>0.00254</v>
      </c>
      <c r="Y142" s="171">
        <f t="shared" si="7"/>
        <v>0.13036550000000002</v>
      </c>
      <c r="Z142" s="171">
        <v>0</v>
      </c>
      <c r="AA142" s="172">
        <f t="shared" si="8"/>
        <v>0</v>
      </c>
      <c r="AR142" s="18" t="s">
        <v>208</v>
      </c>
      <c r="AT142" s="18" t="s">
        <v>204</v>
      </c>
      <c r="AU142" s="18" t="s">
        <v>106</v>
      </c>
      <c r="AY142" s="18" t="s">
        <v>150</v>
      </c>
      <c r="BE142" s="109">
        <f t="shared" si="9"/>
        <v>0</v>
      </c>
      <c r="BF142" s="109">
        <f t="shared" si="10"/>
        <v>0</v>
      </c>
      <c r="BG142" s="109">
        <f t="shared" si="11"/>
        <v>0</v>
      </c>
      <c r="BH142" s="109">
        <f t="shared" si="12"/>
        <v>0</v>
      </c>
      <c r="BI142" s="109">
        <f t="shared" si="13"/>
        <v>0</v>
      </c>
      <c r="BJ142" s="18" t="s">
        <v>84</v>
      </c>
      <c r="BK142" s="109">
        <f t="shared" si="14"/>
        <v>0</v>
      </c>
      <c r="BL142" s="18" t="s">
        <v>163</v>
      </c>
      <c r="BM142" s="18" t="s">
        <v>216</v>
      </c>
    </row>
    <row r="143" spans="2:65" s="1" customFormat="1" ht="25.5" customHeight="1">
      <c r="B143" s="34"/>
      <c r="C143" s="166" t="s">
        <v>199</v>
      </c>
      <c r="D143" s="166" t="s">
        <v>151</v>
      </c>
      <c r="E143" s="167" t="s">
        <v>217</v>
      </c>
      <c r="F143" s="250" t="s">
        <v>218</v>
      </c>
      <c r="G143" s="250"/>
      <c r="H143" s="250"/>
      <c r="I143" s="250"/>
      <c r="J143" s="168" t="s">
        <v>154</v>
      </c>
      <c r="K143" s="169">
        <v>50.319</v>
      </c>
      <c r="L143" s="251">
        <v>0</v>
      </c>
      <c r="M143" s="252"/>
      <c r="N143" s="253">
        <f t="shared" si="5"/>
        <v>0</v>
      </c>
      <c r="O143" s="253"/>
      <c r="P143" s="253"/>
      <c r="Q143" s="253"/>
      <c r="R143" s="36"/>
      <c r="T143" s="170" t="s">
        <v>22</v>
      </c>
      <c r="U143" s="43" t="s">
        <v>41</v>
      </c>
      <c r="V143" s="35"/>
      <c r="W143" s="171">
        <f t="shared" si="6"/>
        <v>0</v>
      </c>
      <c r="X143" s="171">
        <v>0</v>
      </c>
      <c r="Y143" s="171">
        <f t="shared" si="7"/>
        <v>0</v>
      </c>
      <c r="Z143" s="171">
        <v>0</v>
      </c>
      <c r="AA143" s="172">
        <f t="shared" si="8"/>
        <v>0</v>
      </c>
      <c r="AR143" s="18" t="s">
        <v>163</v>
      </c>
      <c r="AT143" s="18" t="s">
        <v>151</v>
      </c>
      <c r="AU143" s="18" t="s">
        <v>106</v>
      </c>
      <c r="AY143" s="18" t="s">
        <v>150</v>
      </c>
      <c r="BE143" s="109">
        <f t="shared" si="9"/>
        <v>0</v>
      </c>
      <c r="BF143" s="109">
        <f t="shared" si="10"/>
        <v>0</v>
      </c>
      <c r="BG143" s="109">
        <f t="shared" si="11"/>
        <v>0</v>
      </c>
      <c r="BH143" s="109">
        <f t="shared" si="12"/>
        <v>0</v>
      </c>
      <c r="BI143" s="109">
        <f t="shared" si="13"/>
        <v>0</v>
      </c>
      <c r="BJ143" s="18" t="s">
        <v>84</v>
      </c>
      <c r="BK143" s="109">
        <f t="shared" si="14"/>
        <v>0</v>
      </c>
      <c r="BL143" s="18" t="s">
        <v>163</v>
      </c>
      <c r="BM143" s="18" t="s">
        <v>219</v>
      </c>
    </row>
    <row r="144" spans="2:65" s="1" customFormat="1" ht="38.25" customHeight="1">
      <c r="B144" s="34"/>
      <c r="C144" s="166" t="s">
        <v>203</v>
      </c>
      <c r="D144" s="166" t="s">
        <v>151</v>
      </c>
      <c r="E144" s="167" t="s">
        <v>229</v>
      </c>
      <c r="F144" s="250" t="s">
        <v>230</v>
      </c>
      <c r="G144" s="250"/>
      <c r="H144" s="250"/>
      <c r="I144" s="250"/>
      <c r="J144" s="168" t="s">
        <v>231</v>
      </c>
      <c r="K144" s="169">
        <v>21.88</v>
      </c>
      <c r="L144" s="251">
        <v>0</v>
      </c>
      <c r="M144" s="252"/>
      <c r="N144" s="253">
        <f t="shared" si="5"/>
        <v>0</v>
      </c>
      <c r="O144" s="253"/>
      <c r="P144" s="253"/>
      <c r="Q144" s="253"/>
      <c r="R144" s="36"/>
      <c r="T144" s="170" t="s">
        <v>22</v>
      </c>
      <c r="U144" s="43" t="s">
        <v>41</v>
      </c>
      <c r="V144" s="35"/>
      <c r="W144" s="171">
        <f t="shared" si="6"/>
        <v>0</v>
      </c>
      <c r="X144" s="171">
        <v>0</v>
      </c>
      <c r="Y144" s="171">
        <f t="shared" si="7"/>
        <v>0</v>
      </c>
      <c r="Z144" s="171">
        <v>0</v>
      </c>
      <c r="AA144" s="172">
        <f t="shared" si="8"/>
        <v>0</v>
      </c>
      <c r="AR144" s="18" t="s">
        <v>163</v>
      </c>
      <c r="AT144" s="18" t="s">
        <v>151</v>
      </c>
      <c r="AU144" s="18" t="s">
        <v>106</v>
      </c>
      <c r="AY144" s="18" t="s">
        <v>150</v>
      </c>
      <c r="BE144" s="109">
        <f t="shared" si="9"/>
        <v>0</v>
      </c>
      <c r="BF144" s="109">
        <f t="shared" si="10"/>
        <v>0</v>
      </c>
      <c r="BG144" s="109">
        <f t="shared" si="11"/>
        <v>0</v>
      </c>
      <c r="BH144" s="109">
        <f t="shared" si="12"/>
        <v>0</v>
      </c>
      <c r="BI144" s="109">
        <f t="shared" si="13"/>
        <v>0</v>
      </c>
      <c r="BJ144" s="18" t="s">
        <v>84</v>
      </c>
      <c r="BK144" s="109">
        <f t="shared" si="14"/>
        <v>0</v>
      </c>
      <c r="BL144" s="18" t="s">
        <v>163</v>
      </c>
      <c r="BM144" s="18" t="s">
        <v>232</v>
      </c>
    </row>
    <row r="145" spans="2:65" s="1" customFormat="1" ht="16.5" customHeight="1">
      <c r="B145" s="34"/>
      <c r="C145" s="173" t="s">
        <v>210</v>
      </c>
      <c r="D145" s="173" t="s">
        <v>204</v>
      </c>
      <c r="E145" s="174" t="s">
        <v>234</v>
      </c>
      <c r="F145" s="254" t="s">
        <v>235</v>
      </c>
      <c r="G145" s="254"/>
      <c r="H145" s="254"/>
      <c r="I145" s="254"/>
      <c r="J145" s="175" t="s">
        <v>231</v>
      </c>
      <c r="K145" s="176">
        <v>21.88</v>
      </c>
      <c r="L145" s="255">
        <v>0</v>
      </c>
      <c r="M145" s="256"/>
      <c r="N145" s="257">
        <f t="shared" si="5"/>
        <v>0</v>
      </c>
      <c r="O145" s="253"/>
      <c r="P145" s="253"/>
      <c r="Q145" s="253"/>
      <c r="R145" s="36"/>
      <c r="T145" s="170" t="s">
        <v>22</v>
      </c>
      <c r="U145" s="43" t="s">
        <v>41</v>
      </c>
      <c r="V145" s="35"/>
      <c r="W145" s="171">
        <f t="shared" si="6"/>
        <v>0</v>
      </c>
      <c r="X145" s="171">
        <v>0.00015</v>
      </c>
      <c r="Y145" s="171">
        <f t="shared" si="7"/>
        <v>0.0032819999999999998</v>
      </c>
      <c r="Z145" s="171">
        <v>0</v>
      </c>
      <c r="AA145" s="172">
        <f t="shared" si="8"/>
        <v>0</v>
      </c>
      <c r="AR145" s="18" t="s">
        <v>208</v>
      </c>
      <c r="AT145" s="18" t="s">
        <v>204</v>
      </c>
      <c r="AU145" s="18" t="s">
        <v>106</v>
      </c>
      <c r="AY145" s="18" t="s">
        <v>150</v>
      </c>
      <c r="BE145" s="109">
        <f t="shared" si="9"/>
        <v>0</v>
      </c>
      <c r="BF145" s="109">
        <f t="shared" si="10"/>
        <v>0</v>
      </c>
      <c r="BG145" s="109">
        <f t="shared" si="11"/>
        <v>0</v>
      </c>
      <c r="BH145" s="109">
        <f t="shared" si="12"/>
        <v>0</v>
      </c>
      <c r="BI145" s="109">
        <f t="shared" si="13"/>
        <v>0</v>
      </c>
      <c r="BJ145" s="18" t="s">
        <v>84</v>
      </c>
      <c r="BK145" s="109">
        <f t="shared" si="14"/>
        <v>0</v>
      </c>
      <c r="BL145" s="18" t="s">
        <v>163</v>
      </c>
      <c r="BM145" s="18" t="s">
        <v>236</v>
      </c>
    </row>
    <row r="146" spans="2:65" s="1" customFormat="1" ht="25.5" customHeight="1">
      <c r="B146" s="34"/>
      <c r="C146" s="166" t="s">
        <v>11</v>
      </c>
      <c r="D146" s="166" t="s">
        <v>151</v>
      </c>
      <c r="E146" s="167" t="s">
        <v>237</v>
      </c>
      <c r="F146" s="250" t="s">
        <v>238</v>
      </c>
      <c r="G146" s="250"/>
      <c r="H146" s="250"/>
      <c r="I146" s="250"/>
      <c r="J146" s="168" t="s">
        <v>154</v>
      </c>
      <c r="K146" s="169">
        <v>48.042</v>
      </c>
      <c r="L146" s="251">
        <v>0</v>
      </c>
      <c r="M146" s="252"/>
      <c r="N146" s="253">
        <f t="shared" si="5"/>
        <v>0</v>
      </c>
      <c r="O146" s="253"/>
      <c r="P146" s="253"/>
      <c r="Q146" s="253"/>
      <c r="R146" s="36"/>
      <c r="T146" s="170" t="s">
        <v>22</v>
      </c>
      <c r="U146" s="43" t="s">
        <v>41</v>
      </c>
      <c r="V146" s="35"/>
      <c r="W146" s="171">
        <f t="shared" si="6"/>
        <v>0</v>
      </c>
      <c r="X146" s="171">
        <v>0</v>
      </c>
      <c r="Y146" s="171">
        <f t="shared" si="7"/>
        <v>0</v>
      </c>
      <c r="Z146" s="171">
        <v>0</v>
      </c>
      <c r="AA146" s="172">
        <f t="shared" si="8"/>
        <v>0</v>
      </c>
      <c r="AR146" s="18" t="s">
        <v>155</v>
      </c>
      <c r="AT146" s="18" t="s">
        <v>151</v>
      </c>
      <c r="AU146" s="18" t="s">
        <v>106</v>
      </c>
      <c r="AY146" s="18" t="s">
        <v>150</v>
      </c>
      <c r="BE146" s="109">
        <f t="shared" si="9"/>
        <v>0</v>
      </c>
      <c r="BF146" s="109">
        <f t="shared" si="10"/>
        <v>0</v>
      </c>
      <c r="BG146" s="109">
        <f t="shared" si="11"/>
        <v>0</v>
      </c>
      <c r="BH146" s="109">
        <f t="shared" si="12"/>
        <v>0</v>
      </c>
      <c r="BI146" s="109">
        <f t="shared" si="13"/>
        <v>0</v>
      </c>
      <c r="BJ146" s="18" t="s">
        <v>84</v>
      </c>
      <c r="BK146" s="109">
        <f t="shared" si="14"/>
        <v>0</v>
      </c>
      <c r="BL146" s="18" t="s">
        <v>155</v>
      </c>
      <c r="BM146" s="18" t="s">
        <v>324</v>
      </c>
    </row>
    <row r="147" spans="2:65" s="1" customFormat="1" ht="25.5" customHeight="1">
      <c r="B147" s="34"/>
      <c r="C147" s="173" t="s">
        <v>163</v>
      </c>
      <c r="D147" s="173" t="s">
        <v>204</v>
      </c>
      <c r="E147" s="174" t="s">
        <v>241</v>
      </c>
      <c r="F147" s="254" t="s">
        <v>242</v>
      </c>
      <c r="G147" s="254"/>
      <c r="H147" s="254"/>
      <c r="I147" s="254"/>
      <c r="J147" s="175" t="s">
        <v>154</v>
      </c>
      <c r="K147" s="176">
        <v>55.248</v>
      </c>
      <c r="L147" s="255">
        <v>0</v>
      </c>
      <c r="M147" s="256"/>
      <c r="N147" s="257">
        <f t="shared" si="5"/>
        <v>0</v>
      </c>
      <c r="O147" s="253"/>
      <c r="P147" s="253"/>
      <c r="Q147" s="253"/>
      <c r="R147" s="36"/>
      <c r="T147" s="170" t="s">
        <v>22</v>
      </c>
      <c r="U147" s="43" t="s">
        <v>41</v>
      </c>
      <c r="V147" s="35"/>
      <c r="W147" s="171">
        <f t="shared" si="6"/>
        <v>0</v>
      </c>
      <c r="X147" s="171">
        <v>0.0002</v>
      </c>
      <c r="Y147" s="171">
        <f t="shared" si="7"/>
        <v>0.0110496</v>
      </c>
      <c r="Z147" s="171">
        <v>0</v>
      </c>
      <c r="AA147" s="172">
        <f t="shared" si="8"/>
        <v>0</v>
      </c>
      <c r="AR147" s="18" t="s">
        <v>180</v>
      </c>
      <c r="AT147" s="18" t="s">
        <v>204</v>
      </c>
      <c r="AU147" s="18" t="s">
        <v>106</v>
      </c>
      <c r="AY147" s="18" t="s">
        <v>150</v>
      </c>
      <c r="BE147" s="109">
        <f t="shared" si="9"/>
        <v>0</v>
      </c>
      <c r="BF147" s="109">
        <f t="shared" si="10"/>
        <v>0</v>
      </c>
      <c r="BG147" s="109">
        <f t="shared" si="11"/>
        <v>0</v>
      </c>
      <c r="BH147" s="109">
        <f t="shared" si="12"/>
        <v>0</v>
      </c>
      <c r="BI147" s="109">
        <f t="shared" si="13"/>
        <v>0</v>
      </c>
      <c r="BJ147" s="18" t="s">
        <v>84</v>
      </c>
      <c r="BK147" s="109">
        <f t="shared" si="14"/>
        <v>0</v>
      </c>
      <c r="BL147" s="18" t="s">
        <v>155</v>
      </c>
      <c r="BM147" s="18" t="s">
        <v>325</v>
      </c>
    </row>
    <row r="148" spans="2:65" s="1" customFormat="1" ht="25.5" customHeight="1">
      <c r="B148" s="34"/>
      <c r="C148" s="166" t="s">
        <v>220</v>
      </c>
      <c r="D148" s="166" t="s">
        <v>151</v>
      </c>
      <c r="E148" s="167" t="s">
        <v>245</v>
      </c>
      <c r="F148" s="250" t="s">
        <v>246</v>
      </c>
      <c r="G148" s="250"/>
      <c r="H148" s="250"/>
      <c r="I148" s="250"/>
      <c r="J148" s="168" t="s">
        <v>247</v>
      </c>
      <c r="K148" s="177">
        <v>0</v>
      </c>
      <c r="L148" s="251">
        <v>0</v>
      </c>
      <c r="M148" s="252"/>
      <c r="N148" s="253">
        <f t="shared" si="5"/>
        <v>0</v>
      </c>
      <c r="O148" s="253"/>
      <c r="P148" s="253"/>
      <c r="Q148" s="253"/>
      <c r="R148" s="36"/>
      <c r="T148" s="170" t="s">
        <v>22</v>
      </c>
      <c r="U148" s="43" t="s">
        <v>41</v>
      </c>
      <c r="V148" s="35"/>
      <c r="W148" s="171">
        <f t="shared" si="6"/>
        <v>0</v>
      </c>
      <c r="X148" s="171">
        <v>0</v>
      </c>
      <c r="Y148" s="171">
        <f t="shared" si="7"/>
        <v>0</v>
      </c>
      <c r="Z148" s="171">
        <v>0</v>
      </c>
      <c r="AA148" s="172">
        <f t="shared" si="8"/>
        <v>0</v>
      </c>
      <c r="AR148" s="18" t="s">
        <v>163</v>
      </c>
      <c r="AT148" s="18" t="s">
        <v>151</v>
      </c>
      <c r="AU148" s="18" t="s">
        <v>106</v>
      </c>
      <c r="AY148" s="18" t="s">
        <v>150</v>
      </c>
      <c r="BE148" s="109">
        <f t="shared" si="9"/>
        <v>0</v>
      </c>
      <c r="BF148" s="109">
        <f t="shared" si="10"/>
        <v>0</v>
      </c>
      <c r="BG148" s="109">
        <f t="shared" si="11"/>
        <v>0</v>
      </c>
      <c r="BH148" s="109">
        <f t="shared" si="12"/>
        <v>0</v>
      </c>
      <c r="BI148" s="109">
        <f t="shared" si="13"/>
        <v>0</v>
      </c>
      <c r="BJ148" s="18" t="s">
        <v>84</v>
      </c>
      <c r="BK148" s="109">
        <f t="shared" si="14"/>
        <v>0</v>
      </c>
      <c r="BL148" s="18" t="s">
        <v>163</v>
      </c>
      <c r="BM148" s="18" t="s">
        <v>248</v>
      </c>
    </row>
    <row r="149" spans="2:63" s="9" customFormat="1" ht="29.85" customHeight="1">
      <c r="B149" s="155"/>
      <c r="C149" s="156"/>
      <c r="D149" s="165" t="s">
        <v>123</v>
      </c>
      <c r="E149" s="165"/>
      <c r="F149" s="165"/>
      <c r="G149" s="165"/>
      <c r="H149" s="165"/>
      <c r="I149" s="165"/>
      <c r="J149" s="165"/>
      <c r="K149" s="165"/>
      <c r="L149" s="165"/>
      <c r="M149" s="165"/>
      <c r="N149" s="263">
        <f>BK149</f>
        <v>0</v>
      </c>
      <c r="O149" s="264"/>
      <c r="P149" s="264"/>
      <c r="Q149" s="264"/>
      <c r="R149" s="158"/>
      <c r="T149" s="159"/>
      <c r="U149" s="156"/>
      <c r="V149" s="156"/>
      <c r="W149" s="160">
        <f>SUM(W150:W152)</f>
        <v>0</v>
      </c>
      <c r="X149" s="156"/>
      <c r="Y149" s="160">
        <f>SUM(Y150:Y152)</f>
        <v>0.00345</v>
      </c>
      <c r="Z149" s="156"/>
      <c r="AA149" s="161">
        <f>SUM(AA150:AA152)</f>
        <v>0</v>
      </c>
      <c r="AR149" s="162" t="s">
        <v>106</v>
      </c>
      <c r="AT149" s="163" t="s">
        <v>75</v>
      </c>
      <c r="AU149" s="163" t="s">
        <v>84</v>
      </c>
      <c r="AY149" s="162" t="s">
        <v>150</v>
      </c>
      <c r="BK149" s="164">
        <f>SUM(BK150:BK152)</f>
        <v>0</v>
      </c>
    </row>
    <row r="150" spans="2:65" s="1" customFormat="1" ht="25.5" customHeight="1">
      <c r="B150" s="34"/>
      <c r="C150" s="166" t="s">
        <v>224</v>
      </c>
      <c r="D150" s="166" t="s">
        <v>151</v>
      </c>
      <c r="E150" s="167" t="s">
        <v>258</v>
      </c>
      <c r="F150" s="250" t="s">
        <v>259</v>
      </c>
      <c r="G150" s="250"/>
      <c r="H150" s="250"/>
      <c r="I150" s="250"/>
      <c r="J150" s="168" t="s">
        <v>197</v>
      </c>
      <c r="K150" s="169">
        <v>14.74</v>
      </c>
      <c r="L150" s="251">
        <v>0</v>
      </c>
      <c r="M150" s="252"/>
      <c r="N150" s="253">
        <f>ROUND(L150*K150,2)</f>
        <v>0</v>
      </c>
      <c r="O150" s="253"/>
      <c r="P150" s="253"/>
      <c r="Q150" s="253"/>
      <c r="R150" s="36"/>
      <c r="T150" s="170" t="s">
        <v>22</v>
      </c>
      <c r="U150" s="43" t="s">
        <v>41</v>
      </c>
      <c r="V150" s="35"/>
      <c r="W150" s="171">
        <f>V150*K150</f>
        <v>0</v>
      </c>
      <c r="X150" s="171">
        <v>0</v>
      </c>
      <c r="Y150" s="171">
        <f>X150*K150</f>
        <v>0</v>
      </c>
      <c r="Z150" s="171">
        <v>0</v>
      </c>
      <c r="AA150" s="172">
        <f>Z150*K150</f>
        <v>0</v>
      </c>
      <c r="AR150" s="18" t="s">
        <v>163</v>
      </c>
      <c r="AT150" s="18" t="s">
        <v>151</v>
      </c>
      <c r="AU150" s="18" t="s">
        <v>106</v>
      </c>
      <c r="AY150" s="18" t="s">
        <v>150</v>
      </c>
      <c r="BE150" s="109">
        <f>IF(U150="základní",N150,0)</f>
        <v>0</v>
      </c>
      <c r="BF150" s="109">
        <f>IF(U150="snížená",N150,0)</f>
        <v>0</v>
      </c>
      <c r="BG150" s="109">
        <f>IF(U150="zákl. přenesená",N150,0)</f>
        <v>0</v>
      </c>
      <c r="BH150" s="109">
        <f>IF(U150="sníž. přenesená",N150,0)</f>
        <v>0</v>
      </c>
      <c r="BI150" s="109">
        <f>IF(U150="nulová",N150,0)</f>
        <v>0</v>
      </c>
      <c r="BJ150" s="18" t="s">
        <v>84</v>
      </c>
      <c r="BK150" s="109">
        <f>ROUND(L150*K150,2)</f>
        <v>0</v>
      </c>
      <c r="BL150" s="18" t="s">
        <v>163</v>
      </c>
      <c r="BM150" s="18" t="s">
        <v>260</v>
      </c>
    </row>
    <row r="151" spans="2:65" s="1" customFormat="1" ht="16.5" customHeight="1">
      <c r="B151" s="34"/>
      <c r="C151" s="173" t="s">
        <v>228</v>
      </c>
      <c r="D151" s="173" t="s">
        <v>204</v>
      </c>
      <c r="E151" s="174" t="s">
        <v>262</v>
      </c>
      <c r="F151" s="254" t="s">
        <v>263</v>
      </c>
      <c r="G151" s="254"/>
      <c r="H151" s="254"/>
      <c r="I151" s="254"/>
      <c r="J151" s="175" t="s">
        <v>197</v>
      </c>
      <c r="K151" s="176">
        <v>15</v>
      </c>
      <c r="L151" s="255">
        <v>0</v>
      </c>
      <c r="M151" s="256"/>
      <c r="N151" s="257">
        <f>ROUND(L151*K151,2)</f>
        <v>0</v>
      </c>
      <c r="O151" s="253"/>
      <c r="P151" s="253"/>
      <c r="Q151" s="253"/>
      <c r="R151" s="36"/>
      <c r="T151" s="170" t="s">
        <v>22</v>
      </c>
      <c r="U151" s="43" t="s">
        <v>41</v>
      </c>
      <c r="V151" s="35"/>
      <c r="W151" s="171">
        <f>V151*K151</f>
        <v>0</v>
      </c>
      <c r="X151" s="171">
        <v>0.00023</v>
      </c>
      <c r="Y151" s="171">
        <f>X151*K151</f>
        <v>0.00345</v>
      </c>
      <c r="Z151" s="171">
        <v>0</v>
      </c>
      <c r="AA151" s="172">
        <f>Z151*K151</f>
        <v>0</v>
      </c>
      <c r="AR151" s="18" t="s">
        <v>208</v>
      </c>
      <c r="AT151" s="18" t="s">
        <v>204</v>
      </c>
      <c r="AU151" s="18" t="s">
        <v>106</v>
      </c>
      <c r="AY151" s="18" t="s">
        <v>150</v>
      </c>
      <c r="BE151" s="109">
        <f>IF(U151="základní",N151,0)</f>
        <v>0</v>
      </c>
      <c r="BF151" s="109">
        <f>IF(U151="snížená",N151,0)</f>
        <v>0</v>
      </c>
      <c r="BG151" s="109">
        <f>IF(U151="zákl. přenesená",N151,0)</f>
        <v>0</v>
      </c>
      <c r="BH151" s="109">
        <f>IF(U151="sníž. přenesená",N151,0)</f>
        <v>0</v>
      </c>
      <c r="BI151" s="109">
        <f>IF(U151="nulová",N151,0)</f>
        <v>0</v>
      </c>
      <c r="BJ151" s="18" t="s">
        <v>84</v>
      </c>
      <c r="BK151" s="109">
        <f>ROUND(L151*K151,2)</f>
        <v>0</v>
      </c>
      <c r="BL151" s="18" t="s">
        <v>163</v>
      </c>
      <c r="BM151" s="18" t="s">
        <v>264</v>
      </c>
    </row>
    <row r="152" spans="2:65" s="1" customFormat="1" ht="25.5" customHeight="1">
      <c r="B152" s="34"/>
      <c r="C152" s="166" t="s">
        <v>233</v>
      </c>
      <c r="D152" s="166" t="s">
        <v>151</v>
      </c>
      <c r="E152" s="167" t="s">
        <v>266</v>
      </c>
      <c r="F152" s="250" t="s">
        <v>267</v>
      </c>
      <c r="G152" s="250"/>
      <c r="H152" s="250"/>
      <c r="I152" s="250"/>
      <c r="J152" s="168" t="s">
        <v>247</v>
      </c>
      <c r="K152" s="177">
        <v>0</v>
      </c>
      <c r="L152" s="251">
        <v>0</v>
      </c>
      <c r="M152" s="252"/>
      <c r="N152" s="253">
        <f>ROUND(L152*K152,2)</f>
        <v>0</v>
      </c>
      <c r="O152" s="253"/>
      <c r="P152" s="253"/>
      <c r="Q152" s="253"/>
      <c r="R152" s="36"/>
      <c r="T152" s="170" t="s">
        <v>22</v>
      </c>
      <c r="U152" s="43" t="s">
        <v>41</v>
      </c>
      <c r="V152" s="35"/>
      <c r="W152" s="171">
        <f>V152*K152</f>
        <v>0</v>
      </c>
      <c r="X152" s="171">
        <v>0</v>
      </c>
      <c r="Y152" s="171">
        <f>X152*K152</f>
        <v>0</v>
      </c>
      <c r="Z152" s="171">
        <v>0</v>
      </c>
      <c r="AA152" s="172">
        <f>Z152*K152</f>
        <v>0</v>
      </c>
      <c r="AR152" s="18" t="s">
        <v>163</v>
      </c>
      <c r="AT152" s="18" t="s">
        <v>151</v>
      </c>
      <c r="AU152" s="18" t="s">
        <v>106</v>
      </c>
      <c r="AY152" s="18" t="s">
        <v>150</v>
      </c>
      <c r="BE152" s="109">
        <f>IF(U152="základní",N152,0)</f>
        <v>0</v>
      </c>
      <c r="BF152" s="109">
        <f>IF(U152="snížená",N152,0)</f>
        <v>0</v>
      </c>
      <c r="BG152" s="109">
        <f>IF(U152="zákl. přenesená",N152,0)</f>
        <v>0</v>
      </c>
      <c r="BH152" s="109">
        <f>IF(U152="sníž. přenesená",N152,0)</f>
        <v>0</v>
      </c>
      <c r="BI152" s="109">
        <f>IF(U152="nulová",N152,0)</f>
        <v>0</v>
      </c>
      <c r="BJ152" s="18" t="s">
        <v>84</v>
      </c>
      <c r="BK152" s="109">
        <f>ROUND(L152*K152,2)</f>
        <v>0</v>
      </c>
      <c r="BL152" s="18" t="s">
        <v>163</v>
      </c>
      <c r="BM152" s="18" t="s">
        <v>268</v>
      </c>
    </row>
    <row r="153" spans="2:63" s="9" customFormat="1" ht="29.85" customHeight="1">
      <c r="B153" s="155"/>
      <c r="C153" s="156"/>
      <c r="D153" s="165" t="s">
        <v>124</v>
      </c>
      <c r="E153" s="165"/>
      <c r="F153" s="165"/>
      <c r="G153" s="165"/>
      <c r="H153" s="165"/>
      <c r="I153" s="165"/>
      <c r="J153" s="165"/>
      <c r="K153" s="165"/>
      <c r="L153" s="165"/>
      <c r="M153" s="165"/>
      <c r="N153" s="263">
        <f>BK153</f>
        <v>0</v>
      </c>
      <c r="O153" s="264"/>
      <c r="P153" s="264"/>
      <c r="Q153" s="264"/>
      <c r="R153" s="158"/>
      <c r="T153" s="159"/>
      <c r="U153" s="156"/>
      <c r="V153" s="156"/>
      <c r="W153" s="160">
        <f>SUM(W154:W155)</f>
        <v>0</v>
      </c>
      <c r="X153" s="156"/>
      <c r="Y153" s="160">
        <f>SUM(Y154:Y155)</f>
        <v>0.21481083</v>
      </c>
      <c r="Z153" s="156"/>
      <c r="AA153" s="161">
        <f>SUM(AA154:AA155)</f>
        <v>0</v>
      </c>
      <c r="AR153" s="162" t="s">
        <v>106</v>
      </c>
      <c r="AT153" s="163" t="s">
        <v>75</v>
      </c>
      <c r="AU153" s="163" t="s">
        <v>84</v>
      </c>
      <c r="AY153" s="162" t="s">
        <v>150</v>
      </c>
      <c r="BK153" s="164">
        <f>SUM(BK154:BK155)</f>
        <v>0</v>
      </c>
    </row>
    <row r="154" spans="2:65" s="1" customFormat="1" ht="16.5" customHeight="1">
      <c r="B154" s="34"/>
      <c r="C154" s="166" t="s">
        <v>10</v>
      </c>
      <c r="D154" s="166" t="s">
        <v>151</v>
      </c>
      <c r="E154" s="167" t="s">
        <v>270</v>
      </c>
      <c r="F154" s="250" t="s">
        <v>271</v>
      </c>
      <c r="G154" s="250"/>
      <c r="H154" s="250"/>
      <c r="I154" s="250"/>
      <c r="J154" s="168" t="s">
        <v>154</v>
      </c>
      <c r="K154" s="169">
        <v>18.993</v>
      </c>
      <c r="L154" s="251">
        <v>0</v>
      </c>
      <c r="M154" s="252"/>
      <c r="N154" s="253">
        <f>ROUND(L154*K154,2)</f>
        <v>0</v>
      </c>
      <c r="O154" s="253"/>
      <c r="P154" s="253"/>
      <c r="Q154" s="253"/>
      <c r="R154" s="36"/>
      <c r="T154" s="170" t="s">
        <v>22</v>
      </c>
      <c r="U154" s="43" t="s">
        <v>41</v>
      </c>
      <c r="V154" s="35"/>
      <c r="W154" s="171">
        <f>V154*K154</f>
        <v>0</v>
      </c>
      <c r="X154" s="171">
        <v>0.01131</v>
      </c>
      <c r="Y154" s="171">
        <f>X154*K154</f>
        <v>0.21481083</v>
      </c>
      <c r="Z154" s="171">
        <v>0</v>
      </c>
      <c r="AA154" s="172">
        <f>Z154*K154</f>
        <v>0</v>
      </c>
      <c r="AR154" s="18" t="s">
        <v>163</v>
      </c>
      <c r="AT154" s="18" t="s">
        <v>151</v>
      </c>
      <c r="AU154" s="18" t="s">
        <v>106</v>
      </c>
      <c r="AY154" s="18" t="s">
        <v>150</v>
      </c>
      <c r="BE154" s="109">
        <f>IF(U154="základní",N154,0)</f>
        <v>0</v>
      </c>
      <c r="BF154" s="109">
        <f>IF(U154="snížená",N154,0)</f>
        <v>0</v>
      </c>
      <c r="BG154" s="109">
        <f>IF(U154="zákl. přenesená",N154,0)</f>
        <v>0</v>
      </c>
      <c r="BH154" s="109">
        <f>IF(U154="sníž. přenesená",N154,0)</f>
        <v>0</v>
      </c>
      <c r="BI154" s="109">
        <f>IF(U154="nulová",N154,0)</f>
        <v>0</v>
      </c>
      <c r="BJ154" s="18" t="s">
        <v>84</v>
      </c>
      <c r="BK154" s="109">
        <f>ROUND(L154*K154,2)</f>
        <v>0</v>
      </c>
      <c r="BL154" s="18" t="s">
        <v>163</v>
      </c>
      <c r="BM154" s="18" t="s">
        <v>326</v>
      </c>
    </row>
    <row r="155" spans="2:65" s="1" customFormat="1" ht="25.5" customHeight="1">
      <c r="B155" s="34"/>
      <c r="C155" s="166" t="s">
        <v>240</v>
      </c>
      <c r="D155" s="166" t="s">
        <v>151</v>
      </c>
      <c r="E155" s="167" t="s">
        <v>274</v>
      </c>
      <c r="F155" s="250" t="s">
        <v>275</v>
      </c>
      <c r="G155" s="250"/>
      <c r="H155" s="250"/>
      <c r="I155" s="250"/>
      <c r="J155" s="168" t="s">
        <v>247</v>
      </c>
      <c r="K155" s="177">
        <v>0</v>
      </c>
      <c r="L155" s="251">
        <v>0</v>
      </c>
      <c r="M155" s="252"/>
      <c r="N155" s="253">
        <f>ROUND(L155*K155,2)</f>
        <v>0</v>
      </c>
      <c r="O155" s="253"/>
      <c r="P155" s="253"/>
      <c r="Q155" s="253"/>
      <c r="R155" s="36"/>
      <c r="T155" s="170" t="s">
        <v>22</v>
      </c>
      <c r="U155" s="43" t="s">
        <v>41</v>
      </c>
      <c r="V155" s="35"/>
      <c r="W155" s="171">
        <f>V155*K155</f>
        <v>0</v>
      </c>
      <c r="X155" s="171">
        <v>0</v>
      </c>
      <c r="Y155" s="171">
        <f>X155*K155</f>
        <v>0</v>
      </c>
      <c r="Z155" s="171">
        <v>0</v>
      </c>
      <c r="AA155" s="172">
        <f>Z155*K155</f>
        <v>0</v>
      </c>
      <c r="AR155" s="18" t="s">
        <v>163</v>
      </c>
      <c r="AT155" s="18" t="s">
        <v>151</v>
      </c>
      <c r="AU155" s="18" t="s">
        <v>106</v>
      </c>
      <c r="AY155" s="18" t="s">
        <v>150</v>
      </c>
      <c r="BE155" s="109">
        <f>IF(U155="základní",N155,0)</f>
        <v>0</v>
      </c>
      <c r="BF155" s="109">
        <f>IF(U155="snížená",N155,0)</f>
        <v>0</v>
      </c>
      <c r="BG155" s="109">
        <f>IF(U155="zákl. přenesená",N155,0)</f>
        <v>0</v>
      </c>
      <c r="BH155" s="109">
        <f>IF(U155="sníž. přenesená",N155,0)</f>
        <v>0</v>
      </c>
      <c r="BI155" s="109">
        <f>IF(U155="nulová",N155,0)</f>
        <v>0</v>
      </c>
      <c r="BJ155" s="18" t="s">
        <v>84</v>
      </c>
      <c r="BK155" s="109">
        <f>ROUND(L155*K155,2)</f>
        <v>0</v>
      </c>
      <c r="BL155" s="18" t="s">
        <v>163</v>
      </c>
      <c r="BM155" s="18" t="s">
        <v>327</v>
      </c>
    </row>
    <row r="156" spans="2:63" s="9" customFormat="1" ht="29.85" customHeight="1">
      <c r="B156" s="155"/>
      <c r="C156" s="156"/>
      <c r="D156" s="165" t="s">
        <v>125</v>
      </c>
      <c r="E156" s="165"/>
      <c r="F156" s="165"/>
      <c r="G156" s="165"/>
      <c r="H156" s="165"/>
      <c r="I156" s="165"/>
      <c r="J156" s="165"/>
      <c r="K156" s="165"/>
      <c r="L156" s="165"/>
      <c r="M156" s="165"/>
      <c r="N156" s="263">
        <f>BK156</f>
        <v>0</v>
      </c>
      <c r="O156" s="264"/>
      <c r="P156" s="264"/>
      <c r="Q156" s="264"/>
      <c r="R156" s="158"/>
      <c r="T156" s="159"/>
      <c r="U156" s="156"/>
      <c r="V156" s="156"/>
      <c r="W156" s="160">
        <f>SUM(W157:W161)</f>
        <v>0</v>
      </c>
      <c r="X156" s="156"/>
      <c r="Y156" s="160">
        <f>SUM(Y157:Y161)</f>
        <v>0.215332</v>
      </c>
      <c r="Z156" s="156"/>
      <c r="AA156" s="161">
        <f>SUM(AA157:AA161)</f>
        <v>0.06046105</v>
      </c>
      <c r="AR156" s="162" t="s">
        <v>106</v>
      </c>
      <c r="AT156" s="163" t="s">
        <v>75</v>
      </c>
      <c r="AU156" s="163" t="s">
        <v>84</v>
      </c>
      <c r="AY156" s="162" t="s">
        <v>150</v>
      </c>
      <c r="BK156" s="164">
        <f>SUM(BK157:BK161)</f>
        <v>0</v>
      </c>
    </row>
    <row r="157" spans="2:65" s="1" customFormat="1" ht="25.5" customHeight="1">
      <c r="B157" s="34"/>
      <c r="C157" s="166" t="s">
        <v>244</v>
      </c>
      <c r="D157" s="166" t="s">
        <v>151</v>
      </c>
      <c r="E157" s="167" t="s">
        <v>278</v>
      </c>
      <c r="F157" s="250" t="s">
        <v>279</v>
      </c>
      <c r="G157" s="250"/>
      <c r="H157" s="250"/>
      <c r="I157" s="250"/>
      <c r="J157" s="168" t="s">
        <v>231</v>
      </c>
      <c r="K157" s="169">
        <v>31.655</v>
      </c>
      <c r="L157" s="251">
        <v>0</v>
      </c>
      <c r="M157" s="252"/>
      <c r="N157" s="253">
        <f>ROUND(L157*K157,2)</f>
        <v>0</v>
      </c>
      <c r="O157" s="253"/>
      <c r="P157" s="253"/>
      <c r="Q157" s="253"/>
      <c r="R157" s="36"/>
      <c r="T157" s="170" t="s">
        <v>22</v>
      </c>
      <c r="U157" s="43" t="s">
        <v>41</v>
      </c>
      <c r="V157" s="35"/>
      <c r="W157" s="171">
        <f>V157*K157</f>
        <v>0</v>
      </c>
      <c r="X157" s="171">
        <v>0</v>
      </c>
      <c r="Y157" s="171">
        <f>X157*K157</f>
        <v>0</v>
      </c>
      <c r="Z157" s="171">
        <v>0.00191</v>
      </c>
      <c r="AA157" s="172">
        <f>Z157*K157</f>
        <v>0.06046105</v>
      </c>
      <c r="AR157" s="18" t="s">
        <v>163</v>
      </c>
      <c r="AT157" s="18" t="s">
        <v>151</v>
      </c>
      <c r="AU157" s="18" t="s">
        <v>106</v>
      </c>
      <c r="AY157" s="18" t="s">
        <v>150</v>
      </c>
      <c r="BE157" s="109">
        <f>IF(U157="základní",N157,0)</f>
        <v>0</v>
      </c>
      <c r="BF157" s="109">
        <f>IF(U157="snížená",N157,0)</f>
        <v>0</v>
      </c>
      <c r="BG157" s="109">
        <f>IF(U157="zákl. přenesená",N157,0)</f>
        <v>0</v>
      </c>
      <c r="BH157" s="109">
        <f>IF(U157="sníž. přenesená",N157,0)</f>
        <v>0</v>
      </c>
      <c r="BI157" s="109">
        <f>IF(U157="nulová",N157,0)</f>
        <v>0</v>
      </c>
      <c r="BJ157" s="18" t="s">
        <v>84</v>
      </c>
      <c r="BK157" s="109">
        <f>ROUND(L157*K157,2)</f>
        <v>0</v>
      </c>
      <c r="BL157" s="18" t="s">
        <v>163</v>
      </c>
      <c r="BM157" s="18" t="s">
        <v>280</v>
      </c>
    </row>
    <row r="158" spans="2:65" s="1" customFormat="1" ht="25.5" customHeight="1">
      <c r="B158" s="34"/>
      <c r="C158" s="166" t="s">
        <v>249</v>
      </c>
      <c r="D158" s="166" t="s">
        <v>151</v>
      </c>
      <c r="E158" s="167" t="s">
        <v>328</v>
      </c>
      <c r="F158" s="250" t="s">
        <v>329</v>
      </c>
      <c r="G158" s="250"/>
      <c r="H158" s="250"/>
      <c r="I158" s="250"/>
      <c r="J158" s="168" t="s">
        <v>231</v>
      </c>
      <c r="K158" s="169">
        <v>8.68</v>
      </c>
      <c r="L158" s="251">
        <v>0</v>
      </c>
      <c r="M158" s="252"/>
      <c r="N158" s="253">
        <f>ROUND(L158*K158,2)</f>
        <v>0</v>
      </c>
      <c r="O158" s="253"/>
      <c r="P158" s="253"/>
      <c r="Q158" s="253"/>
      <c r="R158" s="36"/>
      <c r="T158" s="170" t="s">
        <v>22</v>
      </c>
      <c r="U158" s="43" t="s">
        <v>41</v>
      </c>
      <c r="V158" s="35"/>
      <c r="W158" s="171">
        <f>V158*K158</f>
        <v>0</v>
      </c>
      <c r="X158" s="171">
        <v>0.00351</v>
      </c>
      <c r="Y158" s="171">
        <f>X158*K158</f>
        <v>0.0304668</v>
      </c>
      <c r="Z158" s="171">
        <v>0</v>
      </c>
      <c r="AA158" s="172">
        <f>Z158*K158</f>
        <v>0</v>
      </c>
      <c r="AR158" s="18" t="s">
        <v>163</v>
      </c>
      <c r="AT158" s="18" t="s">
        <v>151</v>
      </c>
      <c r="AU158" s="18" t="s">
        <v>106</v>
      </c>
      <c r="AY158" s="18" t="s">
        <v>150</v>
      </c>
      <c r="BE158" s="109">
        <f>IF(U158="základní",N158,0)</f>
        <v>0</v>
      </c>
      <c r="BF158" s="109">
        <f>IF(U158="snížená",N158,0)</f>
        <v>0</v>
      </c>
      <c r="BG158" s="109">
        <f>IF(U158="zákl. přenesená",N158,0)</f>
        <v>0</v>
      </c>
      <c r="BH158" s="109">
        <f>IF(U158="sníž. přenesená",N158,0)</f>
        <v>0</v>
      </c>
      <c r="BI158" s="109">
        <f>IF(U158="nulová",N158,0)</f>
        <v>0</v>
      </c>
      <c r="BJ158" s="18" t="s">
        <v>84</v>
      </c>
      <c r="BK158" s="109">
        <f>ROUND(L158*K158,2)</f>
        <v>0</v>
      </c>
      <c r="BL158" s="18" t="s">
        <v>163</v>
      </c>
      <c r="BM158" s="18" t="s">
        <v>330</v>
      </c>
    </row>
    <row r="159" spans="2:65" s="1" customFormat="1" ht="38.25" customHeight="1">
      <c r="B159" s="34"/>
      <c r="C159" s="166" t="s">
        <v>253</v>
      </c>
      <c r="D159" s="166" t="s">
        <v>151</v>
      </c>
      <c r="E159" s="167" t="s">
        <v>331</v>
      </c>
      <c r="F159" s="250" t="s">
        <v>332</v>
      </c>
      <c r="G159" s="250"/>
      <c r="H159" s="250"/>
      <c r="I159" s="250"/>
      <c r="J159" s="168" t="s">
        <v>231</v>
      </c>
      <c r="K159" s="169">
        <v>31.655</v>
      </c>
      <c r="L159" s="251">
        <v>0</v>
      </c>
      <c r="M159" s="252"/>
      <c r="N159" s="253">
        <f>ROUND(L159*K159,2)</f>
        <v>0</v>
      </c>
      <c r="O159" s="253"/>
      <c r="P159" s="253"/>
      <c r="Q159" s="253"/>
      <c r="R159" s="36"/>
      <c r="T159" s="170" t="s">
        <v>22</v>
      </c>
      <c r="U159" s="43" t="s">
        <v>41</v>
      </c>
      <c r="V159" s="35"/>
      <c r="W159" s="171">
        <f>V159*K159</f>
        <v>0</v>
      </c>
      <c r="X159" s="171">
        <v>0.00584</v>
      </c>
      <c r="Y159" s="171">
        <f>X159*K159</f>
        <v>0.1848652</v>
      </c>
      <c r="Z159" s="171">
        <v>0</v>
      </c>
      <c r="AA159" s="172">
        <f>Z159*K159</f>
        <v>0</v>
      </c>
      <c r="AR159" s="18" t="s">
        <v>163</v>
      </c>
      <c r="AT159" s="18" t="s">
        <v>151</v>
      </c>
      <c r="AU159" s="18" t="s">
        <v>106</v>
      </c>
      <c r="AY159" s="18" t="s">
        <v>150</v>
      </c>
      <c r="BE159" s="109">
        <f>IF(U159="základní",N159,0)</f>
        <v>0</v>
      </c>
      <c r="BF159" s="109">
        <f>IF(U159="snížená",N159,0)</f>
        <v>0</v>
      </c>
      <c r="BG159" s="109">
        <f>IF(U159="zákl. přenesená",N159,0)</f>
        <v>0</v>
      </c>
      <c r="BH159" s="109">
        <f>IF(U159="sníž. přenesená",N159,0)</f>
        <v>0</v>
      </c>
      <c r="BI159" s="109">
        <f>IF(U159="nulová",N159,0)</f>
        <v>0</v>
      </c>
      <c r="BJ159" s="18" t="s">
        <v>84</v>
      </c>
      <c r="BK159" s="109">
        <f>ROUND(L159*K159,2)</f>
        <v>0</v>
      </c>
      <c r="BL159" s="18" t="s">
        <v>163</v>
      </c>
      <c r="BM159" s="18" t="s">
        <v>333</v>
      </c>
    </row>
    <row r="160" spans="2:65" s="1" customFormat="1" ht="38.25" customHeight="1">
      <c r="B160" s="34"/>
      <c r="C160" s="166" t="s">
        <v>257</v>
      </c>
      <c r="D160" s="166" t="s">
        <v>151</v>
      </c>
      <c r="E160" s="167" t="s">
        <v>293</v>
      </c>
      <c r="F160" s="250" t="s">
        <v>294</v>
      </c>
      <c r="G160" s="250"/>
      <c r="H160" s="250"/>
      <c r="I160" s="250"/>
      <c r="J160" s="168" t="s">
        <v>197</v>
      </c>
      <c r="K160" s="169">
        <v>4</v>
      </c>
      <c r="L160" s="251">
        <v>0</v>
      </c>
      <c r="M160" s="252"/>
      <c r="N160" s="253">
        <f>ROUND(L160*K160,2)</f>
        <v>0</v>
      </c>
      <c r="O160" s="253"/>
      <c r="P160" s="253"/>
      <c r="Q160" s="253"/>
      <c r="R160" s="36"/>
      <c r="T160" s="170" t="s">
        <v>22</v>
      </c>
      <c r="U160" s="43" t="s">
        <v>41</v>
      </c>
      <c r="V160" s="35"/>
      <c r="W160" s="171">
        <f>V160*K160</f>
        <v>0</v>
      </c>
      <c r="X160" s="171">
        <v>0</v>
      </c>
      <c r="Y160" s="171">
        <f>X160*K160</f>
        <v>0</v>
      </c>
      <c r="Z160" s="171">
        <v>0</v>
      </c>
      <c r="AA160" s="172">
        <f>Z160*K160</f>
        <v>0</v>
      </c>
      <c r="AR160" s="18" t="s">
        <v>163</v>
      </c>
      <c r="AT160" s="18" t="s">
        <v>151</v>
      </c>
      <c r="AU160" s="18" t="s">
        <v>106</v>
      </c>
      <c r="AY160" s="18" t="s">
        <v>150</v>
      </c>
      <c r="BE160" s="109">
        <f>IF(U160="základní",N160,0)</f>
        <v>0</v>
      </c>
      <c r="BF160" s="109">
        <f>IF(U160="snížená",N160,0)</f>
        <v>0</v>
      </c>
      <c r="BG160" s="109">
        <f>IF(U160="zákl. přenesená",N160,0)</f>
        <v>0</v>
      </c>
      <c r="BH160" s="109">
        <f>IF(U160="sníž. přenesená",N160,0)</f>
        <v>0</v>
      </c>
      <c r="BI160" s="109">
        <f>IF(U160="nulová",N160,0)</f>
        <v>0</v>
      </c>
      <c r="BJ160" s="18" t="s">
        <v>84</v>
      </c>
      <c r="BK160" s="109">
        <f>ROUND(L160*K160,2)</f>
        <v>0</v>
      </c>
      <c r="BL160" s="18" t="s">
        <v>163</v>
      </c>
      <c r="BM160" s="18" t="s">
        <v>295</v>
      </c>
    </row>
    <row r="161" spans="2:65" s="1" customFormat="1" ht="25.5" customHeight="1">
      <c r="B161" s="34"/>
      <c r="C161" s="166" t="s">
        <v>261</v>
      </c>
      <c r="D161" s="166" t="s">
        <v>151</v>
      </c>
      <c r="E161" s="167" t="s">
        <v>309</v>
      </c>
      <c r="F161" s="250" t="s">
        <v>310</v>
      </c>
      <c r="G161" s="250"/>
      <c r="H161" s="250"/>
      <c r="I161" s="250"/>
      <c r="J161" s="168" t="s">
        <v>247</v>
      </c>
      <c r="K161" s="177">
        <v>0</v>
      </c>
      <c r="L161" s="251">
        <v>0</v>
      </c>
      <c r="M161" s="252"/>
      <c r="N161" s="253">
        <f>ROUND(L161*K161,2)</f>
        <v>0</v>
      </c>
      <c r="O161" s="253"/>
      <c r="P161" s="253"/>
      <c r="Q161" s="253"/>
      <c r="R161" s="36"/>
      <c r="T161" s="170" t="s">
        <v>22</v>
      </c>
      <c r="U161" s="43" t="s">
        <v>41</v>
      </c>
      <c r="V161" s="35"/>
      <c r="W161" s="171">
        <f>V161*K161</f>
        <v>0</v>
      </c>
      <c r="X161" s="171">
        <v>0</v>
      </c>
      <c r="Y161" s="171">
        <f>X161*K161</f>
        <v>0</v>
      </c>
      <c r="Z161" s="171">
        <v>0</v>
      </c>
      <c r="AA161" s="172">
        <f>Z161*K161</f>
        <v>0</v>
      </c>
      <c r="AR161" s="18" t="s">
        <v>163</v>
      </c>
      <c r="AT161" s="18" t="s">
        <v>151</v>
      </c>
      <c r="AU161" s="18" t="s">
        <v>106</v>
      </c>
      <c r="AY161" s="18" t="s">
        <v>150</v>
      </c>
      <c r="BE161" s="109">
        <f>IF(U161="základní",N161,0)</f>
        <v>0</v>
      </c>
      <c r="BF161" s="109">
        <f>IF(U161="snížená",N161,0)</f>
        <v>0</v>
      </c>
      <c r="BG161" s="109">
        <f>IF(U161="zákl. přenesená",N161,0)</f>
        <v>0</v>
      </c>
      <c r="BH161" s="109">
        <f>IF(U161="sníž. přenesená",N161,0)</f>
        <v>0</v>
      </c>
      <c r="BI161" s="109">
        <f>IF(U161="nulová",N161,0)</f>
        <v>0</v>
      </c>
      <c r="BJ161" s="18" t="s">
        <v>84</v>
      </c>
      <c r="BK161" s="109">
        <f>ROUND(L161*K161,2)</f>
        <v>0</v>
      </c>
      <c r="BL161" s="18" t="s">
        <v>163</v>
      </c>
      <c r="BM161" s="18" t="s">
        <v>311</v>
      </c>
    </row>
    <row r="162" spans="2:63" s="1" customFormat="1" ht="49.9" customHeight="1">
      <c r="B162" s="34"/>
      <c r="C162" s="35"/>
      <c r="D162" s="157" t="s">
        <v>312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267">
        <f aca="true" t="shared" si="15" ref="N162:N167">BK162</f>
        <v>0</v>
      </c>
      <c r="O162" s="268"/>
      <c r="P162" s="268"/>
      <c r="Q162" s="268"/>
      <c r="R162" s="36"/>
      <c r="T162" s="142"/>
      <c r="U162" s="35"/>
      <c r="V162" s="35"/>
      <c r="W162" s="35"/>
      <c r="X162" s="35"/>
      <c r="Y162" s="35"/>
      <c r="Z162" s="35"/>
      <c r="AA162" s="77"/>
      <c r="AT162" s="18" t="s">
        <v>75</v>
      </c>
      <c r="AU162" s="18" t="s">
        <v>76</v>
      </c>
      <c r="AY162" s="18" t="s">
        <v>313</v>
      </c>
      <c r="BK162" s="109">
        <f>SUM(BK163:BK167)</f>
        <v>0</v>
      </c>
    </row>
    <row r="163" spans="2:63" s="1" customFormat="1" ht="22.35" customHeight="1">
      <c r="B163" s="34"/>
      <c r="C163" s="178" t="s">
        <v>22</v>
      </c>
      <c r="D163" s="178" t="s">
        <v>151</v>
      </c>
      <c r="E163" s="179" t="s">
        <v>22</v>
      </c>
      <c r="F163" s="258" t="s">
        <v>22</v>
      </c>
      <c r="G163" s="258"/>
      <c r="H163" s="258"/>
      <c r="I163" s="258"/>
      <c r="J163" s="180" t="s">
        <v>22</v>
      </c>
      <c r="K163" s="177"/>
      <c r="L163" s="251"/>
      <c r="M163" s="253"/>
      <c r="N163" s="253">
        <f t="shared" si="15"/>
        <v>0</v>
      </c>
      <c r="O163" s="253"/>
      <c r="P163" s="253"/>
      <c r="Q163" s="253"/>
      <c r="R163" s="36"/>
      <c r="T163" s="170" t="s">
        <v>22</v>
      </c>
      <c r="U163" s="181" t="s">
        <v>41</v>
      </c>
      <c r="V163" s="35"/>
      <c r="W163" s="35"/>
      <c r="X163" s="35"/>
      <c r="Y163" s="35"/>
      <c r="Z163" s="35"/>
      <c r="AA163" s="77"/>
      <c r="AT163" s="18" t="s">
        <v>313</v>
      </c>
      <c r="AU163" s="18" t="s">
        <v>84</v>
      </c>
      <c r="AY163" s="18" t="s">
        <v>313</v>
      </c>
      <c r="BE163" s="109">
        <f>IF(U163="základní",N163,0)</f>
        <v>0</v>
      </c>
      <c r="BF163" s="109">
        <f>IF(U163="snížená",N163,0)</f>
        <v>0</v>
      </c>
      <c r="BG163" s="109">
        <f>IF(U163="zákl. přenesená",N163,0)</f>
        <v>0</v>
      </c>
      <c r="BH163" s="109">
        <f>IF(U163="sníž. přenesená",N163,0)</f>
        <v>0</v>
      </c>
      <c r="BI163" s="109">
        <f>IF(U163="nulová",N163,0)</f>
        <v>0</v>
      </c>
      <c r="BJ163" s="18" t="s">
        <v>84</v>
      </c>
      <c r="BK163" s="109">
        <f>L163*K163</f>
        <v>0</v>
      </c>
    </row>
    <row r="164" spans="2:63" s="1" customFormat="1" ht="22.35" customHeight="1">
      <c r="B164" s="34"/>
      <c r="C164" s="178" t="s">
        <v>22</v>
      </c>
      <c r="D164" s="178" t="s">
        <v>151</v>
      </c>
      <c r="E164" s="179" t="s">
        <v>22</v>
      </c>
      <c r="F164" s="258" t="s">
        <v>22</v>
      </c>
      <c r="G164" s="258"/>
      <c r="H164" s="258"/>
      <c r="I164" s="258"/>
      <c r="J164" s="180" t="s">
        <v>22</v>
      </c>
      <c r="K164" s="177"/>
      <c r="L164" s="251"/>
      <c r="M164" s="253"/>
      <c r="N164" s="253">
        <f t="shared" si="15"/>
        <v>0</v>
      </c>
      <c r="O164" s="253"/>
      <c r="P164" s="253"/>
      <c r="Q164" s="253"/>
      <c r="R164" s="36"/>
      <c r="T164" s="170" t="s">
        <v>22</v>
      </c>
      <c r="U164" s="181" t="s">
        <v>41</v>
      </c>
      <c r="V164" s="35"/>
      <c r="W164" s="35"/>
      <c r="X164" s="35"/>
      <c r="Y164" s="35"/>
      <c r="Z164" s="35"/>
      <c r="AA164" s="77"/>
      <c r="AT164" s="18" t="s">
        <v>313</v>
      </c>
      <c r="AU164" s="18" t="s">
        <v>84</v>
      </c>
      <c r="AY164" s="18" t="s">
        <v>313</v>
      </c>
      <c r="BE164" s="109">
        <f>IF(U164="základní",N164,0)</f>
        <v>0</v>
      </c>
      <c r="BF164" s="109">
        <f>IF(U164="snížená",N164,0)</f>
        <v>0</v>
      </c>
      <c r="BG164" s="109">
        <f>IF(U164="zákl. přenesená",N164,0)</f>
        <v>0</v>
      </c>
      <c r="BH164" s="109">
        <f>IF(U164="sníž. přenesená",N164,0)</f>
        <v>0</v>
      </c>
      <c r="BI164" s="109">
        <f>IF(U164="nulová",N164,0)</f>
        <v>0</v>
      </c>
      <c r="BJ164" s="18" t="s">
        <v>84</v>
      </c>
      <c r="BK164" s="109">
        <f>L164*K164</f>
        <v>0</v>
      </c>
    </row>
    <row r="165" spans="2:63" s="1" customFormat="1" ht="22.35" customHeight="1">
      <c r="B165" s="34"/>
      <c r="C165" s="178" t="s">
        <v>22</v>
      </c>
      <c r="D165" s="178" t="s">
        <v>151</v>
      </c>
      <c r="E165" s="179" t="s">
        <v>22</v>
      </c>
      <c r="F165" s="258" t="s">
        <v>22</v>
      </c>
      <c r="G165" s="258"/>
      <c r="H165" s="258"/>
      <c r="I165" s="258"/>
      <c r="J165" s="180" t="s">
        <v>22</v>
      </c>
      <c r="K165" s="177"/>
      <c r="L165" s="251"/>
      <c r="M165" s="253"/>
      <c r="N165" s="253">
        <f t="shared" si="15"/>
        <v>0</v>
      </c>
      <c r="O165" s="253"/>
      <c r="P165" s="253"/>
      <c r="Q165" s="253"/>
      <c r="R165" s="36"/>
      <c r="T165" s="170" t="s">
        <v>22</v>
      </c>
      <c r="U165" s="181" t="s">
        <v>41</v>
      </c>
      <c r="V165" s="35"/>
      <c r="W165" s="35"/>
      <c r="X165" s="35"/>
      <c r="Y165" s="35"/>
      <c r="Z165" s="35"/>
      <c r="AA165" s="77"/>
      <c r="AT165" s="18" t="s">
        <v>313</v>
      </c>
      <c r="AU165" s="18" t="s">
        <v>84</v>
      </c>
      <c r="AY165" s="18" t="s">
        <v>313</v>
      </c>
      <c r="BE165" s="109">
        <f>IF(U165="základní",N165,0)</f>
        <v>0</v>
      </c>
      <c r="BF165" s="109">
        <f>IF(U165="snížená",N165,0)</f>
        <v>0</v>
      </c>
      <c r="BG165" s="109">
        <f>IF(U165="zákl. přenesená",N165,0)</f>
        <v>0</v>
      </c>
      <c r="BH165" s="109">
        <f>IF(U165="sníž. přenesená",N165,0)</f>
        <v>0</v>
      </c>
      <c r="BI165" s="109">
        <f>IF(U165="nulová",N165,0)</f>
        <v>0</v>
      </c>
      <c r="BJ165" s="18" t="s">
        <v>84</v>
      </c>
      <c r="BK165" s="109">
        <f>L165*K165</f>
        <v>0</v>
      </c>
    </row>
    <row r="166" spans="2:63" s="1" customFormat="1" ht="22.35" customHeight="1">
      <c r="B166" s="34"/>
      <c r="C166" s="178" t="s">
        <v>22</v>
      </c>
      <c r="D166" s="178" t="s">
        <v>151</v>
      </c>
      <c r="E166" s="179" t="s">
        <v>22</v>
      </c>
      <c r="F166" s="258" t="s">
        <v>22</v>
      </c>
      <c r="G166" s="258"/>
      <c r="H166" s="258"/>
      <c r="I166" s="258"/>
      <c r="J166" s="180" t="s">
        <v>22</v>
      </c>
      <c r="K166" s="177"/>
      <c r="L166" s="251"/>
      <c r="M166" s="253"/>
      <c r="N166" s="253">
        <f t="shared" si="15"/>
        <v>0</v>
      </c>
      <c r="O166" s="253"/>
      <c r="P166" s="253"/>
      <c r="Q166" s="253"/>
      <c r="R166" s="36"/>
      <c r="T166" s="170" t="s">
        <v>22</v>
      </c>
      <c r="U166" s="181" t="s">
        <v>41</v>
      </c>
      <c r="V166" s="35"/>
      <c r="W166" s="35"/>
      <c r="X166" s="35"/>
      <c r="Y166" s="35"/>
      <c r="Z166" s="35"/>
      <c r="AA166" s="77"/>
      <c r="AT166" s="18" t="s">
        <v>313</v>
      </c>
      <c r="AU166" s="18" t="s">
        <v>84</v>
      </c>
      <c r="AY166" s="18" t="s">
        <v>313</v>
      </c>
      <c r="BE166" s="109">
        <f>IF(U166="základní",N166,0)</f>
        <v>0</v>
      </c>
      <c r="BF166" s="109">
        <f>IF(U166="snížená",N166,0)</f>
        <v>0</v>
      </c>
      <c r="BG166" s="109">
        <f>IF(U166="zákl. přenesená",N166,0)</f>
        <v>0</v>
      </c>
      <c r="BH166" s="109">
        <f>IF(U166="sníž. přenesená",N166,0)</f>
        <v>0</v>
      </c>
      <c r="BI166" s="109">
        <f>IF(U166="nulová",N166,0)</f>
        <v>0</v>
      </c>
      <c r="BJ166" s="18" t="s">
        <v>84</v>
      </c>
      <c r="BK166" s="109">
        <f>L166*K166</f>
        <v>0</v>
      </c>
    </row>
    <row r="167" spans="2:63" s="1" customFormat="1" ht="22.35" customHeight="1">
      <c r="B167" s="34"/>
      <c r="C167" s="178" t="s">
        <v>22</v>
      </c>
      <c r="D167" s="178" t="s">
        <v>151</v>
      </c>
      <c r="E167" s="179" t="s">
        <v>22</v>
      </c>
      <c r="F167" s="258" t="s">
        <v>22</v>
      </c>
      <c r="G167" s="258"/>
      <c r="H167" s="258"/>
      <c r="I167" s="258"/>
      <c r="J167" s="180" t="s">
        <v>22</v>
      </c>
      <c r="K167" s="177"/>
      <c r="L167" s="251"/>
      <c r="M167" s="253"/>
      <c r="N167" s="253">
        <f t="shared" si="15"/>
        <v>0</v>
      </c>
      <c r="O167" s="253"/>
      <c r="P167" s="253"/>
      <c r="Q167" s="253"/>
      <c r="R167" s="36"/>
      <c r="T167" s="170" t="s">
        <v>22</v>
      </c>
      <c r="U167" s="181" t="s">
        <v>41</v>
      </c>
      <c r="V167" s="55"/>
      <c r="W167" s="55"/>
      <c r="X167" s="55"/>
      <c r="Y167" s="55"/>
      <c r="Z167" s="55"/>
      <c r="AA167" s="57"/>
      <c r="AT167" s="18" t="s">
        <v>313</v>
      </c>
      <c r="AU167" s="18" t="s">
        <v>84</v>
      </c>
      <c r="AY167" s="18" t="s">
        <v>313</v>
      </c>
      <c r="BE167" s="109">
        <f>IF(U167="základní",N167,0)</f>
        <v>0</v>
      </c>
      <c r="BF167" s="109">
        <f>IF(U167="snížená",N167,0)</f>
        <v>0</v>
      </c>
      <c r="BG167" s="109">
        <f>IF(U167="zákl. přenesená",N167,0)</f>
        <v>0</v>
      </c>
      <c r="BH167" s="109">
        <f>IF(U167="sníž. přenesená",N167,0)</f>
        <v>0</v>
      </c>
      <c r="BI167" s="109">
        <f>IF(U167="nulová",N167,0)</f>
        <v>0</v>
      </c>
      <c r="BJ167" s="18" t="s">
        <v>84</v>
      </c>
      <c r="BK167" s="109">
        <f>L167*K167</f>
        <v>0</v>
      </c>
    </row>
    <row r="168" spans="2:18" s="1" customFormat="1" ht="6.95" customHeight="1">
      <c r="B168" s="58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60"/>
    </row>
  </sheetData>
  <sheetProtection algorithmName="SHA-512" hashValue="nzhKkz/2Das7f1HttTKPjCR9G8P7XKCMMbSBZ7GbG5T9sA8vtpqYhR892pAjTJK5saJEspvzj3yf7260uUzuOQ==" saltValue="FqPqW6muwEKlKYV/2ZfO56QWWDTlzgpV1ahWoX2evgMOHZnaneMtk0qKUcoXKa+xv3daqLWeENFknBzAgV2v/Q==" spinCount="10" sheet="1" objects="1" scenarios="1" formatColumns="0" formatRows="0"/>
  <mergeCells count="179">
    <mergeCell ref="N135:Q135"/>
    <mergeCell ref="N136:Q136"/>
    <mergeCell ref="N149:Q149"/>
    <mergeCell ref="N153:Q153"/>
    <mergeCell ref="N156:Q156"/>
    <mergeCell ref="N162:Q162"/>
    <mergeCell ref="H1:K1"/>
    <mergeCell ref="S2:AC2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0:I130"/>
    <mergeCell ref="L130:M130"/>
    <mergeCell ref="N130:Q130"/>
    <mergeCell ref="F132:I132"/>
    <mergeCell ref="L132:M132"/>
    <mergeCell ref="N132:Q132"/>
    <mergeCell ref="F134:I134"/>
    <mergeCell ref="L134:M134"/>
    <mergeCell ref="N134:Q134"/>
    <mergeCell ref="N131:Q131"/>
    <mergeCell ref="N133:Q133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N125:Q125"/>
    <mergeCell ref="N126:Q126"/>
    <mergeCell ref="N127:Q127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63:D168">
      <formula1>"K, M"</formula1>
    </dataValidation>
    <dataValidation type="list" allowBlank="1" showInputMessage="1" showErrorMessage="1" error="Povoleny jsou hodnoty základní, snížená, zákl. přenesená, sníž. přenesená, nulová." sqref="U163:U16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 Mičan</cp:lastModifiedBy>
  <dcterms:created xsi:type="dcterms:W3CDTF">2021-07-09T09:32:14Z</dcterms:created>
  <dcterms:modified xsi:type="dcterms:W3CDTF">2021-07-12T06:06:57Z</dcterms:modified>
  <cp:category/>
  <cp:version/>
  <cp:contentType/>
  <cp:contentStatus/>
</cp:coreProperties>
</file>