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EM-2021-213 SNO pavilon T\DPS (EXP II 24.5.2022)\F_NÁKLADOVÁ ČÁST\VÝKAZ VÝMĚR\"/>
    </mc:Choice>
  </mc:AlternateContent>
  <bookViews>
    <workbookView xWindow="360" yWindow="270" windowWidth="18735" windowHeight="12210" activeTab="1"/>
  </bookViews>
  <sheets>
    <sheet name="Stavba" sheetId="1" r:id="rId1"/>
    <sheet name="Rozpočet Pol" sheetId="12" r:id="rId2"/>
    <sheet name="Pokyny pro vyplnění" sheetId="11" r:id="rId3"/>
    <sheet name="VzorPolozky" sheetId="10" state="hidden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'Rozpočet Pol'!$A$1:$U$55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5" i="12" l="1"/>
  <c r="F39" i="1" s="1"/>
  <c r="F40" i="1" s="1"/>
  <c r="AD45" i="12"/>
  <c r="G39" i="1" s="1"/>
  <c r="G40" i="1" s="1"/>
  <c r="G25" i="1" s="1"/>
  <c r="F9" i="12"/>
  <c r="G9" i="12" s="1"/>
  <c r="M9" i="12" s="1"/>
  <c r="I9" i="12"/>
  <c r="K9" i="12"/>
  <c r="O9" i="12"/>
  <c r="Q9" i="12"/>
  <c r="U9" i="12"/>
  <c r="F11" i="12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6" i="12"/>
  <c r="G16" i="12" s="1"/>
  <c r="M16" i="12" s="1"/>
  <c r="I16" i="12"/>
  <c r="K16" i="12"/>
  <c r="O16" i="12"/>
  <c r="Q16" i="12"/>
  <c r="U16" i="12"/>
  <c r="F18" i="12"/>
  <c r="G18" i="12"/>
  <c r="M18" i="12" s="1"/>
  <c r="I18" i="12"/>
  <c r="K18" i="12"/>
  <c r="O18" i="12"/>
  <c r="Q18" i="12"/>
  <c r="U18" i="12"/>
  <c r="F20" i="12"/>
  <c r="G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3" i="12"/>
  <c r="G43" i="12"/>
  <c r="M43" i="12" s="1"/>
  <c r="M42" i="12" s="1"/>
  <c r="I43" i="12"/>
  <c r="I42" i="12" s="1"/>
  <c r="K43" i="12"/>
  <c r="K42" i="12" s="1"/>
  <c r="O43" i="12"/>
  <c r="O42" i="12" s="1"/>
  <c r="Q43" i="12"/>
  <c r="Q42" i="12" s="1"/>
  <c r="U43" i="12"/>
  <c r="U42" i="12" s="1"/>
  <c r="I20" i="1"/>
  <c r="I19" i="1"/>
  <c r="I18" i="1"/>
  <c r="I17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Q27" i="12" l="1"/>
  <c r="U30" i="12"/>
  <c r="U27" i="12"/>
  <c r="U8" i="12"/>
  <c r="Q19" i="12"/>
  <c r="Q8" i="12"/>
  <c r="K30" i="12"/>
  <c r="O27" i="12"/>
  <c r="O19" i="12"/>
  <c r="O8" i="12"/>
  <c r="Q30" i="12"/>
  <c r="I30" i="12"/>
  <c r="K27" i="12"/>
  <c r="K19" i="12"/>
  <c r="K8" i="12"/>
  <c r="U19" i="12"/>
  <c r="O30" i="12"/>
  <c r="I27" i="12"/>
  <c r="I19" i="12"/>
  <c r="I8" i="12"/>
  <c r="G23" i="1"/>
  <c r="G29" i="1" s="1"/>
  <c r="G28" i="1"/>
  <c r="I39" i="1"/>
  <c r="I40" i="1" s="1"/>
  <c r="J39" i="1" s="1"/>
  <c r="J40" i="1" s="1"/>
  <c r="M8" i="12"/>
  <c r="G19" i="12"/>
  <c r="I48" i="1" s="1"/>
  <c r="M20" i="12"/>
  <c r="M19" i="12" s="1"/>
  <c r="G27" i="12"/>
  <c r="I49" i="1" s="1"/>
  <c r="M28" i="12"/>
  <c r="M27" i="12" s="1"/>
  <c r="M30" i="12"/>
  <c r="G30" i="12"/>
  <c r="I50" i="1" s="1"/>
  <c r="G8" i="12"/>
  <c r="G42" i="12"/>
  <c r="I51" i="1" s="1"/>
  <c r="G45" i="12" l="1"/>
  <c r="I47" i="1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<sst xmlns="http://schemas.openxmlformats.org/spreadsheetml/2006/main" count="270" uniqueCount="169">
  <si>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</si>
  <si>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</si>
  <si>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</si>
  <si>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</si>
  <si>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</si>
  <si>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</si>
  <si>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</si>
  <si>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</si>
  <si>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</si>
  <si>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</si>
  <si>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</si>
  <si>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</si>
  <si>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</si>
  <si>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</si>
  <si>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</si>
  <si>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</si>
  <si>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</si>
  <si>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</si>
  <si>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</si>
  <si>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</si>
  <si>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</si>
  <si>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</si>
  <si>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</si>
  <si>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</si>
  <si>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</si>
  <si>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</si>
  <si>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</si>
  <si>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</si>
  <si>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</si>
  <si>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</si>
  <si>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</si>
  <si>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</si>
  <si>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</si>
  <si>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</si>
  <si>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</si>
  <si>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</si>
  <si>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</si>
  <si>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</si>
  <si>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</si>
  <si>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</si>
  <si>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</si>
  <si>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</si>
  <si>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</si>
  <si>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Opava </t>
  </si>
  <si>
    <t>Rozpočet:</t>
  </si>
  <si>
    <t>Misto</t>
  </si>
  <si>
    <t>Ohnheisrová</t>
  </si>
  <si>
    <t>SNO pavilon T    IO8, IO9-2 jímky dešťová kanalizace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</si>
  <si>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</si>
  <si>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</si>
  <si>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</si>
  <si>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</si>
  <si>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</si>
  <si>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</si>
  <si>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</si>
  <si>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</si>
  <si>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</si>
  <si>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</si>
  <si>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</si>
  <si>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</si>
  <si>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</si>
  <si>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</si>
  <si>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</si>
  <si>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</si>
  <si>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</si>
  <si>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</si>
  <si>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</si>
  <si>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</si>
  <si>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</si>
  <si>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</si>
  <si>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</si>
  <si>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</si>
  <si>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</si>
  <si>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</si>
  <si>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</si>
  <si>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</si>
  <si>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</si>
  <si>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</si>
  <si>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</si>
  <si>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</si>
  <si>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</si>
  <si>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</si>
  <si>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</si>
  <si>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</si>
  <si>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</si>
  <si>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</si>
  <si>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</si>
  <si>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</si>
  <si>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</si>
  <si>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</si>
  <si>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</si>
  <si>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</si>
  <si>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</si>
  <si>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</si>
  <si>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</si>
  <si>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</si>
  <si>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</si>
  <si>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</si>
  <si>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131201201R00</t>
  </si>
  <si>
    <t>Hloubení zapažených jam v hor.3 do 100 m3</t>
  </si>
  <si>
    <t>m3</t>
  </si>
  <si>
    <t>POL1_0</t>
  </si>
  <si>
    <t>10*3,2*2,27</t>
  </si>
  <si>
    <t>VV</t>
  </si>
  <si>
    <t>151811516R00</t>
  </si>
  <si>
    <t>Montáž pažicího boxu standard dl.3m, š.3m, hl.2,4m, včetně dopravy</t>
  </si>
  <si>
    <t>kus</t>
  </si>
  <si>
    <t>151813516R00</t>
  </si>
  <si>
    <t>Dmtž pažicího boxu standard dl.3m, š.3m, hl.2,4m, včetně dopravy</t>
  </si>
  <si>
    <t>162601102RT3</t>
  </si>
  <si>
    <t>Vodorovné přemístění výkopku z hor.1-4 do 5000 m, nosnost 12 t</t>
  </si>
  <si>
    <t>175101201R00</t>
  </si>
  <si>
    <t>Obsyp objektu bez prohození sypaniny</t>
  </si>
  <si>
    <t>72,64-9,1*2,27*1,9</t>
  </si>
  <si>
    <t>583418024R</t>
  </si>
  <si>
    <t>Kamenivo drcené frakce  16/32 B Moravskosl. kraj</t>
  </si>
  <si>
    <t>t</t>
  </si>
  <si>
    <t>POL3_0</t>
  </si>
  <si>
    <t>33,3917*1,6</t>
  </si>
  <si>
    <t>199000002R00</t>
  </si>
  <si>
    <t>Poplatek za skládku horniny 1- 4, č. dle katal. odpadů 17 05 04</t>
  </si>
  <si>
    <t>273326141R00</t>
  </si>
  <si>
    <t>Zákl. desky z betonu železového vodostaveb. C30/37</t>
  </si>
  <si>
    <t>9*2,1*0,15</t>
  </si>
  <si>
    <t>271531113R00</t>
  </si>
  <si>
    <t>Polštář základu z kameniva hr. drceného 16-32 mm</t>
  </si>
  <si>
    <t>10*3,2*0,1</t>
  </si>
  <si>
    <t>273356021R00</t>
  </si>
  <si>
    <t>Bednění základových desek,plochy rovinné, zřízení</t>
  </si>
  <si>
    <t>m2</t>
  </si>
  <si>
    <t>9*0,2*2+2,1*0,2*2</t>
  </si>
  <si>
    <t>273356022R00</t>
  </si>
  <si>
    <t>Bednění základových desek,plochy rovinné,odbednění</t>
  </si>
  <si>
    <t>386941115R00</t>
  </si>
  <si>
    <t>Montáž betonových jímek 9m3</t>
  </si>
  <si>
    <t>39694-99</t>
  </si>
  <si>
    <t>jímka betonová objem nádrže 9,1 m3, hmotnost 7 t, včetně zákrytové desky a poklopu tř.D</t>
  </si>
  <si>
    <t>ks</t>
  </si>
  <si>
    <t>871373121R00</t>
  </si>
  <si>
    <t>Montáž trub kanaliz. z plastu, hrdlových, DN 300</t>
  </si>
  <si>
    <t>m</t>
  </si>
  <si>
    <t>28614509.AR</t>
  </si>
  <si>
    <t>Trubka  PP SN 12 DN 250/1000</t>
  </si>
  <si>
    <t>894411121R00</t>
  </si>
  <si>
    <t>Zřízení šachet z dílců, dno C25/30, potrubí DN 300</t>
  </si>
  <si>
    <t>59224346R</t>
  </si>
  <si>
    <t>Prstenec vyrovnávací šachetní TBW-Q.1 63/4</t>
  </si>
  <si>
    <t>59224329.AR</t>
  </si>
  <si>
    <t>Konus šachetní TBR-Q.1 100-63/58/10 KPS, 1000/625/580</t>
  </si>
  <si>
    <t>59224366.AR</t>
  </si>
  <si>
    <t>Dno šachetní přímé TBZ-Q.1 100/60 V max. 40</t>
  </si>
  <si>
    <t>59224373.AR</t>
  </si>
  <si>
    <t>Těsnění elastom pro šach díly EMT - DN 1000</t>
  </si>
  <si>
    <t>899711122R00</t>
  </si>
  <si>
    <t>Fólie výstražná z PVC šedá, šířka 30 cm</t>
  </si>
  <si>
    <t>55340323R</t>
  </si>
  <si>
    <t>Poklop D 400 - BEGU bet. výplň, s odvětráním</t>
  </si>
  <si>
    <t>891361221R00</t>
  </si>
  <si>
    <t>Montáž šoupátek šacht. DN 250 kanalizačních</t>
  </si>
  <si>
    <t>422261132R</t>
  </si>
  <si>
    <t>Šoupátko vřetenové ERI čtyřhranné 250 mm, instalace na stěnu</t>
  </si>
  <si>
    <t>998276101R00</t>
  </si>
  <si>
    <t>Přesun hmot, trubní vedení plastová, otevř. výkop</t>
  </si>
  <si>
    <t/>
  </si>
  <si>
    <t>SUM</t>
  </si>
  <si>
    <t>Poznámky uchazeče k zadání</t>
  </si>
  <si>
    <t>POPUZIV</t>
  </si>
  <si>
    <t>END</t>
  </si>
  <si>
    <t>SNO pavilon T    IO8, IO9A Retenční jímky 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</si>
</sst>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1" zoomScaleNormal="100" zoomScaleSheetLayoutView="75" workbookViewId="0">
      <selection activeCell="D57" sqref="D5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9" t="s">
        <v>42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40</v>
      </c>
      <c r="C2" s="80"/>
      <c r="D2" s="246" t="s">
        <v>168</v>
      </c>
      <c r="E2" s="247"/>
      <c r="F2" s="247"/>
      <c r="G2" s="247"/>
      <c r="H2" s="247"/>
      <c r="I2" s="247"/>
      <c r="J2" s="248"/>
      <c r="O2" s="2"/>
    </row>
    <row r="3" spans="1:15" ht="23.25" customHeight="1" x14ac:dyDescent="0.2">
      <c r="A3" s="4"/>
      <c r="B3" s="81" t="s">
        <v>45</v>
      </c>
      <c r="C3" s="82"/>
      <c r="D3" s="210" t="s">
        <v>43</v>
      </c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48</v>
      </c>
      <c r="E5" s="25"/>
      <c r="F5" s="25"/>
      <c r="G5" s="25"/>
      <c r="H5" s="27" t="s">
        <v>33</v>
      </c>
      <c r="I5" s="89" t="s">
        <v>52</v>
      </c>
      <c r="J5" s="11"/>
    </row>
    <row r="6" spans="1:15" ht="15.75" customHeight="1" x14ac:dyDescent="0.2">
      <c r="A6" s="4"/>
      <c r="B6" s="39"/>
      <c r="C6" s="25"/>
      <c r="D6" s="89" t="s">
        <v>49</v>
      </c>
      <c r="E6" s="25"/>
      <c r="F6" s="25"/>
      <c r="G6" s="25"/>
      <c r="H6" s="27" t="s">
        <v>34</v>
      </c>
      <c r="I6" s="89" t="s">
        <v>53</v>
      </c>
      <c r="J6" s="11"/>
    </row>
    <row r="7" spans="1:15" ht="15.75" customHeight="1" x14ac:dyDescent="0.2">
      <c r="A7" s="4"/>
      <c r="B7" s="40"/>
      <c r="C7" s="90" t="s">
        <v>51</v>
      </c>
      <c r="D7" s="78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1"/>
      <c r="E11" s="241"/>
      <c r="F11" s="241"/>
      <c r="G11" s="241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6"/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7"/>
      <c r="E13" s="227"/>
      <c r="F13" s="227"/>
      <c r="G13" s="22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">
      <c r="A16" s="142" t="s">
        <v>23</v>
      </c>
      <c r="B16" s="143" t="s">
        <v>23</v>
      </c>
      <c r="C16" s="56"/>
      <c r="D16" s="57"/>
      <c r="E16" s="224"/>
      <c r="F16" s="225"/>
      <c r="G16" s="224"/>
      <c r="H16" s="225"/>
      <c r="I16" s="224">
        <f>SUMIF(F47:F51,A16,I47:I51)+SUMIF(F47:F51,"PSU",I47:I51)</f>
        <v>0</v>
      </c>
      <c r="J16" s="238"/>
    </row>
    <row r="17" spans="1:10" ht="23.25" customHeight="1" x14ac:dyDescent="0.2">
      <c r="A17" s="142" t="s">
        <v>24</v>
      </c>
      <c r="B17" s="143" t="s">
        <v>24</v>
      </c>
      <c r="C17" s="56"/>
      <c r="D17" s="57"/>
      <c r="E17" s="224"/>
      <c r="F17" s="225"/>
      <c r="G17" s="224"/>
      <c r="H17" s="225"/>
      <c r="I17" s="224">
        <f>SUMIF(F47:F51,A17,I47:I51)</f>
        <v>0</v>
      </c>
      <c r="J17" s="238"/>
    </row>
    <row r="18" spans="1:10" ht="23.25" customHeight="1" x14ac:dyDescent="0.2">
      <c r="A18" s="142" t="s">
        <v>25</v>
      </c>
      <c r="B18" s="143" t="s">
        <v>25</v>
      </c>
      <c r="C18" s="56"/>
      <c r="D18" s="57"/>
      <c r="E18" s="224"/>
      <c r="F18" s="225"/>
      <c r="G18" s="224"/>
      <c r="H18" s="225"/>
      <c r="I18" s="224">
        <f>SUMIF(F47:F51,A18,I47:I51)</f>
        <v>0</v>
      </c>
      <c r="J18" s="238"/>
    </row>
    <row r="19" spans="1:10" ht="23.25" customHeight="1" x14ac:dyDescent="0.2">
      <c r="A19" s="142" t="s">
        <v>69</v>
      </c>
      <c r="B19" s="143" t="s">
        <v>26</v>
      </c>
      <c r="C19" s="56"/>
      <c r="D19" s="57"/>
      <c r="E19" s="224"/>
      <c r="F19" s="225"/>
      <c r="G19" s="224"/>
      <c r="H19" s="225"/>
      <c r="I19" s="224">
        <f>SUMIF(F47:F51,A19,I47:I51)</f>
        <v>0</v>
      </c>
      <c r="J19" s="238"/>
    </row>
    <row r="20" spans="1:10" ht="23.25" customHeight="1" x14ac:dyDescent="0.2">
      <c r="A20" s="142" t="s">
        <v>70</v>
      </c>
      <c r="B20" s="143" t="s">
        <v>27</v>
      </c>
      <c r="C20" s="56"/>
      <c r="D20" s="57"/>
      <c r="E20" s="224"/>
      <c r="F20" s="225"/>
      <c r="G20" s="224"/>
      <c r="H20" s="225"/>
      <c r="I20" s="224">
        <f>SUMIF(F47:F51,A20,I47:I51)</f>
        <v>0</v>
      </c>
      <c r="J20" s="238"/>
    </row>
    <row r="21" spans="1:10" ht="23.25" customHeight="1" x14ac:dyDescent="0.2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I23*E23/100</f>
        <v>0</v>
      </c>
      <c r="H24" s="244"/>
      <c r="I24" s="244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I25*E25/100</f>
        <v>0</v>
      </c>
      <c r="H26" s="233"/>
      <c r="I26" s="233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21">
        <f>ZakladDPHSniVypocet+ZakladDPHZaklVypocet</f>
        <v>0</v>
      </c>
      <c r="H28" s="221"/>
      <c r="I28" s="221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5">
        <f>ZakladDPHSni+DPHSni+ZakladDPHZakl+DPHZakl+Zaokrouhleni</f>
        <v>0</v>
      </c>
      <c r="H29" s="235"/>
      <c r="I29" s="235"/>
      <c r="J29" s="12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0" ht="12.75" customHeight="1" x14ac:dyDescent="0.2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54</v>
      </c>
      <c r="C39" s="213" t="s">
        <v>47</v>
      </c>
      <c r="D39" s="214"/>
      <c r="E39" s="214"/>
      <c r="F39" s="107">
        <f>'Rozpočet Pol'!AC45</f>
        <v>0</v>
      </c>
      <c r="G39" s="108">
        <f>'Rozpočet Pol'!AD45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5" t="s">
        <v>55</v>
      </c>
      <c r="C40" s="216"/>
      <c r="D40" s="216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57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58</v>
      </c>
      <c r="G46" s="130"/>
      <c r="H46" s="130"/>
      <c r="I46" s="217" t="s">
        <v>28</v>
      </c>
      <c r="J46" s="217"/>
    </row>
    <row r="47" spans="1:10" ht="25.5" customHeight="1" x14ac:dyDescent="0.2">
      <c r="A47" s="123"/>
      <c r="B47" s="131" t="s">
        <v>59</v>
      </c>
      <c r="C47" s="219" t="s">
        <v>60</v>
      </c>
      <c r="D47" s="220"/>
      <c r="E47" s="220"/>
      <c r="F47" s="133" t="s">
        <v>23</v>
      </c>
      <c r="G47" s="134"/>
      <c r="H47" s="134"/>
      <c r="I47" s="218">
        <f>'Rozpočet Pol'!G8</f>
        <v>0</v>
      </c>
      <c r="J47" s="218"/>
    </row>
    <row r="48" spans="1:10" ht="25.5" customHeight="1" x14ac:dyDescent="0.2">
      <c r="A48" s="123"/>
      <c r="B48" s="125" t="s">
        <v>61</v>
      </c>
      <c r="C48" s="208" t="s">
        <v>62</v>
      </c>
      <c r="D48" s="209"/>
      <c r="E48" s="209"/>
      <c r="F48" s="135" t="s">
        <v>23</v>
      </c>
      <c r="G48" s="136"/>
      <c r="H48" s="136"/>
      <c r="I48" s="207">
        <f>'Rozpočet Pol'!G19</f>
        <v>0</v>
      </c>
      <c r="J48" s="207"/>
    </row>
    <row r="49" spans="1:10" ht="25.5" customHeight="1" x14ac:dyDescent="0.2">
      <c r="A49" s="123"/>
      <c r="B49" s="125" t="s">
        <v>63</v>
      </c>
      <c r="C49" s="208" t="s">
        <v>64</v>
      </c>
      <c r="D49" s="209"/>
      <c r="E49" s="209"/>
      <c r="F49" s="135" t="s">
        <v>23</v>
      </c>
      <c r="G49" s="136"/>
      <c r="H49" s="136"/>
      <c r="I49" s="207">
        <f>'Rozpočet Pol'!G27</f>
        <v>0</v>
      </c>
      <c r="J49" s="207"/>
    </row>
    <row r="50" spans="1:10" ht="25.5" customHeight="1" x14ac:dyDescent="0.2">
      <c r="A50" s="123"/>
      <c r="B50" s="125" t="s">
        <v>65</v>
      </c>
      <c r="C50" s="208" t="s">
        <v>66</v>
      </c>
      <c r="D50" s="209"/>
      <c r="E50" s="209"/>
      <c r="F50" s="135" t="s">
        <v>23</v>
      </c>
      <c r="G50" s="136"/>
      <c r="H50" s="136"/>
      <c r="I50" s="207">
        <f>'Rozpočet Pol'!G30</f>
        <v>0</v>
      </c>
      <c r="J50" s="207"/>
    </row>
    <row r="51" spans="1:10" ht="25.5" customHeight="1" x14ac:dyDescent="0.2">
      <c r="A51" s="123"/>
      <c r="B51" s="132" t="s">
        <v>67</v>
      </c>
      <c r="C51" s="204" t="s">
        <v>68</v>
      </c>
      <c r="D51" s="205"/>
      <c r="E51" s="205"/>
      <c r="F51" s="137" t="s">
        <v>23</v>
      </c>
      <c r="G51" s="138"/>
      <c r="H51" s="138"/>
      <c r="I51" s="203">
        <f>'Rozpočet Pol'!G42</f>
        <v>0</v>
      </c>
      <c r="J51" s="203"/>
    </row>
    <row r="52" spans="1:10" ht="25.5" customHeight="1" x14ac:dyDescent="0.2">
      <c r="A52" s="124"/>
      <c r="B52" s="128" t="s">
        <v>1</v>
      </c>
      <c r="C52" s="128"/>
      <c r="D52" s="129"/>
      <c r="E52" s="129"/>
      <c r="F52" s="139"/>
      <c r="G52" s="140"/>
      <c r="H52" s="140"/>
      <c r="I52" s="206">
        <f>SUM(I47:I51)</f>
        <v>0</v>
      </c>
      <c r="J52" s="206"/>
    </row>
    <row r="53" spans="1:10" x14ac:dyDescent="0.2">
      <c r="F53" s="141"/>
      <c r="G53" s="94"/>
      <c r="H53" s="141"/>
      <c r="I53" s="94"/>
      <c r="J53" s="94"/>
    </row>
    <row r="54" spans="1:10" x14ac:dyDescent="0.2">
      <c r="F54" s="141"/>
      <c r="G54" s="94"/>
      <c r="H54" s="141"/>
      <c r="I54" s="94"/>
      <c r="J54" s="94"/>
    </row>
    <row r="55" spans="1:10" x14ac:dyDescent="0.2">
      <c r="F55" s="141"/>
      <c r="G55" s="94"/>
      <c r="H55" s="141"/>
      <c r="I55" s="94"/>
      <c r="J5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72</v>
      </c>
    </row>
    <row r="2" spans="1:60" ht="24.95" customHeight="1" x14ac:dyDescent="0.2">
      <c r="A2" s="146" t="s">
        <v>71</v>
      </c>
      <c r="B2" s="144"/>
      <c r="C2" s="251" t="s">
        <v>47</v>
      </c>
      <c r="D2" s="252"/>
      <c r="E2" s="252"/>
      <c r="F2" s="252"/>
      <c r="G2" s="253"/>
      <c r="AE2" t="s">
        <v>73</v>
      </c>
    </row>
    <row r="3" spans="1:60" ht="24.95" customHeight="1" x14ac:dyDescent="0.2">
      <c r="A3" s="147" t="s">
        <v>7</v>
      </c>
      <c r="B3" s="145"/>
      <c r="C3" s="254" t="s">
        <v>43</v>
      </c>
      <c r="D3" s="255"/>
      <c r="E3" s="255"/>
      <c r="F3" s="255"/>
      <c r="G3" s="256"/>
      <c r="AE3" t="s">
        <v>74</v>
      </c>
    </row>
    <row r="4" spans="1:60" ht="24.95" hidden="1" customHeight="1" x14ac:dyDescent="0.2">
      <c r="A4" s="147" t="s">
        <v>8</v>
      </c>
      <c r="B4" s="145"/>
      <c r="C4" s="254"/>
      <c r="D4" s="255"/>
      <c r="E4" s="255"/>
      <c r="F4" s="255"/>
      <c r="G4" s="256"/>
      <c r="AE4" t="s">
        <v>75</v>
      </c>
    </row>
    <row r="5" spans="1:60" hidden="1" x14ac:dyDescent="0.2">
      <c r="A5" s="148" t="s">
        <v>76</v>
      </c>
      <c r="B5" s="149"/>
      <c r="C5" s="150"/>
      <c r="D5" s="151"/>
      <c r="E5" s="151"/>
      <c r="F5" s="151"/>
      <c r="G5" s="152"/>
      <c r="AE5" t="s">
        <v>77</v>
      </c>
    </row>
    <row r="7" spans="1:60" ht="38.25" x14ac:dyDescent="0.2">
      <c r="A7" s="157" t="s">
        <v>78</v>
      </c>
      <c r="B7" s="158" t="s">
        <v>79</v>
      </c>
      <c r="C7" s="158" t="s">
        <v>80</v>
      </c>
      <c r="D7" s="157" t="s">
        <v>81</v>
      </c>
      <c r="E7" s="157" t="s">
        <v>82</v>
      </c>
      <c r="F7" s="153" t="s">
        <v>83</v>
      </c>
      <c r="G7" s="176" t="s">
        <v>28</v>
      </c>
      <c r="H7" s="177" t="s">
        <v>29</v>
      </c>
      <c r="I7" s="177" t="s">
        <v>84</v>
      </c>
      <c r="J7" s="177" t="s">
        <v>30</v>
      </c>
      <c r="K7" s="177" t="s">
        <v>85</v>
      </c>
      <c r="L7" s="177" t="s">
        <v>86</v>
      </c>
      <c r="M7" s="177" t="s">
        <v>87</v>
      </c>
      <c r="N7" s="177" t="s">
        <v>88</v>
      </c>
      <c r="O7" s="177" t="s">
        <v>89</v>
      </c>
      <c r="P7" s="177" t="s">
        <v>90</v>
      </c>
      <c r="Q7" s="177" t="s">
        <v>91</v>
      </c>
      <c r="R7" s="177" t="s">
        <v>92</v>
      </c>
      <c r="S7" s="177" t="s">
        <v>93</v>
      </c>
      <c r="T7" s="177" t="s">
        <v>94</v>
      </c>
      <c r="U7" s="160" t="s">
        <v>95</v>
      </c>
    </row>
    <row r="8" spans="1:60" x14ac:dyDescent="0.2">
      <c r="A8" s="178" t="s">
        <v>96</v>
      </c>
      <c r="B8" s="179" t="s">
        <v>59</v>
      </c>
      <c r="C8" s="180" t="s">
        <v>60</v>
      </c>
      <c r="D8" s="181"/>
      <c r="E8" s="182"/>
      <c r="F8" s="183"/>
      <c r="G8" s="183">
        <f>SUMIF(AE9:AE18,"&lt;&gt;NOR",G9:G18)</f>
        <v>0</v>
      </c>
      <c r="H8" s="183"/>
      <c r="I8" s="183">
        <f>SUM(I9:I18)</f>
        <v>0</v>
      </c>
      <c r="J8" s="183"/>
      <c r="K8" s="183">
        <f>SUM(K9:K18)</f>
        <v>0</v>
      </c>
      <c r="L8" s="183"/>
      <c r="M8" s="183">
        <f>SUM(M9:M18)</f>
        <v>0</v>
      </c>
      <c r="N8" s="159"/>
      <c r="O8" s="159">
        <f>SUM(O9:O18)</f>
        <v>53.426720000000003</v>
      </c>
      <c r="P8" s="159"/>
      <c r="Q8" s="159">
        <f>SUM(Q9:Q18)</f>
        <v>0</v>
      </c>
      <c r="R8" s="159"/>
      <c r="S8" s="159"/>
      <c r="T8" s="178"/>
      <c r="U8" s="159">
        <f>SUM(U9:U18)</f>
        <v>249.71000000000004</v>
      </c>
      <c r="AE8" t="s">
        <v>97</v>
      </c>
    </row>
    <row r="9" spans="1:60" outlineLevel="1" x14ac:dyDescent="0.2">
      <c r="A9" s="155">
        <v>1</v>
      </c>
      <c r="B9" s="161" t="s">
        <v>98</v>
      </c>
      <c r="C9" s="196" t="s">
        <v>99</v>
      </c>
      <c r="D9" s="163" t="s">
        <v>100</v>
      </c>
      <c r="E9" s="170">
        <v>72.64</v>
      </c>
      <c r="F9" s="173">
        <f>H9+J9</f>
        <v>0</v>
      </c>
      <c r="G9" s="174">
        <f>ROUND(E9*F9,2)</f>
        <v>0</v>
      </c>
      <c r="H9" s="174"/>
      <c r="I9" s="174">
        <f>ROUND(E9*H9,2)</f>
        <v>0</v>
      </c>
      <c r="J9" s="174"/>
      <c r="K9" s="174">
        <f>ROUND(E9*J9,2)</f>
        <v>0</v>
      </c>
      <c r="L9" s="174">
        <v>0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2.2490000000000001</v>
      </c>
      <c r="U9" s="164">
        <f>ROUND(E9*T9,2)</f>
        <v>163.37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101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1"/>
      <c r="C10" s="197" t="s">
        <v>102</v>
      </c>
      <c r="D10" s="166"/>
      <c r="E10" s="171">
        <v>72.64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103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 x14ac:dyDescent="0.2">
      <c r="A11" s="155">
        <v>2</v>
      </c>
      <c r="B11" s="161" t="s">
        <v>104</v>
      </c>
      <c r="C11" s="196" t="s">
        <v>105</v>
      </c>
      <c r="D11" s="163" t="s">
        <v>106</v>
      </c>
      <c r="E11" s="170">
        <v>3</v>
      </c>
      <c r="F11" s="173">
        <f>H11+J11</f>
        <v>0</v>
      </c>
      <c r="G11" s="174">
        <f>ROUND(E11*F11,2)</f>
        <v>0</v>
      </c>
      <c r="H11" s="174"/>
      <c r="I11" s="174">
        <f>ROUND(E11*H11,2)</f>
        <v>0</v>
      </c>
      <c r="J11" s="174"/>
      <c r="K11" s="174">
        <f>ROUND(E11*J11,2)</f>
        <v>0</v>
      </c>
      <c r="L11" s="174">
        <v>0</v>
      </c>
      <c r="M11" s="174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2.1236000000000002</v>
      </c>
      <c r="U11" s="164">
        <f>ROUND(E11*T11,2)</f>
        <v>6.37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101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55">
        <v>3</v>
      </c>
      <c r="B12" s="161" t="s">
        <v>107</v>
      </c>
      <c r="C12" s="196" t="s">
        <v>108</v>
      </c>
      <c r="D12" s="163" t="s">
        <v>106</v>
      </c>
      <c r="E12" s="170">
        <v>3</v>
      </c>
      <c r="F12" s="173">
        <f>H12+J12</f>
        <v>0</v>
      </c>
      <c r="G12" s="174">
        <f>ROUND(E12*F12,2)</f>
        <v>0</v>
      </c>
      <c r="H12" s="174"/>
      <c r="I12" s="174">
        <f>ROUND(E12*H12,2)</f>
        <v>0</v>
      </c>
      <c r="J12" s="174"/>
      <c r="K12" s="174">
        <f>ROUND(E12*J12,2)</f>
        <v>0</v>
      </c>
      <c r="L12" s="174">
        <v>0</v>
      </c>
      <c r="M12" s="174">
        <f>G12*(1+L12/100)</f>
        <v>0</v>
      </c>
      <c r="N12" s="164">
        <v>0</v>
      </c>
      <c r="O12" s="164">
        <f>ROUND(E12*N12,5)</f>
        <v>0</v>
      </c>
      <c r="P12" s="164">
        <v>0</v>
      </c>
      <c r="Q12" s="164">
        <f>ROUND(E12*P12,5)</f>
        <v>0</v>
      </c>
      <c r="R12" s="164"/>
      <c r="S12" s="164"/>
      <c r="T12" s="165">
        <v>2.1015999999999999</v>
      </c>
      <c r="U12" s="164">
        <f>ROUND(E12*T12,2)</f>
        <v>6.3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101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55">
        <v>4</v>
      </c>
      <c r="B13" s="161" t="s">
        <v>109</v>
      </c>
      <c r="C13" s="196" t="s">
        <v>110</v>
      </c>
      <c r="D13" s="163" t="s">
        <v>100</v>
      </c>
      <c r="E13" s="170">
        <v>72.64</v>
      </c>
      <c r="F13" s="173">
        <f>H13+J13</f>
        <v>0</v>
      </c>
      <c r="G13" s="174">
        <f>ROUND(E13*F13,2)</f>
        <v>0</v>
      </c>
      <c r="H13" s="174"/>
      <c r="I13" s="174">
        <f>ROUND(E13*H13,2)</f>
        <v>0</v>
      </c>
      <c r="J13" s="174"/>
      <c r="K13" s="174">
        <f>ROUND(E13*J13,2)</f>
        <v>0</v>
      </c>
      <c r="L13" s="174">
        <v>0</v>
      </c>
      <c r="M13" s="174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5.1999999999999998E-3</v>
      </c>
      <c r="U13" s="164">
        <f>ROUND(E13*T13,2)</f>
        <v>0.38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101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1" t="s">
        <v>111</v>
      </c>
      <c r="C14" s="196" t="s">
        <v>112</v>
      </c>
      <c r="D14" s="163" t="s">
        <v>100</v>
      </c>
      <c r="E14" s="170">
        <v>33.3917</v>
      </c>
      <c r="F14" s="173">
        <f>H14+J14</f>
        <v>0</v>
      </c>
      <c r="G14" s="174">
        <f>ROUND(E14*F14,2)</f>
        <v>0</v>
      </c>
      <c r="H14" s="174"/>
      <c r="I14" s="174">
        <f>ROUND(E14*H14,2)</f>
        <v>0</v>
      </c>
      <c r="J14" s="174"/>
      <c r="K14" s="174">
        <f>ROUND(E14*J14,2)</f>
        <v>0</v>
      </c>
      <c r="L14" s="174">
        <v>0</v>
      </c>
      <c r="M14" s="174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2.1949999999999998</v>
      </c>
      <c r="U14" s="164">
        <f>ROUND(E14*T14,2)</f>
        <v>73.290000000000006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101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/>
      <c r="B15" s="161"/>
      <c r="C15" s="197" t="s">
        <v>113</v>
      </c>
      <c r="D15" s="166"/>
      <c r="E15" s="171">
        <v>33.3917</v>
      </c>
      <c r="F15" s="174"/>
      <c r="G15" s="174"/>
      <c r="H15" s="174"/>
      <c r="I15" s="174"/>
      <c r="J15" s="174"/>
      <c r="K15" s="174"/>
      <c r="L15" s="174"/>
      <c r="M15" s="174"/>
      <c r="N15" s="164"/>
      <c r="O15" s="164"/>
      <c r="P15" s="164"/>
      <c r="Q15" s="164"/>
      <c r="R15" s="164"/>
      <c r="S15" s="164"/>
      <c r="T15" s="165"/>
      <c r="U15" s="164"/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103</v>
      </c>
      <c r="AF15" s="154"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6</v>
      </c>
      <c r="B16" s="161" t="s">
        <v>114</v>
      </c>
      <c r="C16" s="196" t="s">
        <v>115</v>
      </c>
      <c r="D16" s="163" t="s">
        <v>116</v>
      </c>
      <c r="E16" s="170">
        <v>53.426720000000003</v>
      </c>
      <c r="F16" s="173">
        <f>H16+J16</f>
        <v>0</v>
      </c>
      <c r="G16" s="174">
        <f>ROUND(E16*F16,2)</f>
        <v>0</v>
      </c>
      <c r="H16" s="174"/>
      <c r="I16" s="174">
        <f>ROUND(E16*H16,2)</f>
        <v>0</v>
      </c>
      <c r="J16" s="174"/>
      <c r="K16" s="174">
        <f>ROUND(E16*J16,2)</f>
        <v>0</v>
      </c>
      <c r="L16" s="174">
        <v>0</v>
      </c>
      <c r="M16" s="174">
        <f>G16*(1+L16/100)</f>
        <v>0</v>
      </c>
      <c r="N16" s="164">
        <v>1</v>
      </c>
      <c r="O16" s="164">
        <f>ROUND(E16*N16,5)</f>
        <v>53.426720000000003</v>
      </c>
      <c r="P16" s="164">
        <v>0</v>
      </c>
      <c r="Q16" s="164">
        <f>ROUND(E16*P16,5)</f>
        <v>0</v>
      </c>
      <c r="R16" s="164"/>
      <c r="S16" s="164"/>
      <c r="T16" s="165">
        <v>0</v>
      </c>
      <c r="U16" s="164">
        <f>ROUND(E16*T16,2)</f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117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/>
      <c r="B17" s="161"/>
      <c r="C17" s="197" t="s">
        <v>118</v>
      </c>
      <c r="D17" s="166"/>
      <c r="E17" s="171">
        <v>53.426720000000003</v>
      </c>
      <c r="F17" s="174"/>
      <c r="G17" s="174"/>
      <c r="H17" s="174"/>
      <c r="I17" s="174"/>
      <c r="J17" s="174"/>
      <c r="K17" s="174"/>
      <c r="L17" s="174"/>
      <c r="M17" s="174"/>
      <c r="N17" s="164"/>
      <c r="O17" s="164"/>
      <c r="P17" s="164"/>
      <c r="Q17" s="164"/>
      <c r="R17" s="164"/>
      <c r="S17" s="164"/>
      <c r="T17" s="165"/>
      <c r="U17" s="164"/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103</v>
      </c>
      <c r="AF17" s="154">
        <v>0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55">
        <v>7</v>
      </c>
      <c r="B18" s="161" t="s">
        <v>119</v>
      </c>
      <c r="C18" s="196" t="s">
        <v>120</v>
      </c>
      <c r="D18" s="163" t="s">
        <v>100</v>
      </c>
      <c r="E18" s="170">
        <v>72.64</v>
      </c>
      <c r="F18" s="173">
        <f>H18+J18</f>
        <v>0</v>
      </c>
      <c r="G18" s="174">
        <f>ROUND(E18*F18,2)</f>
        <v>0</v>
      </c>
      <c r="H18" s="174"/>
      <c r="I18" s="174">
        <f>ROUND(E18*H18,2)</f>
        <v>0</v>
      </c>
      <c r="J18" s="174"/>
      <c r="K18" s="174">
        <f>ROUND(E18*J18,2)</f>
        <v>0</v>
      </c>
      <c r="L18" s="174">
        <v>0</v>
      </c>
      <c r="M18" s="174">
        <f>G18*(1+L18/100)</f>
        <v>0</v>
      </c>
      <c r="N18" s="164">
        <v>0</v>
      </c>
      <c r="O18" s="164">
        <f>ROUND(E18*N18,5)</f>
        <v>0</v>
      </c>
      <c r="P18" s="164">
        <v>0</v>
      </c>
      <c r="Q18" s="164">
        <f>ROUND(E18*P18,5)</f>
        <v>0</v>
      </c>
      <c r="R18" s="164"/>
      <c r="S18" s="164"/>
      <c r="T18" s="165">
        <v>0</v>
      </c>
      <c r="U18" s="164">
        <f>ROUND(E18*T18,2)</f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101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x14ac:dyDescent="0.2">
      <c r="A19" s="156" t="s">
        <v>96</v>
      </c>
      <c r="B19" s="162" t="s">
        <v>61</v>
      </c>
      <c r="C19" s="198" t="s">
        <v>62</v>
      </c>
      <c r="D19" s="167"/>
      <c r="E19" s="172"/>
      <c r="F19" s="175"/>
      <c r="G19" s="175">
        <f>SUMIF(AE20:AE26,"&lt;&gt;NOR",G20:G26)</f>
        <v>0</v>
      </c>
      <c r="H19" s="175"/>
      <c r="I19" s="175">
        <f>SUM(I20:I26)</f>
        <v>0</v>
      </c>
      <c r="J19" s="175"/>
      <c r="K19" s="175">
        <f>SUM(K20:K26)</f>
        <v>0</v>
      </c>
      <c r="L19" s="175"/>
      <c r="M19" s="175">
        <f>SUM(M20:M26)</f>
        <v>0</v>
      </c>
      <c r="N19" s="168"/>
      <c r="O19" s="168">
        <f>SUM(O20:O26)</f>
        <v>14.53088</v>
      </c>
      <c r="P19" s="168"/>
      <c r="Q19" s="168">
        <f>SUM(Q20:Q26)</f>
        <v>0</v>
      </c>
      <c r="R19" s="168"/>
      <c r="S19" s="168"/>
      <c r="T19" s="169"/>
      <c r="U19" s="168">
        <f>SUM(U20:U26)</f>
        <v>9.8699999999999992</v>
      </c>
      <c r="AE19" t="s">
        <v>97</v>
      </c>
    </row>
    <row r="20" spans="1:60" ht="22.5" outlineLevel="1" x14ac:dyDescent="0.2">
      <c r="A20" s="155">
        <v>8</v>
      </c>
      <c r="B20" s="161" t="s">
        <v>121</v>
      </c>
      <c r="C20" s="196" t="s">
        <v>122</v>
      </c>
      <c r="D20" s="163" t="s">
        <v>100</v>
      </c>
      <c r="E20" s="170">
        <v>2.835</v>
      </c>
      <c r="F20" s="173">
        <f>H20+J20</f>
        <v>0</v>
      </c>
      <c r="G20" s="174">
        <f>ROUND(E20*F20,2)</f>
        <v>0</v>
      </c>
      <c r="H20" s="174"/>
      <c r="I20" s="174">
        <f>ROUND(E20*H20,2)</f>
        <v>0</v>
      </c>
      <c r="J20" s="174"/>
      <c r="K20" s="174">
        <f>ROUND(E20*J20,2)</f>
        <v>0</v>
      </c>
      <c r="L20" s="174">
        <v>0</v>
      </c>
      <c r="M20" s="174">
        <f>G20*(1+L20/100)</f>
        <v>0</v>
      </c>
      <c r="N20" s="164">
        <v>2.6262799999999999</v>
      </c>
      <c r="O20" s="164">
        <f>ROUND(E20*N20,5)</f>
        <v>7.4455</v>
      </c>
      <c r="P20" s="164">
        <v>0</v>
      </c>
      <c r="Q20" s="164">
        <f>ROUND(E20*P20,5)</f>
        <v>0</v>
      </c>
      <c r="R20" s="164"/>
      <c r="S20" s="164"/>
      <c r="T20" s="165">
        <v>1.052</v>
      </c>
      <c r="U20" s="164">
        <f>ROUND(E20*T20,2)</f>
        <v>2.98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101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1"/>
      <c r="C21" s="197" t="s">
        <v>123</v>
      </c>
      <c r="D21" s="166"/>
      <c r="E21" s="171">
        <v>2.835</v>
      </c>
      <c r="F21" s="174"/>
      <c r="G21" s="174"/>
      <c r="H21" s="174"/>
      <c r="I21" s="174"/>
      <c r="J21" s="174"/>
      <c r="K21" s="174"/>
      <c r="L21" s="174"/>
      <c r="M21" s="174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103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9</v>
      </c>
      <c r="B22" s="161" t="s">
        <v>124</v>
      </c>
      <c r="C22" s="196" t="s">
        <v>125</v>
      </c>
      <c r="D22" s="163" t="s">
        <v>100</v>
      </c>
      <c r="E22" s="170">
        <v>3.2000000000000006</v>
      </c>
      <c r="F22" s="173">
        <f>H22+J22</f>
        <v>0</v>
      </c>
      <c r="G22" s="174">
        <f>ROUND(E22*F22,2)</f>
        <v>0</v>
      </c>
      <c r="H22" s="174"/>
      <c r="I22" s="174">
        <f>ROUND(E22*H22,2)</f>
        <v>0</v>
      </c>
      <c r="J22" s="174"/>
      <c r="K22" s="174">
        <f>ROUND(E22*J22,2)</f>
        <v>0</v>
      </c>
      <c r="L22" s="174">
        <v>0</v>
      </c>
      <c r="M22" s="174">
        <f>G22*(1+L22/100)</f>
        <v>0</v>
      </c>
      <c r="N22" s="164">
        <v>2.16</v>
      </c>
      <c r="O22" s="164">
        <f>ROUND(E22*N22,5)</f>
        <v>6.9119999999999999</v>
      </c>
      <c r="P22" s="164">
        <v>0</v>
      </c>
      <c r="Q22" s="164">
        <f>ROUND(E22*P22,5)</f>
        <v>0</v>
      </c>
      <c r="R22" s="164"/>
      <c r="S22" s="164"/>
      <c r="T22" s="165">
        <v>1.085</v>
      </c>
      <c r="U22" s="164">
        <f>ROUND(E22*T22,2)</f>
        <v>3.47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101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/>
      <c r="B23" s="161"/>
      <c r="C23" s="197" t="s">
        <v>126</v>
      </c>
      <c r="D23" s="166"/>
      <c r="E23" s="171">
        <v>3.2</v>
      </c>
      <c r="F23" s="174"/>
      <c r="G23" s="174"/>
      <c r="H23" s="174"/>
      <c r="I23" s="174"/>
      <c r="J23" s="174"/>
      <c r="K23" s="174"/>
      <c r="L23" s="174"/>
      <c r="M23" s="174"/>
      <c r="N23" s="164"/>
      <c r="O23" s="164"/>
      <c r="P23" s="164"/>
      <c r="Q23" s="164"/>
      <c r="R23" s="164"/>
      <c r="S23" s="164"/>
      <c r="T23" s="165"/>
      <c r="U23" s="164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103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10</v>
      </c>
      <c r="B24" s="161" t="s">
        <v>127</v>
      </c>
      <c r="C24" s="196" t="s">
        <v>128</v>
      </c>
      <c r="D24" s="163" t="s">
        <v>129</v>
      </c>
      <c r="E24" s="170">
        <v>4.4400000000000004</v>
      </c>
      <c r="F24" s="173">
        <f>H24+J24</f>
        <v>0</v>
      </c>
      <c r="G24" s="174">
        <f>ROUND(E24*F24,2)</f>
        <v>0</v>
      </c>
      <c r="H24" s="174"/>
      <c r="I24" s="174">
        <f>ROUND(E24*H24,2)</f>
        <v>0</v>
      </c>
      <c r="J24" s="174"/>
      <c r="K24" s="174">
        <f>ROUND(E24*J24,2)</f>
        <v>0</v>
      </c>
      <c r="L24" s="174">
        <v>0</v>
      </c>
      <c r="M24" s="174">
        <f>G24*(1+L24/100)</f>
        <v>0</v>
      </c>
      <c r="N24" s="164">
        <v>3.9050000000000001E-2</v>
      </c>
      <c r="O24" s="164">
        <f>ROUND(E24*N24,5)</f>
        <v>0.17338000000000001</v>
      </c>
      <c r="P24" s="164">
        <v>0</v>
      </c>
      <c r="Q24" s="164">
        <f>ROUND(E24*P24,5)</f>
        <v>0</v>
      </c>
      <c r="R24" s="164"/>
      <c r="S24" s="164"/>
      <c r="T24" s="165">
        <v>0.45</v>
      </c>
      <c r="U24" s="164">
        <f>ROUND(E24*T24,2)</f>
        <v>2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101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/>
      <c r="B25" s="161"/>
      <c r="C25" s="197" t="s">
        <v>130</v>
      </c>
      <c r="D25" s="166"/>
      <c r="E25" s="171">
        <v>4.4400000000000004</v>
      </c>
      <c r="F25" s="174"/>
      <c r="G25" s="174"/>
      <c r="H25" s="174"/>
      <c r="I25" s="174"/>
      <c r="J25" s="174"/>
      <c r="K25" s="174"/>
      <c r="L25" s="174"/>
      <c r="M25" s="174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103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55">
        <v>11</v>
      </c>
      <c r="B26" s="161" t="s">
        <v>131</v>
      </c>
      <c r="C26" s="196" t="s">
        <v>132</v>
      </c>
      <c r="D26" s="163" t="s">
        <v>129</v>
      </c>
      <c r="E26" s="170">
        <v>4.4400000000000004</v>
      </c>
      <c r="F26" s="173">
        <f>H26+J26</f>
        <v>0</v>
      </c>
      <c r="G26" s="174">
        <f>ROUND(E26*F26,2)</f>
        <v>0</v>
      </c>
      <c r="H26" s="174"/>
      <c r="I26" s="174">
        <f>ROUND(E26*H26,2)</f>
        <v>0</v>
      </c>
      <c r="J26" s="174"/>
      <c r="K26" s="174">
        <f>ROUND(E26*J26,2)</f>
        <v>0</v>
      </c>
      <c r="L26" s="174">
        <v>0</v>
      </c>
      <c r="M26" s="174">
        <f>G26*(1+L26/100)</f>
        <v>0</v>
      </c>
      <c r="N26" s="164">
        <v>0</v>
      </c>
      <c r="O26" s="164">
        <f>ROUND(E26*N26,5)</f>
        <v>0</v>
      </c>
      <c r="P26" s="164">
        <v>0</v>
      </c>
      <c r="Q26" s="164">
        <f>ROUND(E26*P26,5)</f>
        <v>0</v>
      </c>
      <c r="R26" s="164"/>
      <c r="S26" s="164"/>
      <c r="T26" s="165">
        <v>0.32</v>
      </c>
      <c r="U26" s="164">
        <f>ROUND(E26*T26,2)</f>
        <v>1.42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101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56" t="s">
        <v>96</v>
      </c>
      <c r="B27" s="162" t="s">
        <v>63</v>
      </c>
      <c r="C27" s="198" t="s">
        <v>64</v>
      </c>
      <c r="D27" s="167"/>
      <c r="E27" s="172"/>
      <c r="F27" s="175"/>
      <c r="G27" s="175">
        <f>SUMIF(AE28:AE29,"&lt;&gt;NOR",G28:G29)</f>
        <v>0</v>
      </c>
      <c r="H27" s="175"/>
      <c r="I27" s="175">
        <f>SUM(I28:I29)</f>
        <v>0</v>
      </c>
      <c r="J27" s="175"/>
      <c r="K27" s="175">
        <f>SUM(K28:K29)</f>
        <v>0</v>
      </c>
      <c r="L27" s="175"/>
      <c r="M27" s="175">
        <f>SUM(M28:M29)</f>
        <v>0</v>
      </c>
      <c r="N27" s="168"/>
      <c r="O27" s="168">
        <f>SUM(O28:O29)</f>
        <v>14.009919999999999</v>
      </c>
      <c r="P27" s="168"/>
      <c r="Q27" s="168">
        <f>SUM(Q28:Q29)</f>
        <v>0</v>
      </c>
      <c r="R27" s="168"/>
      <c r="S27" s="168"/>
      <c r="T27" s="169"/>
      <c r="U27" s="168">
        <f>SUM(U28:U29)</f>
        <v>16.260000000000002</v>
      </c>
      <c r="AE27" t="s">
        <v>97</v>
      </c>
    </row>
    <row r="28" spans="1:60" outlineLevel="1" x14ac:dyDescent="0.2">
      <c r="A28" s="155">
        <v>12</v>
      </c>
      <c r="B28" s="161" t="s">
        <v>133</v>
      </c>
      <c r="C28" s="196" t="s">
        <v>134</v>
      </c>
      <c r="D28" s="163" t="s">
        <v>106</v>
      </c>
      <c r="E28" s="170">
        <v>2</v>
      </c>
      <c r="F28" s="173">
        <f>H28+J28</f>
        <v>0</v>
      </c>
      <c r="G28" s="174">
        <f>ROUND(E28*F28,2)</f>
        <v>0</v>
      </c>
      <c r="H28" s="174"/>
      <c r="I28" s="174">
        <f>ROUND(E28*H28,2)</f>
        <v>0</v>
      </c>
      <c r="J28" s="174"/>
      <c r="K28" s="174">
        <f>ROUND(E28*J28,2)</f>
        <v>0</v>
      </c>
      <c r="L28" s="174">
        <v>0</v>
      </c>
      <c r="M28" s="174">
        <f>G28*(1+L28/100)</f>
        <v>0</v>
      </c>
      <c r="N28" s="164">
        <v>4.96E-3</v>
      </c>
      <c r="O28" s="164">
        <f>ROUND(E28*N28,5)</f>
        <v>9.92E-3</v>
      </c>
      <c r="P28" s="164">
        <v>0</v>
      </c>
      <c r="Q28" s="164">
        <f>ROUND(E28*P28,5)</f>
        <v>0</v>
      </c>
      <c r="R28" s="164"/>
      <c r="S28" s="164"/>
      <c r="T28" s="165">
        <v>8.1300000000000008</v>
      </c>
      <c r="U28" s="164">
        <f>ROUND(E28*T28,2)</f>
        <v>16.260000000000002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101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13</v>
      </c>
      <c r="B29" s="161" t="s">
        <v>135</v>
      </c>
      <c r="C29" s="196" t="s">
        <v>136</v>
      </c>
      <c r="D29" s="163" t="s">
        <v>137</v>
      </c>
      <c r="E29" s="170">
        <v>2</v>
      </c>
      <c r="F29" s="173">
        <f>H29+J29</f>
        <v>0</v>
      </c>
      <c r="G29" s="174">
        <f>ROUND(E29*F29,2)</f>
        <v>0</v>
      </c>
      <c r="H29" s="174"/>
      <c r="I29" s="174">
        <f>ROUND(E29*H29,2)</f>
        <v>0</v>
      </c>
      <c r="J29" s="174"/>
      <c r="K29" s="174">
        <f>ROUND(E29*J29,2)</f>
        <v>0</v>
      </c>
      <c r="L29" s="174">
        <v>0</v>
      </c>
      <c r="M29" s="174">
        <f>G29*(1+L29/100)</f>
        <v>0</v>
      </c>
      <c r="N29" s="164">
        <v>7</v>
      </c>
      <c r="O29" s="164">
        <f>ROUND(E29*N29,5)</f>
        <v>14</v>
      </c>
      <c r="P29" s="164">
        <v>0</v>
      </c>
      <c r="Q29" s="164">
        <f>ROUND(E29*P29,5)</f>
        <v>0</v>
      </c>
      <c r="R29" s="164"/>
      <c r="S29" s="164"/>
      <c r="T29" s="165">
        <v>0</v>
      </c>
      <c r="U29" s="164">
        <f>ROUND(E29*T29,2)</f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117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156" t="s">
        <v>96</v>
      </c>
      <c r="B30" s="162" t="s">
        <v>65</v>
      </c>
      <c r="C30" s="198" t="s">
        <v>66</v>
      </c>
      <c r="D30" s="167"/>
      <c r="E30" s="172"/>
      <c r="F30" s="175"/>
      <c r="G30" s="175">
        <f>SUMIF(AE31:AE41,"&lt;&gt;NOR",G31:G41)</f>
        <v>0</v>
      </c>
      <c r="H30" s="175"/>
      <c r="I30" s="175">
        <f>SUM(I31:I41)</f>
        <v>0</v>
      </c>
      <c r="J30" s="175"/>
      <c r="K30" s="175">
        <f>SUM(K31:K41)</f>
        <v>0</v>
      </c>
      <c r="L30" s="175"/>
      <c r="M30" s="175">
        <f>SUM(M31:M41)</f>
        <v>0</v>
      </c>
      <c r="N30" s="168"/>
      <c r="O30" s="168">
        <f>SUM(O31:O41)</f>
        <v>4.5497499999999995</v>
      </c>
      <c r="P30" s="168"/>
      <c r="Q30" s="168">
        <f>SUM(Q31:Q41)</f>
        <v>0</v>
      </c>
      <c r="R30" s="168"/>
      <c r="S30" s="168"/>
      <c r="T30" s="169"/>
      <c r="U30" s="168">
        <f>SUM(U31:U41)</f>
        <v>24.200000000000003</v>
      </c>
      <c r="AE30" t="s">
        <v>97</v>
      </c>
    </row>
    <row r="31" spans="1:60" outlineLevel="1" x14ac:dyDescent="0.2">
      <c r="A31" s="155">
        <v>14</v>
      </c>
      <c r="B31" s="161" t="s">
        <v>138</v>
      </c>
      <c r="C31" s="196" t="s">
        <v>139</v>
      </c>
      <c r="D31" s="163" t="s">
        <v>140</v>
      </c>
      <c r="E31" s="170">
        <v>2</v>
      </c>
      <c r="F31" s="173">
        <f t="shared" ref="F31:F41" si="0">H31+J31</f>
        <v>0</v>
      </c>
      <c r="G31" s="174">
        <f t="shared" ref="G31:G41" si="1">ROUND(E31*F31,2)</f>
        <v>0</v>
      </c>
      <c r="H31" s="174"/>
      <c r="I31" s="174">
        <f t="shared" ref="I31:I41" si="2">ROUND(E31*H31,2)</f>
        <v>0</v>
      </c>
      <c r="J31" s="174"/>
      <c r="K31" s="174">
        <f t="shared" ref="K31:K41" si="3">ROUND(E31*J31,2)</f>
        <v>0</v>
      </c>
      <c r="L31" s="174">
        <v>0</v>
      </c>
      <c r="M31" s="174">
        <f t="shared" ref="M31:M41" si="4">G31*(1+L31/100)</f>
        <v>0</v>
      </c>
      <c r="N31" s="164">
        <v>1.0000000000000001E-5</v>
      </c>
      <c r="O31" s="164">
        <f t="shared" ref="O31:O41" si="5">ROUND(E31*N31,5)</f>
        <v>2.0000000000000002E-5</v>
      </c>
      <c r="P31" s="164">
        <v>0</v>
      </c>
      <c r="Q31" s="164">
        <f t="shared" ref="Q31:Q41" si="6">ROUND(E31*P31,5)</f>
        <v>0</v>
      </c>
      <c r="R31" s="164"/>
      <c r="S31" s="164"/>
      <c r="T31" s="165">
        <v>9.7000000000000003E-2</v>
      </c>
      <c r="U31" s="164">
        <f t="shared" ref="U31:U41" si="7">ROUND(E31*T31,2)</f>
        <v>0.19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101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15</v>
      </c>
      <c r="B32" s="161" t="s">
        <v>141</v>
      </c>
      <c r="C32" s="196" t="s">
        <v>142</v>
      </c>
      <c r="D32" s="163" t="s">
        <v>106</v>
      </c>
      <c r="E32" s="170">
        <v>2</v>
      </c>
      <c r="F32" s="173">
        <f t="shared" si="0"/>
        <v>0</v>
      </c>
      <c r="G32" s="174">
        <f t="shared" si="1"/>
        <v>0</v>
      </c>
      <c r="H32" s="174"/>
      <c r="I32" s="174">
        <f t="shared" si="2"/>
        <v>0</v>
      </c>
      <c r="J32" s="174"/>
      <c r="K32" s="174">
        <f t="shared" si="3"/>
        <v>0</v>
      </c>
      <c r="L32" s="174">
        <v>0</v>
      </c>
      <c r="M32" s="174">
        <f t="shared" si="4"/>
        <v>0</v>
      </c>
      <c r="N32" s="164">
        <v>6.7999999999999996E-3</v>
      </c>
      <c r="O32" s="164">
        <f t="shared" si="5"/>
        <v>1.3599999999999999E-2</v>
      </c>
      <c r="P32" s="164">
        <v>0</v>
      </c>
      <c r="Q32" s="164">
        <f t="shared" si="6"/>
        <v>0</v>
      </c>
      <c r="R32" s="164"/>
      <c r="S32" s="164"/>
      <c r="T32" s="165">
        <v>0</v>
      </c>
      <c r="U32" s="164">
        <f t="shared" si="7"/>
        <v>0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117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16</v>
      </c>
      <c r="B33" s="161" t="s">
        <v>143</v>
      </c>
      <c r="C33" s="196" t="s">
        <v>144</v>
      </c>
      <c r="D33" s="163" t="s">
        <v>106</v>
      </c>
      <c r="E33" s="170">
        <v>1</v>
      </c>
      <c r="F33" s="173">
        <f t="shared" si="0"/>
        <v>0</v>
      </c>
      <c r="G33" s="174">
        <f t="shared" si="1"/>
        <v>0</v>
      </c>
      <c r="H33" s="174"/>
      <c r="I33" s="174">
        <f t="shared" si="2"/>
        <v>0</v>
      </c>
      <c r="J33" s="174"/>
      <c r="K33" s="174">
        <f t="shared" si="3"/>
        <v>0</v>
      </c>
      <c r="L33" s="174">
        <v>0</v>
      </c>
      <c r="M33" s="174">
        <f t="shared" si="4"/>
        <v>0</v>
      </c>
      <c r="N33" s="164">
        <v>2.2089799999999999</v>
      </c>
      <c r="O33" s="164">
        <f t="shared" si="5"/>
        <v>2.2089799999999999</v>
      </c>
      <c r="P33" s="164">
        <v>0</v>
      </c>
      <c r="Q33" s="164">
        <f t="shared" si="6"/>
        <v>0</v>
      </c>
      <c r="R33" s="164"/>
      <c r="S33" s="164"/>
      <c r="T33" s="165">
        <v>21.292000000000002</v>
      </c>
      <c r="U33" s="164">
        <f t="shared" si="7"/>
        <v>21.29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101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17</v>
      </c>
      <c r="B34" s="161" t="s">
        <v>145</v>
      </c>
      <c r="C34" s="196" t="s">
        <v>146</v>
      </c>
      <c r="D34" s="163" t="s">
        <v>106</v>
      </c>
      <c r="E34" s="170">
        <v>1</v>
      </c>
      <c r="F34" s="173">
        <f t="shared" si="0"/>
        <v>0</v>
      </c>
      <c r="G34" s="174">
        <f t="shared" si="1"/>
        <v>0</v>
      </c>
      <c r="H34" s="174"/>
      <c r="I34" s="174">
        <f t="shared" si="2"/>
        <v>0</v>
      </c>
      <c r="J34" s="174"/>
      <c r="K34" s="174">
        <f t="shared" si="3"/>
        <v>0</v>
      </c>
      <c r="L34" s="174">
        <v>0</v>
      </c>
      <c r="M34" s="174">
        <f t="shared" si="4"/>
        <v>0</v>
      </c>
      <c r="N34" s="164">
        <v>2.8000000000000001E-2</v>
      </c>
      <c r="O34" s="164">
        <f t="shared" si="5"/>
        <v>2.8000000000000001E-2</v>
      </c>
      <c r="P34" s="164">
        <v>0</v>
      </c>
      <c r="Q34" s="164">
        <f t="shared" si="6"/>
        <v>0</v>
      </c>
      <c r="R34" s="164"/>
      <c r="S34" s="164"/>
      <c r="T34" s="165">
        <v>0</v>
      </c>
      <c r="U34" s="164">
        <f t="shared" si="7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117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 x14ac:dyDescent="0.2">
      <c r="A35" s="155">
        <v>18</v>
      </c>
      <c r="B35" s="161" t="s">
        <v>147</v>
      </c>
      <c r="C35" s="196" t="s">
        <v>148</v>
      </c>
      <c r="D35" s="163" t="s">
        <v>106</v>
      </c>
      <c r="E35" s="170">
        <v>1</v>
      </c>
      <c r="F35" s="173">
        <f t="shared" si="0"/>
        <v>0</v>
      </c>
      <c r="G35" s="174">
        <f t="shared" si="1"/>
        <v>0</v>
      </c>
      <c r="H35" s="174"/>
      <c r="I35" s="174">
        <f t="shared" si="2"/>
        <v>0</v>
      </c>
      <c r="J35" s="174"/>
      <c r="K35" s="174">
        <f t="shared" si="3"/>
        <v>0</v>
      </c>
      <c r="L35" s="174">
        <v>0</v>
      </c>
      <c r="M35" s="174">
        <f t="shared" si="4"/>
        <v>0</v>
      </c>
      <c r="N35" s="164">
        <v>0.505</v>
      </c>
      <c r="O35" s="164">
        <f t="shared" si="5"/>
        <v>0.505</v>
      </c>
      <c r="P35" s="164">
        <v>0</v>
      </c>
      <c r="Q35" s="164">
        <f t="shared" si="6"/>
        <v>0</v>
      </c>
      <c r="R35" s="164"/>
      <c r="S35" s="164"/>
      <c r="T35" s="165">
        <v>0</v>
      </c>
      <c r="U35" s="164">
        <f t="shared" si="7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117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19</v>
      </c>
      <c r="B36" s="161" t="s">
        <v>149</v>
      </c>
      <c r="C36" s="196" t="s">
        <v>150</v>
      </c>
      <c r="D36" s="163" t="s">
        <v>106</v>
      </c>
      <c r="E36" s="170">
        <v>1</v>
      </c>
      <c r="F36" s="173">
        <f t="shared" si="0"/>
        <v>0</v>
      </c>
      <c r="G36" s="174">
        <f t="shared" si="1"/>
        <v>0</v>
      </c>
      <c r="H36" s="174"/>
      <c r="I36" s="174">
        <f t="shared" si="2"/>
        <v>0</v>
      </c>
      <c r="J36" s="174"/>
      <c r="K36" s="174">
        <f t="shared" si="3"/>
        <v>0</v>
      </c>
      <c r="L36" s="174">
        <v>0</v>
      </c>
      <c r="M36" s="174">
        <f t="shared" si="4"/>
        <v>0</v>
      </c>
      <c r="N36" s="164">
        <v>1.6</v>
      </c>
      <c r="O36" s="164">
        <f t="shared" si="5"/>
        <v>1.6</v>
      </c>
      <c r="P36" s="164">
        <v>0</v>
      </c>
      <c r="Q36" s="164">
        <f t="shared" si="6"/>
        <v>0</v>
      </c>
      <c r="R36" s="164"/>
      <c r="S36" s="164"/>
      <c r="T36" s="165">
        <v>0</v>
      </c>
      <c r="U36" s="164">
        <f t="shared" si="7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117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20</v>
      </c>
      <c r="B37" s="161" t="s">
        <v>151</v>
      </c>
      <c r="C37" s="196" t="s">
        <v>152</v>
      </c>
      <c r="D37" s="163" t="s">
        <v>106</v>
      </c>
      <c r="E37" s="170">
        <v>2</v>
      </c>
      <c r="F37" s="173">
        <f t="shared" si="0"/>
        <v>0</v>
      </c>
      <c r="G37" s="174">
        <f t="shared" si="1"/>
        <v>0</v>
      </c>
      <c r="H37" s="174"/>
      <c r="I37" s="174">
        <f t="shared" si="2"/>
        <v>0</v>
      </c>
      <c r="J37" s="174"/>
      <c r="K37" s="174">
        <f t="shared" si="3"/>
        <v>0</v>
      </c>
      <c r="L37" s="174">
        <v>0</v>
      </c>
      <c r="M37" s="174">
        <f t="shared" si="4"/>
        <v>0</v>
      </c>
      <c r="N37" s="164">
        <v>2E-3</v>
      </c>
      <c r="O37" s="164">
        <f t="shared" si="5"/>
        <v>4.0000000000000001E-3</v>
      </c>
      <c r="P37" s="164">
        <v>0</v>
      </c>
      <c r="Q37" s="164">
        <f t="shared" si="6"/>
        <v>0</v>
      </c>
      <c r="R37" s="164"/>
      <c r="S37" s="164"/>
      <c r="T37" s="165">
        <v>0</v>
      </c>
      <c r="U37" s="164">
        <f t="shared" si="7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117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21</v>
      </c>
      <c r="B38" s="161" t="s">
        <v>153</v>
      </c>
      <c r="C38" s="196" t="s">
        <v>154</v>
      </c>
      <c r="D38" s="163" t="s">
        <v>140</v>
      </c>
      <c r="E38" s="170">
        <v>2</v>
      </c>
      <c r="F38" s="173">
        <f t="shared" si="0"/>
        <v>0</v>
      </c>
      <c r="G38" s="174">
        <f t="shared" si="1"/>
        <v>0</v>
      </c>
      <c r="H38" s="174"/>
      <c r="I38" s="174">
        <f t="shared" si="2"/>
        <v>0</v>
      </c>
      <c r="J38" s="174"/>
      <c r="K38" s="174">
        <f t="shared" si="3"/>
        <v>0</v>
      </c>
      <c r="L38" s="174">
        <v>0</v>
      </c>
      <c r="M38" s="174">
        <f t="shared" si="4"/>
        <v>0</v>
      </c>
      <c r="N38" s="164">
        <v>0</v>
      </c>
      <c r="O38" s="164">
        <f t="shared" si="5"/>
        <v>0</v>
      </c>
      <c r="P38" s="164">
        <v>0</v>
      </c>
      <c r="Q38" s="164">
        <f t="shared" si="6"/>
        <v>0</v>
      </c>
      <c r="R38" s="164"/>
      <c r="S38" s="164"/>
      <c r="T38" s="165">
        <v>2.5999999999999999E-2</v>
      </c>
      <c r="U38" s="164">
        <f t="shared" si="7"/>
        <v>0.05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101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22</v>
      </c>
      <c r="B39" s="161" t="s">
        <v>155</v>
      </c>
      <c r="C39" s="196" t="s">
        <v>156</v>
      </c>
      <c r="D39" s="163" t="s">
        <v>106</v>
      </c>
      <c r="E39" s="170">
        <v>1</v>
      </c>
      <c r="F39" s="173">
        <f t="shared" si="0"/>
        <v>0</v>
      </c>
      <c r="G39" s="174">
        <f t="shared" si="1"/>
        <v>0</v>
      </c>
      <c r="H39" s="174"/>
      <c r="I39" s="174">
        <f t="shared" si="2"/>
        <v>0</v>
      </c>
      <c r="J39" s="174"/>
      <c r="K39" s="174">
        <f t="shared" si="3"/>
        <v>0</v>
      </c>
      <c r="L39" s="174">
        <v>0</v>
      </c>
      <c r="M39" s="174">
        <f t="shared" si="4"/>
        <v>0</v>
      </c>
      <c r="N39" s="164">
        <v>0.16500000000000001</v>
      </c>
      <c r="O39" s="164">
        <f t="shared" si="5"/>
        <v>0.16500000000000001</v>
      </c>
      <c r="P39" s="164">
        <v>0</v>
      </c>
      <c r="Q39" s="164">
        <f t="shared" si="6"/>
        <v>0</v>
      </c>
      <c r="R39" s="164"/>
      <c r="S39" s="164"/>
      <c r="T39" s="165">
        <v>0</v>
      </c>
      <c r="U39" s="164">
        <f t="shared" si="7"/>
        <v>0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23</v>
      </c>
      <c r="B40" s="161" t="s">
        <v>157</v>
      </c>
      <c r="C40" s="196" t="s">
        <v>158</v>
      </c>
      <c r="D40" s="163" t="s">
        <v>106</v>
      </c>
      <c r="E40" s="170">
        <v>1</v>
      </c>
      <c r="F40" s="173">
        <f t="shared" si="0"/>
        <v>0</v>
      </c>
      <c r="G40" s="174">
        <f t="shared" si="1"/>
        <v>0</v>
      </c>
      <c r="H40" s="174"/>
      <c r="I40" s="174">
        <f t="shared" si="2"/>
        <v>0</v>
      </c>
      <c r="J40" s="174"/>
      <c r="K40" s="174">
        <f t="shared" si="3"/>
        <v>0</v>
      </c>
      <c r="L40" s="174">
        <v>0</v>
      </c>
      <c r="M40" s="174">
        <f t="shared" si="4"/>
        <v>0</v>
      </c>
      <c r="N40" s="164">
        <v>5.0499999999999998E-3</v>
      </c>
      <c r="O40" s="164">
        <f t="shared" si="5"/>
        <v>5.0499999999999998E-3</v>
      </c>
      <c r="P40" s="164">
        <v>0</v>
      </c>
      <c r="Q40" s="164">
        <f t="shared" si="6"/>
        <v>0</v>
      </c>
      <c r="R40" s="164"/>
      <c r="S40" s="164"/>
      <c r="T40" s="165">
        <v>2.6739999999999999</v>
      </c>
      <c r="U40" s="164">
        <f t="shared" si="7"/>
        <v>2.67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101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 x14ac:dyDescent="0.2">
      <c r="A41" s="155">
        <v>24</v>
      </c>
      <c r="B41" s="161" t="s">
        <v>159</v>
      </c>
      <c r="C41" s="196" t="s">
        <v>160</v>
      </c>
      <c r="D41" s="163" t="s">
        <v>106</v>
      </c>
      <c r="E41" s="170">
        <v>1</v>
      </c>
      <c r="F41" s="173">
        <f t="shared" si="0"/>
        <v>0</v>
      </c>
      <c r="G41" s="174">
        <f t="shared" si="1"/>
        <v>0</v>
      </c>
      <c r="H41" s="174"/>
      <c r="I41" s="174">
        <f t="shared" si="2"/>
        <v>0</v>
      </c>
      <c r="J41" s="174"/>
      <c r="K41" s="174">
        <f t="shared" si="3"/>
        <v>0</v>
      </c>
      <c r="L41" s="174">
        <v>0</v>
      </c>
      <c r="M41" s="174">
        <f t="shared" si="4"/>
        <v>0</v>
      </c>
      <c r="N41" s="164">
        <v>2.01E-2</v>
      </c>
      <c r="O41" s="164">
        <f t="shared" si="5"/>
        <v>2.01E-2</v>
      </c>
      <c r="P41" s="164">
        <v>0</v>
      </c>
      <c r="Q41" s="164">
        <f t="shared" si="6"/>
        <v>0</v>
      </c>
      <c r="R41" s="164"/>
      <c r="S41" s="164"/>
      <c r="T41" s="165">
        <v>0</v>
      </c>
      <c r="U41" s="164">
        <f t="shared" si="7"/>
        <v>0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117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96</v>
      </c>
      <c r="B42" s="162" t="s">
        <v>67</v>
      </c>
      <c r="C42" s="198" t="s">
        <v>68</v>
      </c>
      <c r="D42" s="167"/>
      <c r="E42" s="172"/>
      <c r="F42" s="175"/>
      <c r="G42" s="175">
        <f>SUMIF(AE43:AE43,"&lt;&gt;NOR",G43:G43)</f>
        <v>0</v>
      </c>
      <c r="H42" s="175"/>
      <c r="I42" s="175">
        <f>SUM(I43:I43)</f>
        <v>0</v>
      </c>
      <c r="J42" s="175"/>
      <c r="K42" s="175">
        <f>SUM(K43:K43)</f>
        <v>0</v>
      </c>
      <c r="L42" s="175"/>
      <c r="M42" s="175">
        <f>SUM(M43:M43)</f>
        <v>0</v>
      </c>
      <c r="N42" s="168"/>
      <c r="O42" s="168">
        <f>SUM(O43:O43)</f>
        <v>0</v>
      </c>
      <c r="P42" s="168"/>
      <c r="Q42" s="168">
        <f>SUM(Q43:Q43)</f>
        <v>0</v>
      </c>
      <c r="R42" s="168"/>
      <c r="S42" s="168"/>
      <c r="T42" s="169"/>
      <c r="U42" s="168">
        <f>SUM(U43:U43)</f>
        <v>16.440000000000001</v>
      </c>
      <c r="AE42" t="s">
        <v>97</v>
      </c>
    </row>
    <row r="43" spans="1:60" outlineLevel="1" x14ac:dyDescent="0.2">
      <c r="A43" s="184">
        <v>25</v>
      </c>
      <c r="B43" s="185" t="s">
        <v>161</v>
      </c>
      <c r="C43" s="199" t="s">
        <v>162</v>
      </c>
      <c r="D43" s="186" t="s">
        <v>116</v>
      </c>
      <c r="E43" s="187">
        <v>77.748220000000003</v>
      </c>
      <c r="F43" s="188">
        <f>H43+J43</f>
        <v>0</v>
      </c>
      <c r="G43" s="189">
        <f>ROUND(E43*F43,2)</f>
        <v>0</v>
      </c>
      <c r="H43" s="189"/>
      <c r="I43" s="189">
        <f>ROUND(E43*H43,2)</f>
        <v>0</v>
      </c>
      <c r="J43" s="189"/>
      <c r="K43" s="189">
        <f>ROUND(E43*J43,2)</f>
        <v>0</v>
      </c>
      <c r="L43" s="189">
        <v>0</v>
      </c>
      <c r="M43" s="189">
        <f>G43*(1+L43/100)</f>
        <v>0</v>
      </c>
      <c r="N43" s="190">
        <v>0</v>
      </c>
      <c r="O43" s="190">
        <f>ROUND(E43*N43,5)</f>
        <v>0</v>
      </c>
      <c r="P43" s="190">
        <v>0</v>
      </c>
      <c r="Q43" s="190">
        <f>ROUND(E43*P43,5)</f>
        <v>0</v>
      </c>
      <c r="R43" s="190"/>
      <c r="S43" s="190"/>
      <c r="T43" s="191">
        <v>0.21149999999999999</v>
      </c>
      <c r="U43" s="190">
        <f>ROUND(E43*T43,2)</f>
        <v>16.440000000000001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101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x14ac:dyDescent="0.2">
      <c r="A44" s="6"/>
      <c r="B44" s="7" t="s">
        <v>163</v>
      </c>
      <c r="C44" s="200" t="s">
        <v>163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192"/>
      <c r="B45" s="193" t="s">
        <v>28</v>
      </c>
      <c r="C45" s="201" t="s">
        <v>163</v>
      </c>
      <c r="D45" s="194"/>
      <c r="E45" s="194"/>
      <c r="F45" s="194"/>
      <c r="G45" s="195">
        <f>G8+G19+G27+G30+G42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164</v>
      </c>
    </row>
    <row r="46" spans="1:60" x14ac:dyDescent="0.2">
      <c r="A46" s="6"/>
      <c r="B46" s="7" t="s">
        <v>163</v>
      </c>
      <c r="C46" s="200" t="s">
        <v>163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163</v>
      </c>
      <c r="C47" s="200" t="s">
        <v>163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7" t="s">
        <v>165</v>
      </c>
      <c r="B48" s="257"/>
      <c r="C48" s="25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9"/>
      <c r="B49" s="260"/>
      <c r="C49" s="261"/>
      <c r="D49" s="260"/>
      <c r="E49" s="260"/>
      <c r="F49" s="260"/>
      <c r="G49" s="262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166</v>
      </c>
    </row>
    <row r="50" spans="1:31" x14ac:dyDescent="0.2">
      <c r="A50" s="263"/>
      <c r="B50" s="264"/>
      <c r="C50" s="265"/>
      <c r="D50" s="264"/>
      <c r="E50" s="264"/>
      <c r="F50" s="264"/>
      <c r="G50" s="26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63"/>
      <c r="B51" s="264"/>
      <c r="C51" s="265"/>
      <c r="D51" s="264"/>
      <c r="E51" s="264"/>
      <c r="F51" s="264"/>
      <c r="G51" s="26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63"/>
      <c r="B52" s="264"/>
      <c r="C52" s="265"/>
      <c r="D52" s="264"/>
      <c r="E52" s="264"/>
      <c r="F52" s="264"/>
      <c r="G52" s="26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7"/>
      <c r="B53" s="268"/>
      <c r="C53" s="269"/>
      <c r="D53" s="268"/>
      <c r="E53" s="268"/>
      <c r="F53" s="268"/>
      <c r="G53" s="27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163</v>
      </c>
      <c r="C54" s="200" t="s">
        <v>163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202"/>
      <c r="AE55" t="s">
        <v>167</v>
      </c>
    </row>
  </sheetData>
  <mergeCells count="6">
    <mergeCell ref="A49:G53"/>
    <mergeCell ref="A1:G1"/>
    <mergeCell ref="C2:G2"/>
    <mergeCell ref="C3:G3"/>
    <mergeCell ref="C4:G4"/>
    <mergeCell ref="A48:C4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71" t="s">
        <v>39</v>
      </c>
      <c r="B2" s="271"/>
      <c r="C2" s="271"/>
      <c r="D2" s="271"/>
      <c r="E2" s="271"/>
      <c r="F2" s="271"/>
      <c r="G2" s="27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72" t="s">
        <v>6</v>
      </c>
      <c r="B1" s="272"/>
      <c r="C1" s="273"/>
      <c r="D1" s="272"/>
      <c r="E1" s="272"/>
      <c r="F1" s="272"/>
      <c r="G1" s="272"/>
    </row>
    <row r="2" spans="1:7" ht="24.95" customHeight="1" x14ac:dyDescent="0.2">
      <c r="A2" s="77" t="s">
        <v>41</v>
      </c>
      <c r="B2" s="76"/>
      <c r="C2" s="274"/>
      <c r="D2" s="274"/>
      <c r="E2" s="274"/>
      <c r="F2" s="274"/>
      <c r="G2" s="275"/>
    </row>
    <row r="3" spans="1:7" ht="24.95" hidden="1" customHeight="1" x14ac:dyDescent="0.2">
      <c r="A3" s="77" t="s">
        <v>7</v>
      </c>
      <c r="B3" s="76"/>
      <c r="C3" s="274"/>
      <c r="D3" s="274"/>
      <c r="E3" s="274"/>
      <c r="F3" s="274"/>
      <c r="G3" s="275"/>
    </row>
    <row r="4" spans="1:7" ht="24.95" hidden="1" customHeight="1" x14ac:dyDescent="0.2">
      <c r="A4" s="77" t="s">
        <v>8</v>
      </c>
      <c r="B4" s="76"/>
      <c r="C4" s="274"/>
      <c r="D4" s="274"/>
      <c r="E4" s="274"/>
      <c r="F4" s="274"/>
      <c r="G4" s="27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Rozpočet Pol</vt:lpstr>
      <vt:lpstr>Pokyny pro vyplnění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PC</cp:lastModifiedBy>
  <cp:lastPrinted>2014-02-28T09:52:57Z</cp:lastPrinted>
  <dcterms:created xsi:type="dcterms:W3CDTF">2009-04-08T07:15:50Z</dcterms:created>
  <dcterms:modified xsi:type="dcterms:W3CDTF">2022-05-25T16:26:42Z</dcterms:modified>
</cp:coreProperties>
</file>