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40" windowHeight="12150" tabRatio="697" activeTab="0"/>
  </bookViews>
  <sheets>
    <sheet name="Rekapitulace stavby" sheetId="1" r:id="rId1"/>
    <sheet name="NN - Stavební úpravy pavi..." sheetId="2" r:id="rId2"/>
    <sheet name="TZB 2 - Technické zařízen..." sheetId="3" r:id="rId3"/>
    <sheet name="1.PP - Stavební úpravy v ..." sheetId="4" r:id="rId4"/>
    <sheet name="1.NP - Stavební úpravy v ..." sheetId="5" r:id="rId5"/>
    <sheet name="TZB 1 - Technické zřízení..." sheetId="6" r:id="rId6"/>
    <sheet name="VN A ON - Vedlejší a osta..." sheetId="7" r:id="rId7"/>
    <sheet name="Pokyny pro vyplnění" sheetId="8" r:id="rId8"/>
  </sheets>
  <definedNames>
    <definedName name="_xlnm._FilterDatabase" localSheetId="4" hidden="1">'1.NP - Stavební úpravy v ...'!$C$105:$K$616</definedName>
    <definedName name="_xlnm._FilterDatabase" localSheetId="3" hidden="1">'1.PP - Stavební úpravy v ...'!$C$108:$K$622</definedName>
    <definedName name="_xlnm._FilterDatabase" localSheetId="1" hidden="1">'NN - Stavební úpravy pavi...'!$C$97:$K$411</definedName>
    <definedName name="_xlnm._FilterDatabase" localSheetId="5" hidden="1">'TZB 1 - Technické zřízení...'!$C$100:$K$319</definedName>
    <definedName name="_xlnm._FilterDatabase" localSheetId="2" hidden="1">'TZB 2 - Technické zařízen...'!$C$89:$K$142</definedName>
    <definedName name="_xlnm._FilterDatabase" localSheetId="6" hidden="1">'VN A ON - Vedlejší a osta...'!$C$81:$K$138</definedName>
    <definedName name="_xlnm.Print_Area" localSheetId="4">'1.NP - Stavební úpravy v ...'!$C$4:$J$41,'1.NP - Stavební úpravy v ...'!$C$47:$J$85,'1.NP - Stavební úpravy v ...'!$C$91:$K$616</definedName>
    <definedName name="_xlnm.Print_Area" localSheetId="3">'1.PP - Stavební úpravy v ...'!$C$4:$J$41,'1.PP - Stavební úpravy v ...'!$C$47:$J$88,'1.PP - Stavební úpravy v ...'!$C$94:$K$622</definedName>
    <definedName name="_xlnm.Print_Area" localSheetId="1">'NN - Stavební úpravy pavi...'!$C$4:$J$39,'NN - Stavební úpravy pavi...'!$C$45:$J$79,'NN - Stavební úpravy pavi...'!$C$85:$K$411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stavby'!$C$42:$AQ$63</definedName>
    <definedName name="_xlnm.Print_Area" localSheetId="5">'TZB 1 - Technické zřízení...'!$C$4:$J$41,'TZB 1 - Technické zřízení...'!$C$47:$J$80,'TZB 1 - Technické zřízení...'!$C$86:$K$319</definedName>
    <definedName name="_xlnm.Print_Area" localSheetId="2">'TZB 2 - Technické zařízen...'!$C$4:$J$41,'TZB 2 - Technické zařízen...'!$C$47:$J$69,'TZB 2 - Technické zařízen...'!$C$75:$K$142</definedName>
    <definedName name="_xlnm.Print_Area" localSheetId="6">'VN A ON - Vedlejší a osta...'!$C$4:$J$39,'VN A ON - Vedlejší a osta...'!$C$45:$J$63,'VN A ON - Vedlejší a osta...'!$C$69:$K$138</definedName>
    <definedName name="_xlnm.Print_Titles" localSheetId="0">'Rekapitulace stavby'!$52:$52</definedName>
    <definedName name="_xlnm.Print_Titles" localSheetId="1">'NN - Stavební úpravy pavi...'!$97:$97</definedName>
    <definedName name="_xlnm.Print_Titles" localSheetId="2">'TZB 2 - Technické zařízen...'!$89:$89</definedName>
    <definedName name="_xlnm.Print_Titles" localSheetId="3">'1.PP - Stavební úpravy v ...'!$108:$108</definedName>
    <definedName name="_xlnm.Print_Titles" localSheetId="4">'1.NP - Stavební úpravy v ...'!$105:$105</definedName>
    <definedName name="_xlnm.Print_Titles" localSheetId="5">'TZB 1 - Technické zřízení...'!$100:$100</definedName>
    <definedName name="_xlnm.Print_Titles" localSheetId="6">'VN A ON - Vedlejší a osta...'!$81:$81</definedName>
  </definedNames>
  <calcPr calcId="162913"/>
</workbook>
</file>

<file path=xl/sharedStrings.xml><?xml version="1.0" encoding="utf-8"?>
<sst xmlns="http://schemas.openxmlformats.org/spreadsheetml/2006/main" count="15439" uniqueCount="1937">
  <si>
    <t>Export Komplet</t>
  </si>
  <si>
    <t>VZ</t>
  </si>
  <si>
    <t>2.0</t>
  </si>
  <si>
    <t>ZAMOK</t>
  </si>
  <si>
    <t>False</t>
  </si>
  <si>
    <t>{37ddc3ac-9cc3-467e-8979-554292d6c759}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</si>
  <si>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</si>
  <si>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</si>
  <si>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</si>
  <si>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</si>
  <si>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</si>
  <si>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</si>
  <si>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</si>
  <si>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</si>
  <si>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EM2022-223/EXP/23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</si>
  <si>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</si>
  <si>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</si>
  <si>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SNO v Opavě p.o. STAVEBNÍ ÚPRAVY PAVILONU B</t>
  </si>
  <si>
    <t>KSO:</t>
  </si>
  <si>
    <t/>
  </si>
  <si>
    <t>CC-CZ:</t>
  </si>
  <si>
    <t>Místo:</t>
  </si>
  <si>
    <t xml:space="preserve">Olomoucká ulice 470/86 Opava </t>
  </si>
  <si>
    <t>Datum:</t>
  </si>
  <si>
    <t>7. 12. 2022</t>
  </si>
  <si>
    <t>Zadavatel:</t>
  </si>
  <si>
    <t>IČ:</t>
  </si>
  <si>
    <t>SNO v Opavě p.o.</t>
  </si>
  <si>
    <t>DIČ:</t>
  </si>
  <si>
    <t>Uchazeč:</t>
  </si>
  <si>
    <t>Vyplň údaj</t>
  </si>
  <si>
    <t>Projektant:</t>
  </si>
  <si>
    <t>Ateliér EMMET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</si>
  <si>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</si>
  <si>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</si>
  <si>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</si>
  <si>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</si>
  <si>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</si>
  <si>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</si>
  <si>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</si>
  <si>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</si>
  <si>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</si>
  <si>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</si>
  <si>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</si>
  <si>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</si>
  <si>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</si>
  <si>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</si>
  <si>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</si>
  <si>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</si>
  <si>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</si>
  <si>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</si>
  <si>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</si>
  <si>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</si>
  <si>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</si>
  <si>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</si>
  <si>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</si>
  <si>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</si>
  <si>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</si>
  <si>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</si>
  <si>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</si>
  <si>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</si>
  <si>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</si>
  <si>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</si>
  <si>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</si>
  <si>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</si>
  <si>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</si>
  <si>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</si>
  <si>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</si>
  <si>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</si>
  <si>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</si>
  <si>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</si>
  <si>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</si>
  <si>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</si>
  <si>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</si>
  <si>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</si>
  <si>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NN</t>
  </si>
  <si>
    <t>Stavební úpravy pavilonu B - neuznatelné náklady - spisovna</t>
  </si>
  <si>
    <t>STA</t>
  </si>
  <si>
    <t>1</t>
  </si>
  <si>
    <t>{c1a5488e-824c-4c34-bd20-e0cdec2a87cb}</t>
  </si>
  <si>
    <t>2</t>
  </si>
  <si>
    <t>/</t>
  </si>
  <si>
    <t>Soupis</t>
  </si>
  <si>
    <t>###NOINSERT###</t>
  </si>
  <si>
    <t>TZB 2</t>
  </si>
  <si>
    <t>Technické zařízení budov 2</t>
  </si>
  <si>
    <t>{ec7fcfa2-b242-443c-820f-a0fcb84b909e}</t>
  </si>
  <si>
    <t>UN</t>
  </si>
  <si>
    <t>Stavební úpravy pavilon B - uznatelné náklady</t>
  </si>
  <si>
    <t>{cc9a638f-4f60-47b7-867b-63054610d3f5}</t>
  </si>
  <si>
    <t>1.PP</t>
  </si>
  <si>
    <t>Stavební úpravy v 1.PP</t>
  </si>
  <si>
    <t>{445edca6-7ca2-4fdd-bb50-9e54990b5189}</t>
  </si>
  <si>
    <t>1.NP</t>
  </si>
  <si>
    <t>Stavební úpravy v 1.NP</t>
  </si>
  <si>
    <t>{6312ce7e-1121-495b-bf87-470d2df161bf}</t>
  </si>
  <si>
    <t>TZB 1</t>
  </si>
  <si>
    <t>Technické zřízení budov 1</t>
  </si>
  <si>
    <t>{cf44d45f-c074-4086-b381-6608082d5b2b}</t>
  </si>
  <si>
    <t>VN A ON</t>
  </si>
  <si>
    <t>Vedlejší a ostatní náklady</t>
  </si>
  <si>
    <t>{3a411cdc-f749-4777-83da-2681caa3052f}</t>
  </si>
  <si>
    <t>KRYCÍ LIST SOUPISU PRACÍ</t>
  </si>
  <si>
    <t>Objekt:</t>
  </si>
  <si>
    <t>NN - Stavební úpravy pavilonu B - neuznatelné náklady - spisovna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</si>
  <si>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</si>
  <si>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</si>
  <si>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</si>
  <si>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</si>
  <si>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</si>
  <si>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</si>
  <si>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</si>
  <si>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</si>
  <si>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</si>
  <si>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</si>
  <si>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</si>
  <si>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</si>
  <si>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</si>
  <si>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</si>
  <si>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</si>
  <si>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</si>
  <si>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</si>
  <si>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</si>
  <si>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</si>
  <si>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</si>
  <si>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</si>
  <si>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</si>
  <si>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</si>
  <si>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</si>
  <si>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</si>
  <si>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</si>
  <si>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</si>
  <si>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</si>
  <si>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</si>
  <si>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</si>
  <si>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</si>
  <si>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</si>
  <si>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</si>
  <si>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</si>
  <si>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</si>
  <si>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</si>
  <si>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</si>
  <si>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</si>
  <si>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</si>
  <si>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</si>
  <si>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</si>
  <si>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</si>
  <si>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</si>
  <si>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</si>
  <si>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</si>
  <si>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2022 02</t>
  </si>
  <si>
    <t>4</t>
  </si>
  <si>
    <t>-611105453</t>
  </si>
  <si>
    <t>PP</t>
  </si>
  <si>
    <t>Válcované nosníky dodatečně osazované do připravených otvorů bez zazdění hlav do č. 12</t>
  </si>
  <si>
    <t>Online PSC</t>
  </si>
  <si>
    <t>https://podminky.urs.cz/item/CS_URS_2022_02/317944321</t>
  </si>
  <si>
    <t>VV</t>
  </si>
  <si>
    <t xml:space="preserve">" viz. půdorys 1.NP nový stav" </t>
  </si>
  <si>
    <t xml:space="preserve">" ocelový nosník pro nový otvor - dveře spisovny" </t>
  </si>
  <si>
    <t>"včetně základního nátěru" 11,1*1,2*1,08*0,001</t>
  </si>
  <si>
    <t>340239212</t>
  </si>
  <si>
    <t>Zazdívka otvorů v příčkách nebo stěnách pl přes 1 do 4 m2 cihlami plnými tl přes 100 mm</t>
  </si>
  <si>
    <t>m2</t>
  </si>
  <si>
    <t>948899693</t>
  </si>
  <si>
    <t>Zazdívka otvorů v příčkách nebo stěnách cihlami plnými pálenými plochy přes 1 m2 do 4 m2, tloušťky přes 100 mm</t>
  </si>
  <si>
    <t>https://podminky.urs.cz/item/CS_URS_2022_02/340239212</t>
  </si>
  <si>
    <t>" zazdívka dveří do spisovny" 1,0*2,1</t>
  </si>
  <si>
    <t>342291121</t>
  </si>
  <si>
    <t>Ukotvení příček k cihelným konstrukcím plochými kotvami</t>
  </si>
  <si>
    <t>m</t>
  </si>
  <si>
    <t>616678960</t>
  </si>
  <si>
    <t>Ukotvení příček plochými kotvami, do konstrukce cihelné</t>
  </si>
  <si>
    <t>https://podminky.urs.cz/item/CS_URS_2022_02/342291121</t>
  </si>
  <si>
    <t>" v místě zazdívek"  1,0+2,1*2</t>
  </si>
  <si>
    <t>346244381</t>
  </si>
  <si>
    <t>Plentování jednostranné v do 200 mm válcovaných nosníků cihlami</t>
  </si>
  <si>
    <t>-1672820264</t>
  </si>
  <si>
    <t>Plentování ocelových válcovaných nosníků jednostranné cihlami na maltu, výška stojiny do 200 mm</t>
  </si>
  <si>
    <t>https://podminky.urs.cz/item/CS_URS_2022_02/346244381</t>
  </si>
  <si>
    <t>" ocelový nosník pro posun  automatických dveří" 1,2*0,2*2</t>
  </si>
  <si>
    <t>61</t>
  </si>
  <si>
    <t>Úprava povrchů vnitřních</t>
  </si>
  <si>
    <t>5</t>
  </si>
  <si>
    <t>611325421</t>
  </si>
  <si>
    <t>Oprava vnitřní vápenocementové štukové omítky stropů v rozsahu plochy do 10 %</t>
  </si>
  <si>
    <t>-627544398</t>
  </si>
  <si>
    <t>Oprava vápenocementové omítky vnitřních ploch štukové dvouvrstvé, tloušťky do 20 mm a tloušťky štuku do 3 mm stropů, v rozsahu opravované plochy do 10%</t>
  </si>
  <si>
    <t>https://podminky.urs.cz/item/CS_URS_2022_02/611325421</t>
  </si>
  <si>
    <t xml:space="preserve">" viz. půdorys 1.NP" </t>
  </si>
  <si>
    <t>"popisovna" 27,35</t>
  </si>
  <si>
    <t>6</t>
  </si>
  <si>
    <t>612325225</t>
  </si>
  <si>
    <t>Vápenocementová štuková omítka malých ploch přes 1 do 4 m2 na stěnách</t>
  </si>
  <si>
    <t>kus</t>
  </si>
  <si>
    <t>1258410185</t>
  </si>
  <si>
    <t>Vápenocementová omítka jednotlivých malých ploch štuková na stěnách, plochy jednotlivě přes 1,0 do 4 m2</t>
  </si>
  <si>
    <t>https://podminky.urs.cz/item/CS_URS_2022_02/612325225</t>
  </si>
  <si>
    <t>" pro nové zazdívky " 2</t>
  </si>
  <si>
    <t>7</t>
  </si>
  <si>
    <t>612325423</t>
  </si>
  <si>
    <t>Oprava vnitřní vápenocementové štukové omítky stěn v rozsahu plochy přes 30 do 50 %</t>
  </si>
  <si>
    <t>856001079</t>
  </si>
  <si>
    <t>Oprava vápenocementové omítky vnitřních ploch štukové dvouvrstvé, tloušťky do 20 mm a tloušťky štuku do 3 mm stěn, v rozsahu opravované plochy přes 30 do 50%</t>
  </si>
  <si>
    <t>https://podminky.urs.cz/item/CS_URS_2022_02/612325423</t>
  </si>
  <si>
    <t>"v místě nových dveří "  (1,3+2,1*2)*0,3+5,0</t>
  </si>
  <si>
    <t>8</t>
  </si>
  <si>
    <t>619991001</t>
  </si>
  <si>
    <t>Zakrytí podlah fólií přilepenou lepící páskou</t>
  </si>
  <si>
    <t>594969017</t>
  </si>
  <si>
    <t>Zakrytí vnitřních ploch před znečištěním včetně pozdějšího odkrytí podlah fólií přilepenou lepící páskou</t>
  </si>
  <si>
    <t>https://podminky.urs.cz/item/CS_URS_2022_02/619991001</t>
  </si>
  <si>
    <t>" podlaha popisovna" 27,35</t>
  </si>
  <si>
    <t>9</t>
  </si>
  <si>
    <t>619991011</t>
  </si>
  <si>
    <t>Obalení konstrukcí a prvků fólií přilepenou lepící páskou</t>
  </si>
  <si>
    <t>-498165586</t>
  </si>
  <si>
    <t>Zakrytí vnitřních ploch před znečištěním včetně pozdějšího odkrytí konstrukcí a prvků obalením fólií a přelepením páskou</t>
  </si>
  <si>
    <t>https://podminky.urs.cz/item/CS_URS_2022_02/619991011</t>
  </si>
  <si>
    <t>"popisovna" 1,25*2,5*2+1,0*2,0*2</t>
  </si>
  <si>
    <t>63</t>
  </si>
  <si>
    <t>Podlahy a podlahové konstrukce</t>
  </si>
  <si>
    <t>10</t>
  </si>
  <si>
    <t>631312141</t>
  </si>
  <si>
    <t>Doplnění rýh v dosavadních mazaninách betonem prostým</t>
  </si>
  <si>
    <t>m3</t>
  </si>
  <si>
    <t>-486919461</t>
  </si>
  <si>
    <t>Doplnění dosavadních mazanin prostým betonem s dodáním hmot, bez potěru, plochy jednotlivě rýh v dosavadních mazaninách</t>
  </si>
  <si>
    <t>https://podminky.urs.cz/item/CS_URS_2022_02/631312141</t>
  </si>
  <si>
    <t>" pro potřeby úptravy stávajících podlah " 1,0*0,2*0,2</t>
  </si>
  <si>
    <t>64</t>
  </si>
  <si>
    <t>Osazování výplní otvorů</t>
  </si>
  <si>
    <t>11</t>
  </si>
  <si>
    <t>642944121</t>
  </si>
  <si>
    <t>Osazování ocelových zárubní dodatečné pl do 2,5 m2</t>
  </si>
  <si>
    <t>168759199</t>
  </si>
  <si>
    <t>Osazení ocelových dveřních zárubní lisovaných nebo z úhelníků dodatečně s vybetonováním prahu, plochy do 2,5 m2</t>
  </si>
  <si>
    <t>https://podminky.urs.cz/item/CS_URS_2022_02/642944121</t>
  </si>
  <si>
    <t>"dveře do popisovny" 1</t>
  </si>
  <si>
    <t>12</t>
  </si>
  <si>
    <t>M</t>
  </si>
  <si>
    <t>55331437</t>
  </si>
  <si>
    <t>zárubeň jednokřídlá ocelová pro dodatečnou montáž tl stěny 110-150mm rozměru 800/1970, 2100mm</t>
  </si>
  <si>
    <t>1131696774</t>
  </si>
  <si>
    <t>94</t>
  </si>
  <si>
    <t>Lešení a stavební výtahy</t>
  </si>
  <si>
    <t>13</t>
  </si>
  <si>
    <t>949101111</t>
  </si>
  <si>
    <t>Lešení pomocné pro objekty pozemních staveb s lešeňovou podlahou v do 1,9 m zatížení do 150 kg/m2</t>
  </si>
  <si>
    <t>1833812535</t>
  </si>
  <si>
    <t>Lešení pomocné pracovní pro objekty pozemních staveb pro zatížení do 150 kg/m2, o výšce lešeňové podlahy do 1,9 m</t>
  </si>
  <si>
    <t>https://podminky.urs.cz/item/CS_URS_2022_02/949101111</t>
  </si>
  <si>
    <t>" podlaha" 27,35</t>
  </si>
  <si>
    <t>95</t>
  </si>
  <si>
    <t>Různé dokončovací konstrukce a práce pozemních staveb</t>
  </si>
  <si>
    <t>14</t>
  </si>
  <si>
    <t>952901111</t>
  </si>
  <si>
    <t>Vyčištění budov bytové a občanské výstavby při výšce podlaží do 4 m</t>
  </si>
  <si>
    <t>173988271</t>
  </si>
  <si>
    <t>Vyčištění budov nebo objektů před předáním do užívání budov bytové nebo občanské výstavby, světlé výšky podlaží do 4 m</t>
  </si>
  <si>
    <t>https://podminky.urs.cz/item/CS_URS_2022_02/952901111</t>
  </si>
  <si>
    <t>96</t>
  </si>
  <si>
    <t>Bourání konstrukcí</t>
  </si>
  <si>
    <t>968072455</t>
  </si>
  <si>
    <t>Vybourání kovových dveřních zárubní pl do 2 m2</t>
  </si>
  <si>
    <t>2052933556</t>
  </si>
  <si>
    <t>Vybourání kovových rámů oken s křídly, dveřních zárubní, vrat, stěn, ostění nebo obkladů dveřních zárubní, plochy do 2 m2</t>
  </si>
  <si>
    <t>https://podminky.urs.cz/item/CS_URS_2022_02/968072455</t>
  </si>
  <si>
    <t xml:space="preserve">"vybourání stávajícíh ocelových zárubní" </t>
  </si>
  <si>
    <t>0,8*1,97*1</t>
  </si>
  <si>
    <t>16</t>
  </si>
  <si>
    <t>968072456</t>
  </si>
  <si>
    <t>Vybourání kovových dveřních zárubní pl přes 2 m2</t>
  </si>
  <si>
    <t>486144172</t>
  </si>
  <si>
    <t>Vybourání kovových rámů oken s křídly, dveřních zárubní, vrat, stěn, ostění nebo obkladů dveřních zárubní, plochy přes 2 m2</t>
  </si>
  <si>
    <t>https://podminky.urs.cz/item/CS_URS_2022_02/968072456</t>
  </si>
  <si>
    <t>1,1*1,97*1</t>
  </si>
  <si>
    <t>97</t>
  </si>
  <si>
    <t>Prorážení otvorů a ostatní bourací práce</t>
  </si>
  <si>
    <t>17</t>
  </si>
  <si>
    <t>974031164</t>
  </si>
  <si>
    <t>Vysekání rýh ve zdivu cihelném hl do 150 mm š do 150 mm</t>
  </si>
  <si>
    <t>-407417613</t>
  </si>
  <si>
    <t>Vysekání rýh ve zdivu cihelném na maltu vápennou nebo vápenocementovou do hl. 150 mm a šířky do 150 mm</t>
  </si>
  <si>
    <t>https://podminky.urs.cz/item/CS_URS_2022_02/974031164</t>
  </si>
  <si>
    <t>" viz. montáž +ztratné" 1,3*2</t>
  </si>
  <si>
    <t>997</t>
  </si>
  <si>
    <t>Přesun sutě</t>
  </si>
  <si>
    <t>18</t>
  </si>
  <si>
    <t>997013211</t>
  </si>
  <si>
    <t>Vnitrostaveništní doprava suti a vybouraných hmot pro budovy v do 6 m ručně</t>
  </si>
  <si>
    <t>-418569619</t>
  </si>
  <si>
    <t>Vnitrostaveništní doprava suti a vybouraných hmot vodorovně do 50 m svisle ručně pro budovy a haly výšky do 6 m</t>
  </si>
  <si>
    <t>https://podminky.urs.cz/item/CS_URS_2022_02/997013211</t>
  </si>
  <si>
    <t>19</t>
  </si>
  <si>
    <t>997013501</t>
  </si>
  <si>
    <t>Odvoz suti a vybouraných hmot na skládku nebo meziskládku do 1 km se složením</t>
  </si>
  <si>
    <t>-1101309769</t>
  </si>
  <si>
    <t>Odvoz suti a vybouraných hmot na skládku nebo meziskládku se složením, na vzdálenost do 1 km</t>
  </si>
  <si>
    <t>https://podminky.urs.cz/item/CS_URS_2022_02/997013501</t>
  </si>
  <si>
    <t>20</t>
  </si>
  <si>
    <t>997013509</t>
  </si>
  <si>
    <t>Příplatek k odvozu suti a vybouraných hmot na skládku ZKD 1 km přes 1 km</t>
  </si>
  <si>
    <t>-1471952168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</si>
  <si>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</si>
  <si>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</si>
  <si>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" skládka nebo zařízení pro nakládání s odpady do 15 km" 15,0*0,744</t>
  </si>
  <si>
    <t>997013871</t>
  </si>
  <si>
    <t>Poplatek za uložení stavebního odpadu na recyklační skládce (skládkovné) směsného stavebního a demoličního kód odpadu 17 09 04</t>
  </si>
  <si>
    <t>-1265709824</t>
  </si>
  <si>
    <t>Poplatek za uložení stavebního odpadu na recyklační skládce (skládkovné) směsného stavebního a demoličního zatříděného do Katalogu odpadů pod kódem 17 09 04</t>
  </si>
  <si>
    <t>https://podminky.urs.cz/item/CS_URS_2022_02/997013871</t>
  </si>
  <si>
    <t>998</t>
  </si>
  <si>
    <t>Přesun hmot</t>
  </si>
  <si>
    <t>22</t>
  </si>
  <si>
    <t>998018001</t>
  </si>
  <si>
    <t>Přesun hmot ruční pro budovy v do 6 m</t>
  </si>
  <si>
    <t>370851466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</si>
  <si>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</si>
  <si>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https://podminky.urs.cz/item/CS_URS_2022_02/998018001</t>
  </si>
  <si>
    <t>PSV</t>
  </si>
  <si>
    <t>Práce a dodávky PSV</t>
  </si>
  <si>
    <t>725</t>
  </si>
  <si>
    <t>Zdravotechnika - zařizovací předměty</t>
  </si>
  <si>
    <t>23</t>
  </si>
  <si>
    <t>725291631</t>
  </si>
  <si>
    <t>Doplňky zařízení koupelen a záchodů nerezové zásobník papírových ručníků</t>
  </si>
  <si>
    <t>soubor</t>
  </si>
  <si>
    <t>-1412468049</t>
  </si>
  <si>
    <t>https://podminky.urs.cz/item/CS_URS_2022_02/725291631</t>
  </si>
  <si>
    <t>"viz. půdorys 1.NP nový stav" 1</t>
  </si>
  <si>
    <t>24</t>
  </si>
  <si>
    <t>725291RP20</t>
  </si>
  <si>
    <t>Doplňky zařízení koupelen a záchodů nerezové dávkovač tekutého mýdla</t>
  </si>
  <si>
    <t>2016767105</t>
  </si>
  <si>
    <t>https://podminky.urs.cz/item/CS_URS_2022_02/725291RP20</t>
  </si>
  <si>
    <t>25</t>
  </si>
  <si>
    <t>725291RP21</t>
  </si>
  <si>
    <t>Doplňky zařízení koupelen a záchodů nerezové dávkovač  dezinfekce</t>
  </si>
  <si>
    <t>VLASTNÍ</t>
  </si>
  <si>
    <t>-1529550937</t>
  </si>
  <si>
    <t>Doplňky zařízení koupelen a záchodů nerezové dávkovač dezinfekce</t>
  </si>
  <si>
    <t>26</t>
  </si>
  <si>
    <t>998725201</t>
  </si>
  <si>
    <t>Přesun hmot procentní pro zařizovací předměty v objektech v do 6 m</t>
  </si>
  <si>
    <t>%</t>
  </si>
  <si>
    <t>371307537</t>
  </si>
  <si>
    <t>Přesun hmot pro zařizovací předměty stanovený procentní sazbou (%) z ceny vodorovná dopravní vzdálenost do 50 m v objektech výšky do 6 m</t>
  </si>
  <si>
    <t>https://podminky.urs.cz/item/CS_URS_2022_02/998725201</t>
  </si>
  <si>
    <t>763</t>
  </si>
  <si>
    <t>Konstrukce suché výstavby</t>
  </si>
  <si>
    <t>27</t>
  </si>
  <si>
    <t>763131411</t>
  </si>
  <si>
    <t>SDK podhled desky 1xA 12,5 bez izolace dvouvrstvá spodní kce profil CD+UD</t>
  </si>
  <si>
    <t>-1748391157</t>
  </si>
  <si>
    <t>Podhled ze sádrokartonových desek dvouvrstvá zavěšená spodní konstrukce z ocelových profilů CD, UD jednoduše opláštěná deskou standardní A, tl. 12,5 mm, bez izolace</t>
  </si>
  <si>
    <t>https://podminky.urs.cz/item/CS_URS_2022_02/763131411</t>
  </si>
  <si>
    <t>" popisovna" 4,7*1,5+4,7*0,7</t>
  </si>
  <si>
    <t>Součet</t>
  </si>
  <si>
    <t>28</t>
  </si>
  <si>
    <t>763131712</t>
  </si>
  <si>
    <t>SDK podhled napojení na jiný druh podhledu</t>
  </si>
  <si>
    <t>-1298689652</t>
  </si>
  <si>
    <t>Podhled ze sádrokartonových desek ostatní práce a konstrukce na podhledech ze sádrokartonových desek napojení na jiný druh podhledu</t>
  </si>
  <si>
    <t>https://podminky.urs.cz/item/CS_URS_2022_02/763131712</t>
  </si>
  <si>
    <t>4,7</t>
  </si>
  <si>
    <t>29</t>
  </si>
  <si>
    <t>763131722</t>
  </si>
  <si>
    <t>SDK podhled skoková změna v přes 0,5 m</t>
  </si>
  <si>
    <t>139217605</t>
  </si>
  <si>
    <t>Podhled ze sádrokartonových desek ostatní práce a konstrukce na podhledech ze sádrokartonových desek skokové změny výšky podhledu přes 0,5 m</t>
  </si>
  <si>
    <t>https://podminky.urs.cz/item/CS_URS_2022_02/763131722</t>
  </si>
  <si>
    <t>30</t>
  </si>
  <si>
    <t>763131765</t>
  </si>
  <si>
    <t>Příplatek k SDK podhledu za výšku zavěšení přes 0,5 do 1,0 m</t>
  </si>
  <si>
    <t>435461307</t>
  </si>
  <si>
    <t>Podhled ze sádrokartonových desek Příplatek k cenám za výšku zavěšení přes 0,5 do 1,0 m</t>
  </si>
  <si>
    <t>https://podminky.urs.cz/item/CS_URS_2022_02/763131765</t>
  </si>
  <si>
    <t>1,5*4,7</t>
  </si>
  <si>
    <t>31</t>
  </si>
  <si>
    <t>763131821</t>
  </si>
  <si>
    <t>Demontáž SDK podhledu s dvouvrstvou nosnou kcí z ocelových profilů opláštění jednoduché</t>
  </si>
  <si>
    <t>-376057550</t>
  </si>
  <si>
    <t>Demontáž podhledu nebo samostatného požárního předělu ze sádrokartonových desek s nosnou konstrukcí dvouvrstvou z ocelových profilů, opláštění jednoduché</t>
  </si>
  <si>
    <t>https://podminky.urs.cz/item/CS_URS_2022_02/763131821</t>
  </si>
  <si>
    <t xml:space="preserve">" viz. půdorys 1.NP stávající stav" </t>
  </si>
  <si>
    <t xml:space="preserve">"demontáž stávajícího podhledu" </t>
  </si>
  <si>
    <t>32</t>
  </si>
  <si>
    <t>763135101</t>
  </si>
  <si>
    <t>Montáž SDK kazetového podhledu z kazet 600x600 mm na zavěšenou viditelnou nosnou konstrukci</t>
  </si>
  <si>
    <t>1487570375</t>
  </si>
  <si>
    <t>Montáž sádrokartonového podhledu kazetového demontovatelného, velikosti kazet 600x600 mm včetně zavěšené nosné konstrukce viditelné</t>
  </si>
  <si>
    <t>https://podminky.urs.cz/item/CS_URS_2022_02/763135101</t>
  </si>
  <si>
    <t xml:space="preserve">" viz. půdorys 1.NP nový podhled" </t>
  </si>
  <si>
    <t>19,74</t>
  </si>
  <si>
    <t>33</t>
  </si>
  <si>
    <t>59030570</t>
  </si>
  <si>
    <t>podhled kazetový  viditelný rastr 600x600mm (zravotnické zařizení)</t>
  </si>
  <si>
    <t>1438862710</t>
  </si>
  <si>
    <t>" viz. montáž + ztratné" 19,74</t>
  </si>
  <si>
    <t>19,74*1,05 'Přepočtené koeficientem množství</t>
  </si>
  <si>
    <t>34</t>
  </si>
  <si>
    <t>763135811</t>
  </si>
  <si>
    <t>Demontáž podhledu sádrokartonového kazetového na roštu viditelném</t>
  </si>
  <si>
    <t>-281884873</t>
  </si>
  <si>
    <t>Demontáž podhledu sádrokartonového kazetového na zavěšeném na roštu viditelném</t>
  </si>
  <si>
    <t>https://podminky.urs.cz/item/CS_URS_2022_02/763135811</t>
  </si>
  <si>
    <t>35</t>
  </si>
  <si>
    <t>998763401</t>
  </si>
  <si>
    <t>Přesun hmot procentní pro sádrokartonové konstrukce v objektech v do 6 m</t>
  </si>
  <si>
    <t>1528630868</t>
  </si>
  <si>
    <t>Přesun hmot pro konstrukce montované z desek stanovený procentní sazbou (%) z ceny vodorovná dopravní vzdálenost do 50 m v objektech výšky do 6 m</t>
  </si>
  <si>
    <t>https://podminky.urs.cz/item/CS_URS_2022_02/998763401</t>
  </si>
  <si>
    <t>766</t>
  </si>
  <si>
    <t>Konstrukce truhlářské</t>
  </si>
  <si>
    <t>36</t>
  </si>
  <si>
    <t>766660001</t>
  </si>
  <si>
    <t>Montáž dveřních křídel otvíravých jednokřídlových š do 0,8 m do ocelové zárubně</t>
  </si>
  <si>
    <t>-213805550</t>
  </si>
  <si>
    <t>Montáž dveřních křídel dřevěných nebo plastových otevíravých do ocelové zárubně povrchově upravených jednokřídlových, šířky do 800 mm</t>
  </si>
  <si>
    <t>https://podminky.urs.cz/item/CS_URS_2022_02/766660001</t>
  </si>
  <si>
    <t>"viz. půdorys 1.NP nový stav"</t>
  </si>
  <si>
    <t>" dveře do popisovny" 1</t>
  </si>
  <si>
    <t>37</t>
  </si>
  <si>
    <t>61162086</t>
  </si>
  <si>
    <t>dveře jednokřídlé dřevotřískové povrch laminátový plné 800x1970-2100mm</t>
  </si>
  <si>
    <t>294965973</t>
  </si>
  <si>
    <t>" včetně kování" 1</t>
  </si>
  <si>
    <t>38</t>
  </si>
  <si>
    <t>998766201</t>
  </si>
  <si>
    <t>Přesun hmot procentní pro kce truhlářské v objektech v do 6 m</t>
  </si>
  <si>
    <t>-89210870</t>
  </si>
  <si>
    <t>Přesun hmot pro konstrukce truhlářské stanovený procentní sazbou (%) z ceny vodorovná dopravní vzdálenost do 50 m v objektech výšky do 6 m</t>
  </si>
  <si>
    <t>https://podminky.urs.cz/item/CS_URS_2022_02/998766201</t>
  </si>
  <si>
    <t>776</t>
  </si>
  <si>
    <t>Podlahy povlakové</t>
  </si>
  <si>
    <t>39</t>
  </si>
  <si>
    <t>776201913</t>
  </si>
  <si>
    <t>Oprava podlah výměnou podlahového povlaku pl přes 1 do 2 m2</t>
  </si>
  <si>
    <t>-1693281262</t>
  </si>
  <si>
    <t>Ostatní opravy výměna poškozené povlakové podlahoviny bez podložky, s vyříznutím a očistěním podkladu plochy přes 1,00 do 2,00 m2</t>
  </si>
  <si>
    <t>https://podminky.urs.cz/item/CS_URS_2022_02/776201913</t>
  </si>
  <si>
    <t xml:space="preserve">"viz. půdorys 1.NP nový stav" </t>
  </si>
  <si>
    <t>"oprava v místě nových dveří" 2</t>
  </si>
  <si>
    <t>40</t>
  </si>
  <si>
    <t>28411013</t>
  </si>
  <si>
    <t>stávající povlaková krytina (druh dle současné krytiny)</t>
  </si>
  <si>
    <t>391641757</t>
  </si>
  <si>
    <t xml:space="preserve">" podlaha včetně soklu" </t>
  </si>
  <si>
    <t>"viz. montáž + ztratné" 2,0*2+1,5*0,2*2</t>
  </si>
  <si>
    <t>4,6*1,1 'Přepočtené koeficientem množství</t>
  </si>
  <si>
    <t>41</t>
  </si>
  <si>
    <t>998776201</t>
  </si>
  <si>
    <t>Přesun hmot procentní pro podlahy povlakové v objektech v do 6 m</t>
  </si>
  <si>
    <t>-192688470</t>
  </si>
  <si>
    <t>Přesun hmot pro podlahy povlakové stanovený procentní sazbou (%) z ceny vodorovná dopravní vzdálenost do 50 m v objektech výšky do 6 m</t>
  </si>
  <si>
    <t>https://podminky.urs.cz/item/CS_URS_2022_02/998776201</t>
  </si>
  <si>
    <t>781</t>
  </si>
  <si>
    <t>Dokončovací práce - obklady</t>
  </si>
  <si>
    <t>42</t>
  </si>
  <si>
    <t>781111011</t>
  </si>
  <si>
    <t>Ometení (oprášení) stěny při přípravě podkladu</t>
  </si>
  <si>
    <t>-157201408</t>
  </si>
  <si>
    <t>Příprava podkladu před provedením obkladu oprášení (ometení) stěny</t>
  </si>
  <si>
    <t>https://podminky.urs.cz/item/CS_URS_2022_02/781111011</t>
  </si>
  <si>
    <t>1,0*2,1</t>
  </si>
  <si>
    <t>43</t>
  </si>
  <si>
    <t>781121011</t>
  </si>
  <si>
    <t>Nátěr penetrační na stěnu</t>
  </si>
  <si>
    <t>-1005494891</t>
  </si>
  <si>
    <t>Příprava podkladu před provedením obkladu nátěr penetrační na stěnu</t>
  </si>
  <si>
    <t>https://podminky.urs.cz/item/CS_URS_2022_02/781121011</t>
  </si>
  <si>
    <t>44</t>
  </si>
  <si>
    <t>781151031</t>
  </si>
  <si>
    <t>Celoplošné vyrovnání podkladu stěrkou tl 3 mm</t>
  </si>
  <si>
    <t>633735808</t>
  </si>
  <si>
    <t>Příprava podkladu před provedením obkladu celoplošné vyrovnání podkladu stěrkou, tloušťky 3 mm</t>
  </si>
  <si>
    <t>https://podminky.urs.cz/item/CS_URS_2022_02/781151031</t>
  </si>
  <si>
    <t>45</t>
  </si>
  <si>
    <t>781161021</t>
  </si>
  <si>
    <t>Montáž profilu ukončujícího rohového nebo vanového</t>
  </si>
  <si>
    <t>59399679</t>
  </si>
  <si>
    <t>Příprava podkladu před provedením obkladu montáž profilu ukončujícího profilu rohového, vanového</t>
  </si>
  <si>
    <t>https://podminky.urs.cz/item/CS_URS_2022_02/781161021</t>
  </si>
  <si>
    <t>1,0*2+2,1*2</t>
  </si>
  <si>
    <t>46</t>
  </si>
  <si>
    <t>59054RP8</t>
  </si>
  <si>
    <t xml:space="preserve">profil ukončovací pro vnější hrany obkladů hliník matně eloxovaný </t>
  </si>
  <si>
    <t>-771859527</t>
  </si>
  <si>
    <t>" viz. montáž + ztratné" 6,2</t>
  </si>
  <si>
    <t>6,2*1,1 'Přepočtené koeficientem množství</t>
  </si>
  <si>
    <t>47</t>
  </si>
  <si>
    <t>781474113</t>
  </si>
  <si>
    <t>Montáž obkladů vnitřních keramických hladkých přes 12 do 19 ks/m2 lepených flexibilním lepidlem</t>
  </si>
  <si>
    <t>-706639459</t>
  </si>
  <si>
    <t>Montáž obkladů vnitřních stěn z dlaždic keramických lepených flexibilním lepidlem maloformátových hladkých přes 12 do 19 ks/m2</t>
  </si>
  <si>
    <t>https://podminky.urs.cz/item/CS_URS_2022_02/781474113</t>
  </si>
  <si>
    <t>48</t>
  </si>
  <si>
    <t>59761071</t>
  </si>
  <si>
    <t>obklad keramický hladký přes 12 do 19ks/m2</t>
  </si>
  <si>
    <t>-171077370</t>
  </si>
  <si>
    <t>" viz.montáž + ztratné" 2,1</t>
  </si>
  <si>
    <t>2,1*1,1 'Přepočtené koeficientem množství</t>
  </si>
  <si>
    <t>49</t>
  </si>
  <si>
    <t>998781201</t>
  </si>
  <si>
    <t>Přesun hmot procentní pro obklady keramické v objektech v do 6 m</t>
  </si>
  <si>
    <t>-127829428</t>
  </si>
  <si>
    <t>Přesun hmot pro obklady keramické stanovený procentní sazbou (%) z ceny vodorovná dopravní vzdálenost do 50 m v objektech výšky do 6 m</t>
  </si>
  <si>
    <t>https://podminky.urs.cz/item/CS_URS_2022_02/998781201</t>
  </si>
  <si>
    <t>783</t>
  </si>
  <si>
    <t>Dokončovací práce - nátěry</t>
  </si>
  <si>
    <t>50</t>
  </si>
  <si>
    <t>783301311</t>
  </si>
  <si>
    <t>Odmaštění zámečnických konstrukcí vodou ředitelným odmašťovačem</t>
  </si>
  <si>
    <t>471834498</t>
  </si>
  <si>
    <t>Příprava podkladu zámečnických konstrukcí před provedením nátěru odmaštění odmašťovačem vodou ředitelným</t>
  </si>
  <si>
    <t>https://podminky.urs.cz/item/CS_URS_2022_02/783301311</t>
  </si>
  <si>
    <t xml:space="preserve">" nátěr nových zárubní" </t>
  </si>
  <si>
    <t>"800/1970" (0,8+2,0*2)*0,4*1</t>
  </si>
  <si>
    <t>51</t>
  </si>
  <si>
    <t>783314101</t>
  </si>
  <si>
    <t>Základní jednonásobný syntetický nátěr zámečnických konstrukcí</t>
  </si>
  <si>
    <t>-467447041</t>
  </si>
  <si>
    <t>Základní nátěr zámečnických konstrukcí jednonásobný syntetický</t>
  </si>
  <si>
    <t>https://podminky.urs.cz/item/CS_URS_2022_02/783314101</t>
  </si>
  <si>
    <t>52</t>
  </si>
  <si>
    <t>783315101</t>
  </si>
  <si>
    <t>Mezinátěr jednonásobný syntetický standardní zámečnických konstrukcí</t>
  </si>
  <si>
    <t>-1454268194</t>
  </si>
  <si>
    <t>Mezinátěr zámečnických konstrukcí jednonásobný syntetický standardní</t>
  </si>
  <si>
    <t>https://podminky.urs.cz/item/CS_URS_2022_02/783315101</t>
  </si>
  <si>
    <t>53</t>
  </si>
  <si>
    <t>783317101</t>
  </si>
  <si>
    <t>Krycí jednonásobný syntetický standardní nátěr zámečnických konstrukcí</t>
  </si>
  <si>
    <t>-294833871</t>
  </si>
  <si>
    <t>Krycí nátěr (email) zámečnických konstrukcí jednonásobný syntetický standardní</t>
  </si>
  <si>
    <t>https://podminky.urs.cz/item/CS_URS_2022_02/783317101</t>
  </si>
  <si>
    <t>784</t>
  </si>
  <si>
    <t>Dokončovací práce - malby a tapety</t>
  </si>
  <si>
    <t>54</t>
  </si>
  <si>
    <t>784111001</t>
  </si>
  <si>
    <t>Oprášení (ometení ) podkladu v místnostech v do 3,80 m</t>
  </si>
  <si>
    <t>2057661813</t>
  </si>
  <si>
    <t>Oprášení (ometení) podkladu v místnostech výšky do 3,80 m</t>
  </si>
  <si>
    <t>https://podminky.urs.cz/item/CS_URS_2022_02/784111001</t>
  </si>
  <si>
    <t>" strop" 27,3+4,7*0,3*2</t>
  </si>
  <si>
    <t>21,8*3,3-(1,25*2,42*2+0,8*1,97)+(1,65+2,42*2)*0,4*2+(1,5+2,1*2)*0,3+(1,05+2,2*2)*0,4</t>
  </si>
  <si>
    <t>55</t>
  </si>
  <si>
    <t>784121001</t>
  </si>
  <si>
    <t>Oškrabání malby v mísnostech v do 3,80 m</t>
  </si>
  <si>
    <t>7823624</t>
  </si>
  <si>
    <t>Oškrabání malby v místnostech výšky do 3,80 m</t>
  </si>
  <si>
    <t>https://podminky.urs.cz/item/CS_URS_2022_02/784121001</t>
  </si>
  <si>
    <t>56</t>
  </si>
  <si>
    <t>784121011</t>
  </si>
  <si>
    <t>Rozmývání podkladu po oškrabání malby v místnostech v do 3,80 m</t>
  </si>
  <si>
    <t>-67939311</t>
  </si>
  <si>
    <t>Rozmývání podkladu po oškrabání malby v místnostech výšky do 3,80 m</t>
  </si>
  <si>
    <t>https://podminky.urs.cz/item/CS_URS_2022_02/784121011</t>
  </si>
  <si>
    <t>57</t>
  </si>
  <si>
    <t>784171101</t>
  </si>
  <si>
    <t>Zakrytí vnitřních podlah včetně pozdějšího odkrytí</t>
  </si>
  <si>
    <t>-434715807</t>
  </si>
  <si>
    <t>Zakrytí nemalovaných ploch (materiál ve specifikaci) včetně pozdějšího odkrytí podlah</t>
  </si>
  <si>
    <t>https://podminky.urs.cz/item/CS_URS_2022_02/784171101</t>
  </si>
  <si>
    <t>" podlaha" 27,3</t>
  </si>
  <si>
    <t>58</t>
  </si>
  <si>
    <t>784171111</t>
  </si>
  <si>
    <t>Zakrytí vnitřních ploch stěn v místnostech v do 3,80 m</t>
  </si>
  <si>
    <t>1530872157</t>
  </si>
  <si>
    <t>Zakrytí nemalovaných ploch (materiál ve specifikaci) včetně pozdějšího odkrytí svislých ploch např. stěn, oken, dveří v místnostech výšky do 3,80</t>
  </si>
  <si>
    <t>https://podminky.urs.cz/item/CS_URS_2022_02/784171111</t>
  </si>
  <si>
    <t>1,5*2,5*2+1,0*2,0</t>
  </si>
  <si>
    <t>59</t>
  </si>
  <si>
    <t>784171121</t>
  </si>
  <si>
    <t>Zakrytí vnitřních ploch konstrukcí nebo prvků v místnostech v do 3,80 m</t>
  </si>
  <si>
    <t>-2090480714</t>
  </si>
  <si>
    <t>Zakrytí nemalovaných ploch (materiál ve specifikaci) včetně pozdějšího odkrytí konstrukcí nebo samostatných prvků např. schodišť, nábytku, radiátorů, zábradlí v místnostech výšky do 3,80</t>
  </si>
  <si>
    <t>https://podminky.urs.cz/item/CS_URS_2022_02/784171121</t>
  </si>
  <si>
    <t>" viz. půdorys 1.NP nový stav" 4,0</t>
  </si>
  <si>
    <t>60</t>
  </si>
  <si>
    <t>58124842</t>
  </si>
  <si>
    <t>fólie pro malířské potřeby zakrývací tl 7µ 4x5m</t>
  </si>
  <si>
    <t>-1201672322</t>
  </si>
  <si>
    <t>"viz. montáž + ztratné"  27,3+9,5+4,0</t>
  </si>
  <si>
    <t>40,8*1,05 'Přepočtené koeficientem množství</t>
  </si>
  <si>
    <t>784181121</t>
  </si>
  <si>
    <t>Hloubková jednonásobná bezbarvá penetrace podkladu v místnostech v do 3,80 m</t>
  </si>
  <si>
    <t>-1440820353</t>
  </si>
  <si>
    <t>Penetrace podkladu jednonásobná hloubková akrylátová bezbarvá v místnostech výšky do 3,80 m</t>
  </si>
  <si>
    <t>https://podminky.urs.cz/item/CS_URS_2022_02/784181121</t>
  </si>
  <si>
    <t>"popisovna" 27,30+21,8*3,3-(1,25*2,42*2+0,8*1,97)+(1,45+2,42*2)*0,4*2+4,7*0,4</t>
  </si>
  <si>
    <t>(1,05+2,2*2)*0,4</t>
  </si>
  <si>
    <t>62</t>
  </si>
  <si>
    <t>784211101</t>
  </si>
  <si>
    <t>Dvojnásobné bílé malby ze směsí za mokra výborně oděruvzdorných v místnostech v do 3,80 m</t>
  </si>
  <si>
    <t>775868999</t>
  </si>
  <si>
    <t>Malby z malířských směsí oděruvzdorných za mokra dvojnásobné, bílé za mokra oděruvzdorné výborně v místnostech výšky do 3,80 m</t>
  </si>
  <si>
    <t>https://podminky.urs.cz/item/CS_URS_2022_02/784211101</t>
  </si>
  <si>
    <t>Soupis:</t>
  </si>
  <si>
    <t>TZB 2 - Technické zařízení budov 2</t>
  </si>
  <si>
    <t xml:space="preserve">    721 - Zdravotechnika - vnitřní kanalizace</t>
  </si>
  <si>
    <t xml:space="preserve">    722 - Zdravotechnika - vnitřní vodovod</t>
  </si>
  <si>
    <t xml:space="preserve">    799 - Samostatné rozpočty prací PSV</t>
  </si>
  <si>
    <t>721</t>
  </si>
  <si>
    <t>Zdravotechnika - vnitřní kanalizace</t>
  </si>
  <si>
    <t>721173RP1</t>
  </si>
  <si>
    <t>Dodávka a montáž potrubí a armatur pro napojení nového umyvadla na stávající vedení kanalizace</t>
  </si>
  <si>
    <t>704734328</t>
  </si>
  <si>
    <t>" ředpokládaný rozsah prací" 1</t>
  </si>
  <si>
    <t>" vysekání rýhy ve stěně pro nové vedení kanalizace cca " 8,0 m</t>
  </si>
  <si>
    <t xml:space="preserve">" provedení potrubí kanalizace pro umyvadlo včetně napojení na stávající vedení kanalizace" </t>
  </si>
  <si>
    <t>" včetně armatur, syfonu a pod."</t>
  </si>
  <si>
    <t xml:space="preserve">"zához a úprava stěn, omítky po provedené kanalizaci do původního stavu" </t>
  </si>
  <si>
    <t>998721201</t>
  </si>
  <si>
    <t>Přesun hmot procentní pro vnitřní kanalizace v objektech v do 6 m</t>
  </si>
  <si>
    <t>-714239224</t>
  </si>
  <si>
    <t>Přesun hmot pro vnitřní kanalizace stanovený procentní sazbou (%) z ceny vodorovná dopravní vzdálenost do 50 m v objektech výšky do 6 m</t>
  </si>
  <si>
    <t>https://podminky.urs.cz/item/CS_URS_2022_02/998721201</t>
  </si>
  <si>
    <t>722</t>
  </si>
  <si>
    <t>Zdravotechnika - vnitřní vodovod</t>
  </si>
  <si>
    <t>722176RP2</t>
  </si>
  <si>
    <t>Dodávka a montáž potrubí a armatur pro napojení nového umyvadla na stávající vedení vodovodu</t>
  </si>
  <si>
    <t>-1147453531</t>
  </si>
  <si>
    <t xml:space="preserve">" vysekání rýhy ve stěně pro nové vedení vodovodu cca  8,0 m" </t>
  </si>
  <si>
    <t xml:space="preserve">" provedení potrubí vodovodu pro umyvadlo včetně napojení na stávající vedení vodovodu" </t>
  </si>
  <si>
    <t>" včetně armatur a pod."</t>
  </si>
  <si>
    <t xml:space="preserve">"zához a úprava stěn, omítky po provedeném vodovodním potrubí do původního stavu" </t>
  </si>
  <si>
    <t>998722201</t>
  </si>
  <si>
    <t>Přesun hmot procentní pro vnitřní vodovod v objektech v do 6 m</t>
  </si>
  <si>
    <t>-581835082</t>
  </si>
  <si>
    <t>Přesun hmot pro vnitřní vodovod stanovený procentní sazbou (%) z ceny vodorovná dopravní vzdálenost do 50 m v objektech výšky do 6 m</t>
  </si>
  <si>
    <t>https://podminky.urs.cz/item/CS_URS_2022_02/998722201</t>
  </si>
  <si>
    <t>725211616</t>
  </si>
  <si>
    <t>Umyvadlo keramické bílé šířky 550 mm s krytem na sifon připevněné na stěnu šrouby</t>
  </si>
  <si>
    <t>-89526189</t>
  </si>
  <si>
    <t>Umyvadla keramická bílá bez výtokových armatur připevněná na stěnu šrouby s krytem na sifon (polosloupem), šířka umyvadla 550 mm</t>
  </si>
  <si>
    <t>https://podminky.urs.cz/item/CS_URS_2022_02/725211616</t>
  </si>
  <si>
    <t>" nové umyvadlo ve spisovně" 1</t>
  </si>
  <si>
    <t>725822613</t>
  </si>
  <si>
    <t>Baterie umyvadlová stojánková páková s výpustí</t>
  </si>
  <si>
    <t>-413045541</t>
  </si>
  <si>
    <t>Baterie umyvadlové stojánkové pákové s výpustí</t>
  </si>
  <si>
    <t>https://podminky.urs.cz/item/CS_URS_2022_02/725822613</t>
  </si>
  <si>
    <t>725869218</t>
  </si>
  <si>
    <t>Montáž zápachových uzávěrek U-sifonů</t>
  </si>
  <si>
    <t>-975911704</t>
  </si>
  <si>
    <t>Zápachové uzávěrky zařizovacích předmětů montáž zápachových uzávěrek dřezových dvoudílných U-sifonů</t>
  </si>
  <si>
    <t>https://podminky.urs.cz/item/CS_URS_2022_02/725869218</t>
  </si>
  <si>
    <t>" pro nové umyvadla " 1</t>
  </si>
  <si>
    <t>55161115</t>
  </si>
  <si>
    <t>uzávěrka zápachová dřezová s kulovým kloubem DN 40</t>
  </si>
  <si>
    <t>1555450309</t>
  </si>
  <si>
    <t>1737508422</t>
  </si>
  <si>
    <t>799</t>
  </si>
  <si>
    <t>Samostatné rozpočty prací PSV</t>
  </si>
  <si>
    <t>799-10.1</t>
  </si>
  <si>
    <t>Stavební výpomoc pro práce specialistů</t>
  </si>
  <si>
    <t>hod</t>
  </si>
  <si>
    <t>dle specialistů</t>
  </si>
  <si>
    <t>-1426881297</t>
  </si>
  <si>
    <t>" např. zához rýh, úprava stěn, podlah, doomítání a ostatní práce pro specialisty...." 1*8</t>
  </si>
  <si>
    <t>799-8</t>
  </si>
  <si>
    <t xml:space="preserve">Koordinace  stavebních a technologických částí projektu </t>
  </si>
  <si>
    <t>1587681807</t>
  </si>
  <si>
    <t xml:space="preserve">Koordinace stavebních a technologických částí projektu </t>
  </si>
  <si>
    <t>"koordinace při provádění stavebních prací, vedení potrubí, napojení a ostatní práce  spojené s koordinací jednotlivých profesí" 1</t>
  </si>
  <si>
    <t>799-VZT</t>
  </si>
  <si>
    <t>VZT (dle samostatného rozpočtu specialisty)</t>
  </si>
  <si>
    <t>1352303921</t>
  </si>
  <si>
    <t>"dle samostatného rozpočtu specialisty" 1,0</t>
  </si>
  <si>
    <t>UN - Stavební úpravy pavilon B - uznatelné náklady</t>
  </si>
  <si>
    <t>1.PP - Stavební úpravy v 1.PP</t>
  </si>
  <si>
    <t xml:space="preserve">    1 - Zemní práce</t>
  </si>
  <si>
    <t xml:space="preserve">    2 - Zakládání</t>
  </si>
  <si>
    <t xml:space="preserve">    62 - Úprava povrchů vnějších</t>
  </si>
  <si>
    <t xml:space="preserve">    711 - Izolace proti vodě, vlhkosti a plynům</t>
  </si>
  <si>
    <t xml:space="preserve">    751 - Vzduchotechnika</t>
  </si>
  <si>
    <t xml:space="preserve">    764 - Konstrukce klempířské</t>
  </si>
  <si>
    <t xml:space="preserve">    767 - Konstrukce zámečnické</t>
  </si>
  <si>
    <t>Zemní práce</t>
  </si>
  <si>
    <t>139711111</t>
  </si>
  <si>
    <t>Vykopávky v uzavřených prostorech v hornině třídy těžitelnosti I skupiny 1 až 3 ručně</t>
  </si>
  <si>
    <t>571723342</t>
  </si>
  <si>
    <t>Vykopávka v uzavřených prostorech ručně v hornině třídy těžitelnosti I skupiny 1 až 3</t>
  </si>
  <si>
    <t>https://podminky.urs.cz/item/CS_URS_2022_02/139711111</t>
  </si>
  <si>
    <t xml:space="preserve">"vykop pro provedení patky ocelového sloupku" </t>
  </si>
  <si>
    <t>0,9*0,9*0,3</t>
  </si>
  <si>
    <t>Zakládání</t>
  </si>
  <si>
    <t>275321511</t>
  </si>
  <si>
    <t>Základové patky ze ŽB bez zvýšených nároků na prostředí tř. C 25/30</t>
  </si>
  <si>
    <t>2139262649</t>
  </si>
  <si>
    <t>Základy z betonu železového (bez výztuže) patky z betonu bez zvláštních nároků na prostředí tř. C 25/30</t>
  </si>
  <si>
    <t>https://podminky.urs.cz/item/CS_URS_2022_02/275321511</t>
  </si>
  <si>
    <t xml:space="preserve"> "viz. půdorys 1.PP nový stav"</t>
  </si>
  <si>
    <t>"základ pro sloupky" 0,9*0,9*0,3</t>
  </si>
  <si>
    <t>275351121</t>
  </si>
  <si>
    <t>Zřízení bednění základových patek</t>
  </si>
  <si>
    <t>68559735</t>
  </si>
  <si>
    <t>Bednění základů patek zřízení</t>
  </si>
  <si>
    <t>https://podminky.urs.cz/item/CS_URS_2022_02/275351121</t>
  </si>
  <si>
    <t>"základ pro sloupky -bednění " 0,9*4*0,5</t>
  </si>
  <si>
    <t>275351122</t>
  </si>
  <si>
    <t>Odstranění bednění základových patek</t>
  </si>
  <si>
    <t>-535524141</t>
  </si>
  <si>
    <t>Bednění základů patek odstranění</t>
  </si>
  <si>
    <t>https://podminky.urs.cz/item/CS_URS_2022_02/275351122</t>
  </si>
  <si>
    <t>275361821</t>
  </si>
  <si>
    <t>Výztuž základových patek betonářskou ocelí 10 505 (R)</t>
  </si>
  <si>
    <t>-874966430</t>
  </si>
  <si>
    <t>Výztuž základů patek z betonářské oceli 10 505 (R)</t>
  </si>
  <si>
    <t>https://podminky.urs.cz/item/CS_URS_2022_02/275361821</t>
  </si>
  <si>
    <t>"základ pro sloupky" 0,9*0,9*0,3*200*1,08*0,001</t>
  </si>
  <si>
    <t>310238211</t>
  </si>
  <si>
    <t>Zazdívka otvorů pl přes 0,25 do 1 m2 ve zdivu nadzákladovém cihlami pálenými na MVC</t>
  </si>
  <si>
    <t>-408196737</t>
  </si>
  <si>
    <t>Zazdívka otvorů ve zdivu nadzákladovém cihlami pálenými plochy přes 0,25 m2 do 1 m2 na maltu vápenocementovou</t>
  </si>
  <si>
    <t>https://podminky.urs.cz/item/CS_URS_2022_02/310238211</t>
  </si>
  <si>
    <t xml:space="preserve">" doplnění  zdiva v místě překladu nad novými dveřmi" </t>
  </si>
  <si>
    <t>1,5*0,15*0,2*2</t>
  </si>
  <si>
    <t>-1278573000</t>
  </si>
  <si>
    <t xml:space="preserve">" ocelové pruty budou umístěny v nadpraží ocelové zárubně" </t>
  </si>
  <si>
    <t xml:space="preserve">"včetně povrchové úpravy" </t>
  </si>
  <si>
    <t>" předpoklad R 20" 1,5*3*2,466*1,08*0,001</t>
  </si>
  <si>
    <t xml:space="preserve">"ocelový nosník do okenního otvoru" </t>
  </si>
  <si>
    <t>"předpoklad I 140" 14,3*1,5*1,08*0,001</t>
  </si>
  <si>
    <t>Úprava povrchů vnějších</t>
  </si>
  <si>
    <t>622311141</t>
  </si>
  <si>
    <t>Vápenná omítka štuková dvouvrstvá vnějších stěn nanášená ručně</t>
  </si>
  <si>
    <t>-583714220</t>
  </si>
  <si>
    <t>Omítka vápenná vnějších ploch nanášená ručně dvouvrstvá, tloušťky jádrové omítky do 15 mm a tloušťky štuku do 3 mm štuková stěn</t>
  </si>
  <si>
    <t>https://podminky.urs.cz/item/CS_URS_2022_02/622311141</t>
  </si>
  <si>
    <t xml:space="preserve">"úprava omítky v místě nového otvoru pro VZT" </t>
  </si>
  <si>
    <t>(1,2+1,8*2)*0,6+0,5*4*0,6</t>
  </si>
  <si>
    <t>622325213</t>
  </si>
  <si>
    <t>Oprava vnější vápenné štukové omítky členitosti 1 stěn v rozsahu přes 30 do 50 %</t>
  </si>
  <si>
    <t>-1164888522</t>
  </si>
  <si>
    <t>Oprava vápenné omítky vnějších ploch stupně členitosti 1 štukové stěn, v rozsahu opravované plochy přes 30 do 50%</t>
  </si>
  <si>
    <t>https://podminky.urs.cz/item/CS_URS_2022_02/622325213</t>
  </si>
  <si>
    <t>5,0+5,0</t>
  </si>
  <si>
    <t>612325223</t>
  </si>
  <si>
    <t>Vápenocementová štuková omítka malých ploch přes 0,25 do 1 m2 na stěnách</t>
  </si>
  <si>
    <t>-787783307</t>
  </si>
  <si>
    <t>Vápenocementová omítka jednotlivých malých ploch štuková na stěnách, plochy jednotlivě přes 0,25 do 1 m2</t>
  </si>
  <si>
    <t>https://podminky.urs.cz/item/CS_URS_2022_02/612325223</t>
  </si>
  <si>
    <t xml:space="preserve">" viz. půdorys 1.pp nový stav" </t>
  </si>
  <si>
    <t>" oprava omítky stěn" 6</t>
  </si>
  <si>
    <t>-976309258</t>
  </si>
  <si>
    <t>" oprava omítky stěn"  1+1</t>
  </si>
  <si>
    <t>611131321</t>
  </si>
  <si>
    <t>Penetrační disperzní nátěr vnitřních stropů nanášený strojně</t>
  </si>
  <si>
    <t>-1562739976</t>
  </si>
  <si>
    <t>Podkladní a spojovací vrstva vnitřních omítaných ploch penetrace disperzní nanášená strojně stropů</t>
  </si>
  <si>
    <t>https://podminky.urs.cz/item/CS_URS_2022_02/611131321</t>
  </si>
  <si>
    <t xml:space="preserve">" nový strop mezi 1.PP a 1.NP"  </t>
  </si>
  <si>
    <t xml:space="preserve">"oprava v místě otlučení omítky - poloha dolní pásnice stropního nosníku" </t>
  </si>
  <si>
    <t>3,0*1,0</t>
  </si>
  <si>
    <t>611135002</t>
  </si>
  <si>
    <t>Vyrovnání podkladu vnitřních stropů maltou cementovou tl do 10 mm</t>
  </si>
  <si>
    <t>-1266396283</t>
  </si>
  <si>
    <t>Vyrovnání nerovností podkladu vnitřních omítaných ploch maltou, tloušťky do 10 mm cementovou stropů</t>
  </si>
  <si>
    <t>https://podminky.urs.cz/item/CS_URS_2022_02/611135002</t>
  </si>
  <si>
    <t>" nový strop mezi 1.PP a 1.NP"  3,0*1,0</t>
  </si>
  <si>
    <t>611325423</t>
  </si>
  <si>
    <t>Oprava vnitřní vápenocementové štukové omítky stropů v rozsahu plochy přes 30 do 50 %</t>
  </si>
  <si>
    <t>161939611</t>
  </si>
  <si>
    <t>Oprava vápenocementové omítky vnitřních ploch štukové dvouvrstvé, tloušťky do 20 mm a tloušťky štuku do 3 mm stropů, v rozsahu opravované plochy přes 30 do 50%</t>
  </si>
  <si>
    <t>https://podminky.urs.cz/item/CS_URS_2022_02/611325423</t>
  </si>
  <si>
    <t>3,0</t>
  </si>
  <si>
    <t>369018578</t>
  </si>
  <si>
    <t xml:space="preserve">" oprava stávající omítky v místě upravených nebo nových otvorů" </t>
  </si>
  <si>
    <t>3,0+5,0</t>
  </si>
  <si>
    <t>631311131</t>
  </si>
  <si>
    <t>Doplnění dosavadních mazanin betonem prostým plochy do 1 m2 tloušťky přes 80 mm</t>
  </si>
  <si>
    <t>-1026411459</t>
  </si>
  <si>
    <t>Doplnění dosavadních mazanin prostým betonem s dodáním hmot, bez potěru, plochy jednotlivě do 1 m2 a tl. přes 80 mm</t>
  </si>
  <si>
    <t>https://podminky.urs.cz/item/CS_URS_2022_02/631311131</t>
  </si>
  <si>
    <t>" viz. půdorys 1.PP nový stav"</t>
  </si>
  <si>
    <t>"úprava podlahhy v místě  nové základové patky" 0,9*0,9*0,2</t>
  </si>
  <si>
    <t>632451441</t>
  </si>
  <si>
    <t>Doplnění cementového potěru hlazeného pl do 1 m2 tl přes 30 do 40 mm</t>
  </si>
  <si>
    <t>752093066</t>
  </si>
  <si>
    <t>Doplnění cementového potěru na mazaninách a betonových podkladech (s dodáním hmot), hlazeného dřevěným nebo ocelovým hladítkem, plochy jednotlivě do 1 m2 a tl. přes 30 do 40 mm</t>
  </si>
  <si>
    <t>https://podminky.urs.cz/item/CS_URS_2022_02/632451441</t>
  </si>
  <si>
    <t>"úprava podlahhy v místě  nové základové patky" 1,0</t>
  </si>
  <si>
    <t>642945111</t>
  </si>
  <si>
    <t>Osazování protipožárních nebo protiplynových zárubní dveří jednokřídlových do 2,5 m2</t>
  </si>
  <si>
    <t>-1189585004</t>
  </si>
  <si>
    <t>Osazování ocelových zárubní protipožárních nebo protiplynových dveří do vynechaného otvoru, s obetonováním, dveří jednokřídlových do 2,5 m2</t>
  </si>
  <si>
    <t>https://podminky.urs.cz/item/CS_URS_2022_02/642945111</t>
  </si>
  <si>
    <t>" viz. půdorys 1.Pp nový stav"</t>
  </si>
  <si>
    <t>" nové dveře" 1</t>
  </si>
  <si>
    <t>55331563</t>
  </si>
  <si>
    <t>zárubeň jednokřídlá ocelová pro zdění s protipožární úpravou tl stěny 110-150mm rozměru 900/1970, 2100mm</t>
  </si>
  <si>
    <t>282649129</t>
  </si>
  <si>
    <t>288210009</t>
  </si>
  <si>
    <t xml:space="preserve">" viz. půdorys 1.PP nový stav" </t>
  </si>
  <si>
    <t>22,0+19,50+20,9+30,0</t>
  </si>
  <si>
    <t>1746941061</t>
  </si>
  <si>
    <t>22,0+19,50</t>
  </si>
  <si>
    <t>965043421</t>
  </si>
  <si>
    <t>Bourání podkladů pod dlažby betonových s potěrem nebo teracem tl do 150 mm pl do 1 m2</t>
  </si>
  <si>
    <t>522545949</t>
  </si>
  <si>
    <t>Bourání mazanin betonových s potěrem nebo teracem tl. do 150 mm, plochy do 1 m2</t>
  </si>
  <si>
    <t>https://podminky.urs.cz/item/CS_URS_2022_02/965043421</t>
  </si>
  <si>
    <t>"vybourání podkladu pro nové základové patky" 0,9*0,9*0,1</t>
  </si>
  <si>
    <t>965045111</t>
  </si>
  <si>
    <t>Bourání potěrů cementových nebo pískocementových tl do 50 mm pl do 1 m2</t>
  </si>
  <si>
    <t>-1557318473</t>
  </si>
  <si>
    <t>Bourání potěrů tl. do 50 mm cementových nebo pískocementových, plochy do 1 m2</t>
  </si>
  <si>
    <t>https://podminky.urs.cz/item/CS_URS_2022_02/965045111</t>
  </si>
  <si>
    <t>"vybourání podkladu pro nové základové patky" 0,9*0,9*1</t>
  </si>
  <si>
    <t>967031132</t>
  </si>
  <si>
    <t>Přisekání rovných ostění v cihelném zdivu na MV nebo MVC</t>
  </si>
  <si>
    <t>-1308587111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</si>
  <si>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</si>
  <si>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https://podminky.urs.cz/item/CS_URS_2022_02/967031132</t>
  </si>
  <si>
    <t>(0,9+2,0*2)*0,15</t>
  </si>
  <si>
    <t>"pro vybourané okno pro potřeby VZT" (1,2*2+1,8*2)*0,6+(0,5*4)*0,6</t>
  </si>
  <si>
    <t>-603197282</t>
  </si>
  <si>
    <t>0,9*1,97</t>
  </si>
  <si>
    <t>968062376</t>
  </si>
  <si>
    <t>Vybourání dřevěných rámů oken zdvojených včetně křídel pl do 4 m2</t>
  </si>
  <si>
    <t>1070470236</t>
  </si>
  <si>
    <t>Vybourání dřevěných rámů oken s křídly, dveřních zárubní, vrat, stěn, ostění nebo obkladů rámů oken s křídly zdvojených, plochy do 4 m2</t>
  </si>
  <si>
    <t>https://podminky.urs.cz/item/CS_URS_2022_02/968062376</t>
  </si>
  <si>
    <t>" vybourání stávajícího okna pro potřeby VZT" 1,2*1,8</t>
  </si>
  <si>
    <t>295773973</t>
  </si>
  <si>
    <t>" překlad nad nové dveře"  1,5*2</t>
  </si>
  <si>
    <t>977312113</t>
  </si>
  <si>
    <t>Řezání stávajících betonových mazanin vyztužených hl do 150 mm</t>
  </si>
  <si>
    <t>849714042</t>
  </si>
  <si>
    <t>Řezání stávajících betonových mazanin s vyztužením hloubky přes 100 do 150 mm</t>
  </si>
  <si>
    <t>https://podminky.urs.cz/item/CS_URS_2022_02/977312113</t>
  </si>
  <si>
    <t>"vybourání podkladu pro nové základové patky" 0,9*4</t>
  </si>
  <si>
    <t>978011191</t>
  </si>
  <si>
    <t>Otlučení (osekání) vnitřní vápenné nebo vápenocementové omítky stropů v rozsahu přes 50 do 100 %</t>
  </si>
  <si>
    <t>-1758287501</t>
  </si>
  <si>
    <t>Otlučení vápenných nebo vápenocementových omítek vnitřních ploch stropů, v rozsahu přes 50 do 100 %</t>
  </si>
  <si>
    <t>https://podminky.urs.cz/item/CS_URS_2022_02/978011191</t>
  </si>
  <si>
    <t xml:space="preserve">" otlučení omítky - poloha dolní pásnice stropního nosníku" </t>
  </si>
  <si>
    <t>975121111</t>
  </si>
  <si>
    <t>Zřízení jednořadého podchycení konstrukcí systémovými samostatnými stojkami v do 4 m zatížení do 750 kg/m</t>
  </si>
  <si>
    <t>1037206209</t>
  </si>
  <si>
    <t>Jednořadé podchycení konstrukcí systémovými prvky samostatnými stojkami výšky podepření do 4 m, zatížení do 750 kg/m zřízení</t>
  </si>
  <si>
    <t>https://podminky.urs.cz/item/CS_URS_2022_02/975121111</t>
  </si>
  <si>
    <t xml:space="preserve">" podepření stropní konstrukce případně překladu v místě nových dveří do strojovny VZT" </t>
  </si>
  <si>
    <t>3,0*2</t>
  </si>
  <si>
    <t>975121112</t>
  </si>
  <si>
    <t>Příplatek k jednořadému podchycení konstrukcí systémovými samostatnými stojkami v do 4 m zatížení do 750 kg/m za první a ZKD den použití</t>
  </si>
  <si>
    <t>-1966147378</t>
  </si>
  <si>
    <t>Jednořadé podchycení konstrukcí systémovými prvky samostatnými stojkami výšky podepření do 4 m, zatížení do 750 kg/m příplatek za první a každý další den použití</t>
  </si>
  <si>
    <t>https://podminky.urs.cz/item/CS_URS_2022_02/975121112</t>
  </si>
  <si>
    <t>3,0*2*14</t>
  </si>
  <si>
    <t>975121113</t>
  </si>
  <si>
    <t>Odstranění jednořadého podchycení konstrukcí systémovými samostatnými stojkami v do 4 m zatížení do 750 kg/m</t>
  </si>
  <si>
    <t>-1071306014</t>
  </si>
  <si>
    <t>Jednořadé podchycení konstrukcí systémovými prvky samostatnými stojkami výšky podepření do 4 m, zatížení do 750 kg/m odstranění</t>
  </si>
  <si>
    <t>https://podminky.urs.cz/item/CS_URS_2022_02/975121113</t>
  </si>
  <si>
    <t>973031324</t>
  </si>
  <si>
    <t>Vysekání kapes ve zdivu cihelném na MV nebo MVC pl do 0,10 m2 hl do 150 mm</t>
  </si>
  <si>
    <t>-1288646297</t>
  </si>
  <si>
    <t>Vysekání výklenků nebo kapes ve zdivu z cihel na maltu vápennou nebo vápenocementovou kapes, plochy do 0,10 m2, hl. do 150 mm</t>
  </si>
  <si>
    <t>https://podminky.urs.cz/item/CS_URS_2022_02/973031324</t>
  </si>
  <si>
    <t xml:space="preserve">"vysekání kapes do ostění okna pro uložení dodatečného ocelového nosníku" </t>
  </si>
  <si>
    <t>971033461</t>
  </si>
  <si>
    <t>Vybourání otvorů ve zdivu cihelném pl do 0,25 m2 na MVC nebo MV tl do 600 mm</t>
  </si>
  <si>
    <t>-227888544</t>
  </si>
  <si>
    <t>Vybourání otvorů ve zdivu základovém nebo nadzákladovém z cihel, tvárnic, příčkovek z cihel pálených na maltu vápennou nebo vápenocementovou plochy do 0,25 m2, tl. do 600 mm</t>
  </si>
  <si>
    <t>https://podminky.urs.cz/item/CS_URS_2022_02/971033461</t>
  </si>
  <si>
    <t>"vybourání otvoru pro potřeby VZT" 1</t>
  </si>
  <si>
    <t>1153612009</t>
  </si>
  <si>
    <t>-403890247</t>
  </si>
  <si>
    <t>-2141594231</t>
  </si>
  <si>
    <t>" skládka nebo zařízení pro nakládání s odpadem do 15 km" 2,932*15</t>
  </si>
  <si>
    <t>-701373040</t>
  </si>
  <si>
    <t>-1635141887</t>
  </si>
  <si>
    <t>711</t>
  </si>
  <si>
    <t>Izolace proti vodě, vlhkosti a plynům</t>
  </si>
  <si>
    <t>711111001</t>
  </si>
  <si>
    <t>Provedení izolace proti zemní vlhkosti vodorovné za studena nátěrem penetračním</t>
  </si>
  <si>
    <t>-23146104</t>
  </si>
  <si>
    <t>Provedení izolace proti zemní vlhkosti natěradly a tmely za studena na ploše vodorovné V nátěrem penetračním</t>
  </si>
  <si>
    <t>https://podminky.urs.cz/item/CS_URS_2022_02/711111001</t>
  </si>
  <si>
    <t>" oprava a doplnění hydroizolačních vrstev" 1,0*2</t>
  </si>
  <si>
    <t>11163150</t>
  </si>
  <si>
    <t>lak penetrační asfaltový</t>
  </si>
  <si>
    <t>-1320686132</t>
  </si>
  <si>
    <t>" viz. montáž+ztratné" 2,0</t>
  </si>
  <si>
    <t>2*0,00033 'Přepočtené koeficientem množství</t>
  </si>
  <si>
    <t>711131811</t>
  </si>
  <si>
    <t>Odstranění izolace proti zemní vlhkosti vodorovné</t>
  </si>
  <si>
    <t>-605784528</t>
  </si>
  <si>
    <t>Odstranění izolace proti zemní vlhkosti na ploše vodorovné V</t>
  </si>
  <si>
    <t>https://podminky.urs.cz/item/CS_URS_2022_02/711131811</t>
  </si>
  <si>
    <t>" odstranění  hydroizolačních vrste v místě patky" 1,0</t>
  </si>
  <si>
    <t>711141559</t>
  </si>
  <si>
    <t>Provedení izolace proti zemní vlhkosti pásy přitavením vodorovné NAIP</t>
  </si>
  <si>
    <t>-1125589987</t>
  </si>
  <si>
    <t>Provedení izolace proti zemní vlhkosti pásy přitavením NAIP na ploše vodorovné V</t>
  </si>
  <si>
    <t>https://podminky.urs.cz/item/CS_URS_2022_02/711141559</t>
  </si>
  <si>
    <t>" oprava a doplnění hydroizolačních vrstev" 1,0</t>
  </si>
  <si>
    <t>62855RP2</t>
  </si>
  <si>
    <t>pás asfaltový natavitelný modifikovaný SBS tl 4,0mm  dle stávající hydroizolace</t>
  </si>
  <si>
    <t>1589683423</t>
  </si>
  <si>
    <t>" viz. montáž+ztratné" 1,0</t>
  </si>
  <si>
    <t>1*1,1655 'Přepočtené koeficientem množství</t>
  </si>
  <si>
    <t>998711201</t>
  </si>
  <si>
    <t>Přesun hmot procentní pro izolace proti vodě, vlhkosti a plynům v objektech v do 6 m</t>
  </si>
  <si>
    <t>326122423</t>
  </si>
  <si>
    <t>Přesun hmot pro izolace proti vodě, vlhkosti a plynům stanovený procentní sazbou (%) z ceny vodorovná dopravní vzdálenost do 50 m v objektech výšky do 6 m</t>
  </si>
  <si>
    <t>https://podminky.urs.cz/item/CS_URS_2022_02/998711201</t>
  </si>
  <si>
    <t>751</t>
  </si>
  <si>
    <t>Vzduchotechnika</t>
  </si>
  <si>
    <t>751398RP12</t>
  </si>
  <si>
    <t>Dodávka a montáž vestavby do okenního otvoru pro potřeby VZT (1,2x0,5 m)</t>
  </si>
  <si>
    <t>VLASTNí</t>
  </si>
  <si>
    <t>-1223623539</t>
  </si>
  <si>
    <t>" vestavba  větrací mřížky do okenního otvoru pro potřeby VZT" 1</t>
  </si>
  <si>
    <t>751510RP4</t>
  </si>
  <si>
    <t>Úprava stávajícího potrubí VZT v místě nové ocelové konstrukce (kompletní zajištění včetně materiálu)</t>
  </si>
  <si>
    <t>-724953038</t>
  </si>
  <si>
    <t>" viz. půdorys 1.PP nový stav" 4,0</t>
  </si>
  <si>
    <t>751611RP3</t>
  </si>
  <si>
    <t>Demontáž stávajícího VZT zařízení včetně odpojení od EL ( včetně kotvníích prvků a příslušenství)</t>
  </si>
  <si>
    <t>-2054065134</t>
  </si>
  <si>
    <t>" demontáž stávajícího zařízení " 1</t>
  </si>
  <si>
    <t>" předpoklad hmotnost 500, 0 kg"</t>
  </si>
  <si>
    <t>998751201</t>
  </si>
  <si>
    <t>Přesun hmot procentní pro vzduchotechniku v objektech výšky do 12 m</t>
  </si>
  <si>
    <t>498872918</t>
  </si>
  <si>
    <t>Přesun hmot pro vzduchotechniku stanovený procentní sazbou (%) z ceny vodorovná dopravní vzdálenost do 50 m v objektech výšky do 12 m</t>
  </si>
  <si>
    <t>https://podminky.urs.cz/item/CS_URS_2022_02/998751201</t>
  </si>
  <si>
    <t>763111414</t>
  </si>
  <si>
    <t>SDK příčka tl 125 mm profil CW+UW 75 desky 2xA 12,5 s izolací EI 60 Rw do 53 dB</t>
  </si>
  <si>
    <t>1043063059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</si>
  <si>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</si>
  <si>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https://podminky.urs.cz/item/CS_URS_2022_02/763111414</t>
  </si>
  <si>
    <t xml:space="preserve">" viz.půdorys 1.PP nový stav" </t>
  </si>
  <si>
    <t>7,7*3,0-0,9*1,97</t>
  </si>
  <si>
    <t>763111925</t>
  </si>
  <si>
    <t>Zhotovení otvoru vel. přes 1 do 2 m2 v SDK příčce tl přes 100 mm s vyztužením profily</t>
  </si>
  <si>
    <t>1082309743</t>
  </si>
  <si>
    <t>Zhotovení otvorů v příčkách ze sádrokartonových desek pro prostupy (voda, elektro, topení, VZT), osvětlení, okna, revizní klapky a dvířka včetně vyztužení profily pro příčku tl. přes 100 mm, velikost přes 1,00 do 2,00 m2</t>
  </si>
  <si>
    <t>https://podminky.urs.cz/item/CS_URS_2022_02/763111925</t>
  </si>
  <si>
    <t>" otvor pro nové požární dveře mezi VZT místností a archivem" 1</t>
  </si>
  <si>
    <t>2081048055</t>
  </si>
  <si>
    <t xml:space="preserve">" viz. půdorys 1.PP" </t>
  </si>
  <si>
    <t>3,835+0,7</t>
  </si>
  <si>
    <t>-1316111019</t>
  </si>
  <si>
    <t>2,1+2,33</t>
  </si>
  <si>
    <t>-1114898937</t>
  </si>
  <si>
    <t xml:space="preserve">" podhled v čekárně" </t>
  </si>
  <si>
    <t>2,1*2,33</t>
  </si>
  <si>
    <t>763131rp3</t>
  </si>
  <si>
    <t>Podhled ze sádrokartonových desek jednovrstvá zavěšená spodní konstrukce z ocelových profilů CD, UD jednoduše opláštěná deskou  s ochranou proti rentgenovému záření DFI tl. 12,5mm</t>
  </si>
  <si>
    <t>2129604420</t>
  </si>
  <si>
    <t>Podhled ze sádrokartonových desek jednovrstvá zavěšená spodní konstrukce z ocelových profilů CD, UD jednoduše opláštěná deskou s ochranou proti rentgenovému záření DFI tl. 12,5mm</t>
  </si>
  <si>
    <t xml:space="preserve">"viz. půdorys 2.PP" </t>
  </si>
  <si>
    <t xml:space="preserve">"v ceně je také přestěrkování povrchu pro zajištění plného stínění konstrukce" </t>
  </si>
  <si>
    <t>" úprava stropu v místnosti VZT" 6,5</t>
  </si>
  <si>
    <t>" úprava stropu - archiv" 13,0</t>
  </si>
  <si>
    <t>" úprava stropu čekárna" 1,37*2,33+2,1*2,33+2,33*0,6+3,835*0,2+2,1*0,6</t>
  </si>
  <si>
    <t>763131831</t>
  </si>
  <si>
    <t>Demontáž SDK podhledu s jednovrstvou nosnou kcí z ocelových profilů opláštění jednoduché</t>
  </si>
  <si>
    <t>1279164501</t>
  </si>
  <si>
    <t>Demontáž podhledu nebo samostatného požárního předělu ze sádrokartonových desek s nosnou konstrukcí jednovrstvou z ocelových profilů, opláštění jednoduché</t>
  </si>
  <si>
    <t>https://podminky.urs.cz/item/CS_URS_2022_02/763131831</t>
  </si>
  <si>
    <t>"demontáž podhledu v čekárně" 1,5*1,5+1,5*3*0,5</t>
  </si>
  <si>
    <t>763164657</t>
  </si>
  <si>
    <t>SDK obklad kcí tvaru U š přes 1,2 m desky 2xDF 12,5</t>
  </si>
  <si>
    <t>-101680370</t>
  </si>
  <si>
    <t>Obklad konstrukcí sádrokartonovými deskami včetně ochranných úhelníků ve tvaru U rozvinuté šíře přes 1,2 m, opláštěný deskou protipožární DF, tl. 2 x 12,5 mm</t>
  </si>
  <si>
    <t>https://podminky.urs.cz/item/CS_URS_2022_02/763164657</t>
  </si>
  <si>
    <t>" obklad nového VZT potrubí" 10,0*2,0</t>
  </si>
  <si>
    <t>763164737</t>
  </si>
  <si>
    <t>SDK obklad kcí uzavřeného tvaru š do 1,6 m desky 2xDF 12,5</t>
  </si>
  <si>
    <t>1926267004</t>
  </si>
  <si>
    <t>Obklad konstrukcí sádrokartonovými deskami včetně ochranných úhelníků uzavřeného tvaru rozvinuté šíře přes 0,8 do 1,6 m, opláštěný deskou protipožární DF, tl. 2 x 12,5 mm</t>
  </si>
  <si>
    <t>https://podminky.urs.cz/item/CS_URS_2022_02/763164737</t>
  </si>
  <si>
    <t>" obklad ocelové nosné konstrukce - sloupek" 3,2*2</t>
  </si>
  <si>
    <t>763364RP6</t>
  </si>
  <si>
    <t>Obklad ocelových nosníků cementovláknitými deskami tvaru U s nosnou konstrukcí  rozvinuté šíře přes 0,5 m do 0,75 m, opláštění deskou voděodolnou tl. 20 mm</t>
  </si>
  <si>
    <t>-1140316205</t>
  </si>
  <si>
    <t>Obklad ocelových nosníků cementovláknitými deskami tvaru U s nosnou konstrukcí rozvinuté šíře přes 0,5 m do 0,75 m, opláštění deskou voděodolnou tl. 20 mm</t>
  </si>
  <si>
    <t xml:space="preserve">" úprava ocelového nosníku vloženého do okna" 1,2 </t>
  </si>
  <si>
    <t>-1491551293</t>
  </si>
  <si>
    <t>764</t>
  </si>
  <si>
    <t>Konstrukce klempířské</t>
  </si>
  <si>
    <t>764002851</t>
  </si>
  <si>
    <t>Demontáž oplechování parapetů do suti</t>
  </si>
  <si>
    <t>1973028036</t>
  </si>
  <si>
    <t>Demontáž klempířských konstrukcí oplechování parapetů do suti</t>
  </si>
  <si>
    <t>https://podminky.urs.cz/item/CS_URS_2022_02/764002851</t>
  </si>
  <si>
    <t>"demontáž stávajícího parapetu " 1,25</t>
  </si>
  <si>
    <t>764216605</t>
  </si>
  <si>
    <t>Oplechování rovných parapetů mechanicky kotvené z Pz s povrchovou úpravou rš 400 mm</t>
  </si>
  <si>
    <t>-1880449486</t>
  </si>
  <si>
    <t>Oplechování parapetů z pozinkovaného plechu s povrchovou úpravou rovných mechanicky kotvené, bez rohů rš 400 mm</t>
  </si>
  <si>
    <t>https://podminky.urs.cz/item/CS_URS_2022_02/764216605</t>
  </si>
  <si>
    <t>" montáž nového parapetu"   1,25</t>
  </si>
  <si>
    <t>998764201</t>
  </si>
  <si>
    <t>Přesun hmot procentní pro konstrukce klempířské v objektech v do 6 m</t>
  </si>
  <si>
    <t>1148017274</t>
  </si>
  <si>
    <t>Přesun hmot pro konstrukce klempířské stanovený procentní sazbou (%) z ceny vodorovná dopravní vzdálenost do 50 m v objektech výšky do 6 m</t>
  </si>
  <si>
    <t>https://podminky.urs.cz/item/CS_URS_2022_02/998764201</t>
  </si>
  <si>
    <t>766621212</t>
  </si>
  <si>
    <t>Montáž dřevěných oken plochy přes 1 m2 otevíravých výšky do 2,5 m s rámem do zdiva</t>
  </si>
  <si>
    <t>-1003496426</t>
  </si>
  <si>
    <t>Montáž oken dřevěných včetně montáže rámu plochy přes 1 m2 otevíravých do zdiva, výšky přes 1,5 do 2,5 m</t>
  </si>
  <si>
    <t>https://podminky.urs.cz/item/CS_URS_2022_02/766621212</t>
  </si>
  <si>
    <t>" nové  upravené okno ve strojovně VZT" 1,2*1,5</t>
  </si>
  <si>
    <t>65</t>
  </si>
  <si>
    <t>61110015</t>
  </si>
  <si>
    <t>okno dřevěné otevíravé/sklopné trojsklo přes plochu 1m2 přes v 2,5m</t>
  </si>
  <si>
    <t>1084464444</t>
  </si>
  <si>
    <t xml:space="preserve">" včetně kování difúzní a parotěsné pásky" </t>
  </si>
  <si>
    <t>" nové snížené okno ve strojovně VZT" 1,3*1,6</t>
  </si>
  <si>
    <t>66</t>
  </si>
  <si>
    <t>766660022</t>
  </si>
  <si>
    <t>Montáž dveřních křídel otvíravých jednokřídlových š přes 0,8 m požárních do ocelové zárubně</t>
  </si>
  <si>
    <t>-440078287</t>
  </si>
  <si>
    <t>Montáž dveřních křídel dřevěných nebo plastových otevíravých do ocelové zárubně protipožárních jednokřídlových, šířky přes 800 mm</t>
  </si>
  <si>
    <t>https://podminky.urs.cz/item/CS_URS_2022_02/766660022</t>
  </si>
  <si>
    <t>" nové požární dveře" 1</t>
  </si>
  <si>
    <t>67</t>
  </si>
  <si>
    <t>61165340</t>
  </si>
  <si>
    <t>dveře jednokřídlé dřevotřískové protipožární  plné 900x1970-2100mm ( typ dle PD)</t>
  </si>
  <si>
    <t>1743412703</t>
  </si>
  <si>
    <t xml:space="preserve">" včetně kování" </t>
  </si>
  <si>
    <t>68</t>
  </si>
  <si>
    <t>-1701762137</t>
  </si>
  <si>
    <t>767</t>
  </si>
  <si>
    <t>Konstrukce zámečnické</t>
  </si>
  <si>
    <t>69</t>
  </si>
  <si>
    <t>767991911</t>
  </si>
  <si>
    <t>Opravy zámečnických konstrukcí ostatní - samostatné svařování</t>
  </si>
  <si>
    <t>1329455940</t>
  </si>
  <si>
    <t>Ostatní opravy svařováním</t>
  </si>
  <si>
    <t>https://podminky.urs.cz/item/CS_URS_2022_02/767991911</t>
  </si>
  <si>
    <t xml:space="preserve">" montáž podpůrné ocelové  konstrukce sptropu v 1.PP" </t>
  </si>
  <si>
    <t>0,4*4*2*2</t>
  </si>
  <si>
    <t>70</t>
  </si>
  <si>
    <t>767995113</t>
  </si>
  <si>
    <t>Montáž atypických zámečnických konstrukcí hm přes 10 do 20 kg</t>
  </si>
  <si>
    <t>kg</t>
  </si>
  <si>
    <t>-996581958</t>
  </si>
  <si>
    <t>Montáž ostatních atypických zámečnických konstrukcí hmotnosti přes 10 do 20 kg</t>
  </si>
  <si>
    <t>https://podminky.urs.cz/item/CS_URS_2022_02/767995113</t>
  </si>
  <si>
    <t xml:space="preserve">"podpůrná konstrukce v místě nových dveří" </t>
  </si>
  <si>
    <t>8,9*2,1</t>
  </si>
  <si>
    <t>" kotevní deska v podlaze " 0,2*0,2*80*2</t>
  </si>
  <si>
    <t>"kotevní deska pro stropní podpěru" 0,2*0,2*80*2</t>
  </si>
  <si>
    <t>71</t>
  </si>
  <si>
    <t>14550318</t>
  </si>
  <si>
    <t>profil ocelový svařovaný jakost S235 průřez čtvercový 80x80x5mm</t>
  </si>
  <si>
    <t>-1721830582</t>
  </si>
  <si>
    <t>" viz. montáž + ztratné" 8,9*2,1*1,08*0,001</t>
  </si>
  <si>
    <t xml:space="preserve">" včetně základního nátěru" </t>
  </si>
  <si>
    <t>72</t>
  </si>
  <si>
    <t>13611228</t>
  </si>
  <si>
    <t>plech ocelový hladký jakost S235JR tl 10mm tabule</t>
  </si>
  <si>
    <t>-135496677</t>
  </si>
  <si>
    <t>" viz. montáž + ztratné" 0,2*0,2*80*1,08*0,001*4</t>
  </si>
  <si>
    <t>73</t>
  </si>
  <si>
    <t>767995115</t>
  </si>
  <si>
    <t>Montáž atypických zámečnických konstrukcí hm přes 50 do 100 kg</t>
  </si>
  <si>
    <t>1684539260</t>
  </si>
  <si>
    <t>Montáž ostatních atypických zámečnických konstrukcí hmotnosti přes 50 do 100 kg</t>
  </si>
  <si>
    <t>https://podminky.urs.cz/item/CS_URS_2022_02/767995115</t>
  </si>
  <si>
    <t xml:space="preserve">" včetně záklaního nátěru" </t>
  </si>
  <si>
    <t>"sloupek HEA 100"  16,7*3,2</t>
  </si>
  <si>
    <t>74</t>
  </si>
  <si>
    <t>13010950</t>
  </si>
  <si>
    <t>ocel profilová jakost S235JR (11 375) průřez HEA 100</t>
  </si>
  <si>
    <t>2018593080</t>
  </si>
  <si>
    <t xml:space="preserve">"viz.montáž + ztratné" </t>
  </si>
  <si>
    <t>"sloupek HEA 100"  16,7*3,2*1,08*0,001</t>
  </si>
  <si>
    <t>75</t>
  </si>
  <si>
    <t>767996703</t>
  </si>
  <si>
    <t>Demontáž atypických zámečnických konstrukcí řezáním hm jednotlivých dílů přes 100 do 250 kg</t>
  </si>
  <si>
    <t>1331619656</t>
  </si>
  <si>
    <t>Demontáž ostatních zámečnických konstrukcí o hmotnosti jednotlivých dílů řezáním přes 100 do 250 kg</t>
  </si>
  <si>
    <t>https://podminky.urs.cz/item/CS_URS_2022_02/767996703</t>
  </si>
  <si>
    <t>" vybourání stávajícího stropu mezi 1.PP a 1.NP" 51,2*3*5,1</t>
  </si>
  <si>
    <t>76</t>
  </si>
  <si>
    <t>998767201</t>
  </si>
  <si>
    <t>Přesun hmot procentní pro zámečnické konstrukce v objektech v do 6 m</t>
  </si>
  <si>
    <t>170587104</t>
  </si>
  <si>
    <t>Přesun hmot pro zámečnické konstrukce stanovený procentní sazbou (%) z ceny vodorovná dopravní vzdálenost do 50 m v objektech výšky do 6 m</t>
  </si>
  <si>
    <t>https://podminky.urs.cz/item/CS_URS_2022_02/998767201</t>
  </si>
  <si>
    <t>77</t>
  </si>
  <si>
    <t>776111116</t>
  </si>
  <si>
    <t>Odstranění zbytků lepidla z podkladu povlakových podlah broušením</t>
  </si>
  <si>
    <t>-618937206</t>
  </si>
  <si>
    <t>Příprava podkladu broušení podlah stávajícího podkladu pro odstranění lepidla (po starých krytinách)</t>
  </si>
  <si>
    <t>https://podminky.urs.cz/item/CS_URS_2022_02/776111116</t>
  </si>
  <si>
    <t xml:space="preserve">"viz. půdorys 1.PP nový stav" </t>
  </si>
  <si>
    <t>" pro novou povlakovou krytinu" 8,0+0,5*2</t>
  </si>
  <si>
    <t>78</t>
  </si>
  <si>
    <t>776111117</t>
  </si>
  <si>
    <t>Broušení stávajícího podkladu povlakových podlah diamantovým kotoučem</t>
  </si>
  <si>
    <t>2138246138</t>
  </si>
  <si>
    <t>Příprava podkladu broušení podlah stávajícího podkladu pro odstranění nerovností (diamantovým kotoučem)</t>
  </si>
  <si>
    <t>https://podminky.urs.cz/item/CS_URS_2022_02/776111117</t>
  </si>
  <si>
    <t>79</t>
  </si>
  <si>
    <t>776111311</t>
  </si>
  <si>
    <t>Vysátí podkladu povlakových podlah</t>
  </si>
  <si>
    <t>1972159386</t>
  </si>
  <si>
    <t>Příprava podkladu vysátí podlah</t>
  </si>
  <si>
    <t>https://podminky.urs.cz/item/CS_URS_2022_02/776111311</t>
  </si>
  <si>
    <t>80</t>
  </si>
  <si>
    <t>776121321</t>
  </si>
  <si>
    <t>Neředěná penetrace savého podkladu povlakových podlah</t>
  </si>
  <si>
    <t>438702570</t>
  </si>
  <si>
    <t>Příprava podkladu penetrace neředěná podlah</t>
  </si>
  <si>
    <t>https://podminky.urs.cz/item/CS_URS_2022_02/776121321</t>
  </si>
  <si>
    <t>81</t>
  </si>
  <si>
    <t>776141122</t>
  </si>
  <si>
    <t>Stěrka podlahová nivelační pro vyrovnání podkladu povlakových podlah pevnosti 30 MPa tl přes 3 do 5 mm</t>
  </si>
  <si>
    <t>602390927</t>
  </si>
  <si>
    <t>Příprava podkladu vyrovnání samonivelační stěrkou podlah min.pevnosti 30 MPa, tloušťky přes 3 do 5 mm</t>
  </si>
  <si>
    <t>https://podminky.urs.cz/item/CS_URS_2022_02/776141122</t>
  </si>
  <si>
    <t>82</t>
  </si>
  <si>
    <t>776201811</t>
  </si>
  <si>
    <t>Demontáž lepených povlakových podlah bez podložky ručně</t>
  </si>
  <si>
    <t>-1992900625</t>
  </si>
  <si>
    <t>Demontáž povlakových podlahovin lepených ručně bez podložky</t>
  </si>
  <si>
    <t>https://podminky.urs.cz/item/CS_URS_2022_02/776201811</t>
  </si>
  <si>
    <t>83</t>
  </si>
  <si>
    <t>776201911</t>
  </si>
  <si>
    <t>Oprava podlah výměnou podlahového povlaku pl přes 0,25 do 0,50 m2</t>
  </si>
  <si>
    <t>-514543266</t>
  </si>
  <si>
    <t>Ostatní opravy výměna poškozené povlakové podlahoviny bez podložky, s vyříznutím a očistěním podkladu plochy přes 0,25 do 0,50 m2</t>
  </si>
  <si>
    <t>https://podminky.urs.cz/item/CS_URS_2022_02/776201911</t>
  </si>
  <si>
    <t>" pro novou povlakovou krytinu" 2</t>
  </si>
  <si>
    <t>84</t>
  </si>
  <si>
    <t>776221111</t>
  </si>
  <si>
    <t>Montáž podlahovin z PVC lepením standardním lepidlem z pásů standardních ( systémové řešení)</t>
  </si>
  <si>
    <t>1256104217</t>
  </si>
  <si>
    <t>https://podminky.urs.cz/item/CS_URS_2022_02/776221111</t>
  </si>
  <si>
    <t>" pro novou povlakovou krytinu" 8,0+15,0*0,15+0,5*2</t>
  </si>
  <si>
    <t>85</t>
  </si>
  <si>
    <t>28411021</t>
  </si>
  <si>
    <t>PVC vinyl homogenní zátěžová tl 2,00 mm, úprava PUR, třída zátěže 34/43, hmotnost 3550g/m2, hořlavost Bfl S1,</t>
  </si>
  <si>
    <t>1515155019</t>
  </si>
  <si>
    <t>" viz. montáž + ztratné" 9,0+15,0*0,15</t>
  </si>
  <si>
    <t>11,25*1,1 'Přepočtené koeficientem množství</t>
  </si>
  <si>
    <t>86</t>
  </si>
  <si>
    <t>776410811</t>
  </si>
  <si>
    <t>Odstranění soklíků a lišt pryžových nebo plastových</t>
  </si>
  <si>
    <t>227364623</t>
  </si>
  <si>
    <t>Demontáž soklíků nebo lišt pryžových nebo plastových</t>
  </si>
  <si>
    <t>https://podminky.urs.cz/item/CS_URS_2022_02/776410811</t>
  </si>
  <si>
    <t>" demontáž stávajících lišt " 10,0</t>
  </si>
  <si>
    <t>87</t>
  </si>
  <si>
    <t>776421111</t>
  </si>
  <si>
    <t>Montáž obvodových lišt lepením</t>
  </si>
  <si>
    <t>1794220936</t>
  </si>
  <si>
    <t>Montáž lišt obvodových lepených</t>
  </si>
  <si>
    <t>https://podminky.urs.cz/item/CS_URS_2022_02/776421111</t>
  </si>
  <si>
    <t>" pro novou povlakovou krytinu" 15,0</t>
  </si>
  <si>
    <t>88</t>
  </si>
  <si>
    <t>28342001</t>
  </si>
  <si>
    <t xml:space="preserve">lišta ukončovací z PVC s fabionem </t>
  </si>
  <si>
    <t>1847805653</t>
  </si>
  <si>
    <t>" viz. montáž + ztratné" 15,0</t>
  </si>
  <si>
    <t>15*1,02 'Přepočtené koeficientem množství</t>
  </si>
  <si>
    <t>89</t>
  </si>
  <si>
    <t>-1015809726</t>
  </si>
  <si>
    <t>90</t>
  </si>
  <si>
    <t>-1422203525</t>
  </si>
  <si>
    <t>"nátěr ocelových zárubní" (0,9+2,0*2)*0,4*2</t>
  </si>
  <si>
    <t>91</t>
  </si>
  <si>
    <t>783306807</t>
  </si>
  <si>
    <t>Odstranění nátěru ze zámečnických konstrukcí odstraňovačem nátěrů</t>
  </si>
  <si>
    <t>-51109744</t>
  </si>
  <si>
    <t>Odstranění nátěrů ze zámečnických konstrukcí odstraňovačem nátěrů s obroušením</t>
  </si>
  <si>
    <t>https://podminky.urs.cz/item/CS_URS_2022_02/783306807</t>
  </si>
  <si>
    <t>"ostranění nátěru ocelových zárubní" (0,9+2,0*2)*0,4*1</t>
  </si>
  <si>
    <t>92</t>
  </si>
  <si>
    <t>-1364114838</t>
  </si>
  <si>
    <t>93</t>
  </si>
  <si>
    <t>-2058500926</t>
  </si>
  <si>
    <t>1242566109</t>
  </si>
  <si>
    <t>15391620</t>
  </si>
  <si>
    <t>22,0+19,50+(18,76+17,8+11,9)*3,0+20,9+(5,25*2+3,835*2)*3,0</t>
  </si>
  <si>
    <t>-1979093376</t>
  </si>
  <si>
    <t>1031232093</t>
  </si>
  <si>
    <t>98</t>
  </si>
  <si>
    <t>-1925628816</t>
  </si>
  <si>
    <t>22,0+19,50+20,9</t>
  </si>
  <si>
    <t>99</t>
  </si>
  <si>
    <t>-980005115</t>
  </si>
  <si>
    <t>1,2*1,2*4+1,0*2,0*3*2+1,0*2,0*2+1,25*1,6*2</t>
  </si>
  <si>
    <t>100</t>
  </si>
  <si>
    <t>-1522457470</t>
  </si>
  <si>
    <t>" viz. montáž + ztratné" 62,4+25,76</t>
  </si>
  <si>
    <t>88,16*1,05 'Přepočtené koeficientem množství</t>
  </si>
  <si>
    <t>101</t>
  </si>
  <si>
    <t>65408220</t>
  </si>
  <si>
    <t>22,0+19,50+(5,55*0,5*2+5,5*0,5*2)</t>
  </si>
  <si>
    <t>14,9*3,0-(1,2*1,2*2+0,9*1,97*2)+18,7*3,0-(1,2*1,2*2+0,9*1,97*3)</t>
  </si>
  <si>
    <t>(1,2*3)*0,5*2*2+0,25*4*3,0*2</t>
  </si>
  <si>
    <t>20,9+(5,25*2+3,835*2)*3,0-(1,25*1,6*2+1,0*2,0*2)+(1,25+1,6*2)*0,6*2</t>
  </si>
  <si>
    <t>102</t>
  </si>
  <si>
    <t>1751697958</t>
  </si>
  <si>
    <t>1.NP - Stavební úpravy v 1.NP</t>
  </si>
  <si>
    <t xml:space="preserve">    713 - Izolace tepelné</t>
  </si>
  <si>
    <t>924543136</t>
  </si>
  <si>
    <t>(1,3*2,2*0,8*1,97)*0,15</t>
  </si>
  <si>
    <t>-320668336</t>
  </si>
  <si>
    <t xml:space="preserve">" ocelový nosník pro posun  automatických dveří" </t>
  </si>
  <si>
    <t>"včetně základního nátěru" 11,1*1,5*1,08*0,001</t>
  </si>
  <si>
    <t>-820056260</t>
  </si>
  <si>
    <t>" v místě zazdívek" 2,2*2+0,8</t>
  </si>
  <si>
    <t>-958743416</t>
  </si>
  <si>
    <t>" viz. montáž +ztratné" 1,5*0,2*2</t>
  </si>
  <si>
    <t>510919712</t>
  </si>
  <si>
    <t>" strop" 14,55+42,7+8,23</t>
  </si>
  <si>
    <t>-1248052741</t>
  </si>
  <si>
    <t>" podlaha" 14,55+42,7+10,0+10,0</t>
  </si>
  <si>
    <t>429510978</t>
  </si>
  <si>
    <t>1,5*2,5*4+0,8*2,5*2+1,0*2,0*2*3+1,25*1,0*2+1,2*2,2*2+1,1*2,0*2</t>
  </si>
  <si>
    <t>984597191</t>
  </si>
  <si>
    <t>"v místě nových dveří vyšetřovny II"  5,0*3,3*2+(1,1+2,0*2)*0,45</t>
  </si>
  <si>
    <t>612325421</t>
  </si>
  <si>
    <t>Oprava vnitřní vápenocementové štukové omítky stěn v rozsahu plochy do 10 %</t>
  </si>
  <si>
    <t>-800365823</t>
  </si>
  <si>
    <t>Oprava vápenocementové omítky vnitřních ploch štukové dvouvrstvé, tloušťky do 20 mm a tloušťky štuku do 3 mm stěn, v rozsahu opravované plochy do 10%</t>
  </si>
  <si>
    <t>https://podminky.urs.cz/item/CS_URS_2022_02/612325421</t>
  </si>
  <si>
    <t>"viz. půdorys 1.NP nový stavpů</t>
  </si>
  <si>
    <t xml:space="preserve">"oprava omítky  stěn v místě kde nebyla vyšetřovna" </t>
  </si>
  <si>
    <t>(2,1+3,4)*3,3-0,6*2,42+(0,8+2,62*2)*0,4</t>
  </si>
  <si>
    <t>820426428</t>
  </si>
  <si>
    <t>612321141</t>
  </si>
  <si>
    <t>Vápenocementová omítka štuková dvouvrstvá vnitřních stěn nanášená ručně</t>
  </si>
  <si>
    <t>465149655</t>
  </si>
  <si>
    <t>Omítka vápenocementová vnitřních ploch nanášená ručně dvouvrstvá, tloušťky jádrové omítky do 10 mm a tloušťky štuku do 3 mm štuková svislých konstrukcí stěn</t>
  </si>
  <si>
    <t>https://podminky.urs.cz/item/CS_URS_2022_02/612321141</t>
  </si>
  <si>
    <t>(2,235+3,1*2)*0,45+((3,0*3,2)-(2,235*3,1))*2+(1,3+2,1*2)*0,15+1,5*2,1+1,0*2,1*2</t>
  </si>
  <si>
    <t>Osazování ocelových zárubní stíněných s Pb vložkou  dveří do vynechaného otvoru, s obetonováním, dveří jednokřídlových do 2,5 m2 - SDK příčky</t>
  </si>
  <si>
    <t>-1654130296</t>
  </si>
  <si>
    <t>Osazování ocelových zárubní stíněných s Pb vložkou dveří do vynechaného otvoru, s obetonováním, dveří jednokřídlových do 2,5 m2 - SDK příčky</t>
  </si>
  <si>
    <t>" viz. půdroys 1.NP nový stav"</t>
  </si>
  <si>
    <t>" nové stíněné zárubně" 1</t>
  </si>
  <si>
    <t>55331RP6</t>
  </si>
  <si>
    <t>zárubeň jednokřídlá stíněná s Pb vložkou ocelová pro SDK příčku tl stěny 110-150mm rozměru 800/1970mm</t>
  </si>
  <si>
    <t>-2000772153</t>
  </si>
  <si>
    <t>" viz. montáž" 1</t>
  </si>
  <si>
    <t>-1088508692</t>
  </si>
  <si>
    <t>" pro potřeby úptravy stávajících podlah " (5,7+6,0+3,5)*0,2*0,2</t>
  </si>
  <si>
    <t>-126774681</t>
  </si>
  <si>
    <t>-1736133063</t>
  </si>
  <si>
    <t>962031133</t>
  </si>
  <si>
    <t>Bourání příček z cihel pálených na MVC tl do 150 mm</t>
  </si>
  <si>
    <t>-84146620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</si>
  <si>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</si>
  <si>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</si>
  <si>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(6,0+5,4+1,5)*3,3-0,8*2,0</t>
  </si>
  <si>
    <t>-933732388</t>
  </si>
  <si>
    <t>1186768728</t>
  </si>
  <si>
    <t>2121211679</t>
  </si>
  <si>
    <t>977312114</t>
  </si>
  <si>
    <t>Řezání stávajících betonových mazanin vyztužených hl do 200 mm</t>
  </si>
  <si>
    <t>2023052412</t>
  </si>
  <si>
    <t>Řezání stávajících betonových mazanin s vyztužením hloubky přes 150 do 200 mm</t>
  </si>
  <si>
    <t>https://podminky.urs.cz/item/CS_URS_2022_02/977312114</t>
  </si>
  <si>
    <t xml:space="preserve">"viz. půdorys 1.NP - nový stav" </t>
  </si>
  <si>
    <t>" nový kabelový kanál - kompletní dodávka pro umístění v prostředí RTG" (7,0*2+5,7*2)</t>
  </si>
  <si>
    <t>974042565</t>
  </si>
  <si>
    <t>Vysekání rýh v dlažbě betonové nebo jiné monolitické hl do 150 mm š do 200 mm</t>
  </si>
  <si>
    <t>-135725010</t>
  </si>
  <si>
    <t>Vysekání rýh v betonové nebo jiné monolitické dlažbě s betonovým podkladem do hl. 150 mm a šířky do 200 mm</t>
  </si>
  <si>
    <t>https://podminky.urs.cz/item/CS_URS_2022_02/974042565</t>
  </si>
  <si>
    <t xml:space="preserve">" nový kabelový kanál - kompletní dodávka pro umístění v prostředí RTG" </t>
  </si>
  <si>
    <t>7,0+5,7</t>
  </si>
  <si>
    <t>-1635744971</t>
  </si>
  <si>
    <t>-1597235422</t>
  </si>
  <si>
    <t>-1936750995</t>
  </si>
  <si>
    <t>" skládka nebo zařízení pro nakládání s odpady do 15 km" 15,0*13,545</t>
  </si>
  <si>
    <t>-981457093</t>
  </si>
  <si>
    <t>1936820716</t>
  </si>
  <si>
    <t>713</t>
  </si>
  <si>
    <t>Izolace tepelné</t>
  </si>
  <si>
    <t>713121111</t>
  </si>
  <si>
    <t>Montáž izolace tepelné podlah volně kladenými rohožemi, pásy, dílci, deskami 1 vrstva</t>
  </si>
  <si>
    <t>842374316</t>
  </si>
  <si>
    <t>Montáž tepelné izolace podlah rohožemi, pásy, deskami, dílci, bloky (izolační materiál ve specifikaci) kladenými volně jednovrstvá</t>
  </si>
  <si>
    <t>https://podminky.urs.cz/item/CS_URS_2022_02/713121111</t>
  </si>
  <si>
    <t>" kročejová izolace" 30,0</t>
  </si>
  <si>
    <t>63231202</t>
  </si>
  <si>
    <t>deska čedičová minerální pro snížení kročejového hluku (max. zatížení 5 kN/m2) tl 30mm</t>
  </si>
  <si>
    <t>1220697836</t>
  </si>
  <si>
    <t>" viz. montáž+ ztratné" 30,0</t>
  </si>
  <si>
    <t>30*1,1 'Přepočtené koeficientem množství</t>
  </si>
  <si>
    <t>998713201</t>
  </si>
  <si>
    <t>Přesun hmot procentní pro izolace tepelné v objektech v do 6 m</t>
  </si>
  <si>
    <t>-634839804</t>
  </si>
  <si>
    <t>Přesun hmot pro izolace tepelné stanovený procentní sazbou (%) z ceny vodorovná dopravní vzdálenost do 50 m v objektech výšky do 6 m</t>
  </si>
  <si>
    <t>https://podminky.urs.cz/item/CS_URS_2022_02/998713201</t>
  </si>
  <si>
    <t>403009346</t>
  </si>
  <si>
    <t>"viz. půdorys 1.NP nový stav" 2</t>
  </si>
  <si>
    <t>1524097968</t>
  </si>
  <si>
    <t>-1216545529</t>
  </si>
  <si>
    <t>https://podminky.urs.cz/item/CS_URS_2022_02/725291RP21</t>
  </si>
  <si>
    <t>65477</t>
  </si>
  <si>
    <t>763111RP1</t>
  </si>
  <si>
    <t>Obklad stěny ze sádrokartonových desek s nosnou konstrukcí z jednoduchých ocelových profilů UW, CW jednoduše opláštěná deskou s ochranou proti rentgenovému záření DFI tl. 12,5mm,  profil 50</t>
  </si>
  <si>
    <t>359192690</t>
  </si>
  <si>
    <t>Obklad stěny ze sádrokartonových desek s nosnou konstrukcí z jednoduchých ocelových profilů UW, CW jednoduše opláštěná deskou s ochranou proti rentgenovému záření DFI tl. 12,5mm, profil 50</t>
  </si>
  <si>
    <t xml:space="preserve">" viz. půdorys 1.NP " </t>
  </si>
  <si>
    <t xml:space="preserve">" vyšetřovna CT" </t>
  </si>
  <si>
    <t>23,036*3,3-(1,25*2,42*2)+(1,45+2,62*2)*0,2*2</t>
  </si>
  <si>
    <t>162801353</t>
  </si>
  <si>
    <t xml:space="preserve">" viz. půdorys 1.Np nový stav" </t>
  </si>
  <si>
    <t>" dveře v SDK příčce" 4</t>
  </si>
  <si>
    <t>763111RP9</t>
  </si>
  <si>
    <t>Příčka ze sádrokartonových desek s nosnou konstrukcí z jednoduchých ocelových profilů UW, CW trojitě  opláštěná deskami s ochranou proti rentgenovému záření DFI tl. 3 x 12,5+2 x 12,5  mm s izolací, EI 120, příčka tl. 150 mm, profil 100, Rw do 66 dB</t>
  </si>
  <si>
    <t>-432851129</t>
  </si>
  <si>
    <t>Příčka ze sádrokartonových desek s nosnou konstrukcí z jednoduchých ocelových profilů UW, CW trojitě opláštěná deskami s ochranou proti rentgenovému záření DFI tl. 3 x 12,5+2 x 12,5 mm s izolací, EI 120, příčka tl. 150 mm, profil 100, Rw do 66 dB</t>
  </si>
  <si>
    <t xml:space="preserve">"příčka mezi ovladovnou a vyšetřovnou" </t>
  </si>
  <si>
    <t>(1,65+1,25+0,475+1,5+2,1)*3,3-(1,25*1,0+0,8*1,97+1,1*2,0)</t>
  </si>
  <si>
    <t>-441231549</t>
  </si>
  <si>
    <t>"chodba+ovladovna" 2,4*3,7+3,7*2*0,7</t>
  </si>
  <si>
    <t>763131RP9</t>
  </si>
  <si>
    <t>Podhled ze sádrokartonových desek dvouvrstvá zavěšená spodní konstrukce z ocelových profilů CD, UD dvojitě opláštěná deskami  s ochranou proti rentgenovému záření DFI tl. 2 x 12,5 mm</t>
  </si>
  <si>
    <t>751937459</t>
  </si>
  <si>
    <t>Podhled ze sádrokartonových desek dvouvrstvá zavěšená spodní konstrukce z ocelových profilů CD, UD dvojitě opláštěná deskami s ochranou proti rentgenovému záření DFI tl. 2 x 12,5 mm</t>
  </si>
  <si>
    <t>12,75+(1,5+1,5+6,962)*0,70+29,24</t>
  </si>
  <si>
    <t>175008925</t>
  </si>
  <si>
    <t>3,5+6,92</t>
  </si>
  <si>
    <t>-1832848915</t>
  </si>
  <si>
    <t>3,5+6,92+2,235</t>
  </si>
  <si>
    <t>381926931</t>
  </si>
  <si>
    <t>1,5*(6,92+2,0)+(3,5*2,4)</t>
  </si>
  <si>
    <t>-710470935</t>
  </si>
  <si>
    <t>-1313242181</t>
  </si>
  <si>
    <t>29,24+12,94</t>
  </si>
  <si>
    <t>-1851111509</t>
  </si>
  <si>
    <t>" viz. montáž + ztratné" 42,18</t>
  </si>
  <si>
    <t>42,18*1,05 'Přepočtené koeficientem množství</t>
  </si>
  <si>
    <t>-1297259279</t>
  </si>
  <si>
    <t>763164711</t>
  </si>
  <si>
    <t>SDK obklad kcí uzavřeného tvaru š do 0,8 m desky 1xA 12,5</t>
  </si>
  <si>
    <t>-270831067</t>
  </si>
  <si>
    <t>Obklad konstrukcí sádrokartonovými deskami včetně ochranných úhelníků uzavřeného tvaru rozvinuté šíře do 0,8 m, opláštěný deskou standardní A, tl. 12,5 mm</t>
  </si>
  <si>
    <t>https://podminky.urs.cz/item/CS_URS_2022_02/763164711</t>
  </si>
  <si>
    <t>" obklad ocelového nosníku" 1,5+0,3</t>
  </si>
  <si>
    <t>-2053053935</t>
  </si>
  <si>
    <t>766660041</t>
  </si>
  <si>
    <t>Montáž dveřních křídel dřevěných nebo plastových otevíravých do ocelové zárubně  s olověnou vložkou jednokřídlových, šířky do 800 mm</t>
  </si>
  <si>
    <t>-1375087164</t>
  </si>
  <si>
    <t>Montáž dveřních křídel dřevěných nebo plastových otevíravých do ocelové zárubně s olověnou vložkou jednokřídlových, šířky do 800 mm</t>
  </si>
  <si>
    <t>https://podminky.urs.cz/item/CS_URS_2022_02/766660041</t>
  </si>
  <si>
    <t>" nové dveře do SDK příčky" 1</t>
  </si>
  <si>
    <t>61162RP10</t>
  </si>
  <si>
    <t>dveře jednokřídlé  s olověnou vložkou plné 800x2000mm</t>
  </si>
  <si>
    <t>653531826</t>
  </si>
  <si>
    <t>" viz. montáž " 1</t>
  </si>
  <si>
    <t>766821RP83</t>
  </si>
  <si>
    <t>Dodávka a montáž vestavěné skříně pro umyvadlo do niky</t>
  </si>
  <si>
    <t>976154436</t>
  </si>
  <si>
    <t>https://podminky.urs.cz/item/CS_URS_2022_02/766821RP83</t>
  </si>
  <si>
    <t xml:space="preserve">" viz. půdorys truhlářských výrobků" </t>
  </si>
  <si>
    <t>"  skříně včetně kování a ukončujících či lemovacích lišt, dvířek, šuplíků" 1</t>
  </si>
  <si>
    <t>1998678520</t>
  </si>
  <si>
    <t>767510RP9</t>
  </si>
  <si>
    <t>Dodávka a montáž kabelového kanálu 200/80 mm s odnímatelným krytem (včetně krytu, pláště, úhlelníků, kompletní dodávka , povrchová úprava krytu vinylovou  krytinou)</t>
  </si>
  <si>
    <t>1774874538</t>
  </si>
  <si>
    <t>Dodávka a montáž kabelového kanálu 200/80 mm s odnímatelným krytem (včetně krytu, pláště, úhlelníků, kompletní dodávka , povrchová úprava krytu vinylovou krytinou)</t>
  </si>
  <si>
    <t>767630RP3</t>
  </si>
  <si>
    <t>Montáž posuvných dveří z hliníkových profilů s utěsněním připojovací spáry impregnovanou komprimační páskou  posuvných výšky do 2200 mm celkové šířky do 2000 mm</t>
  </si>
  <si>
    <t>1053315987</t>
  </si>
  <si>
    <t>Montáž posuvných dveří z hliníkových profilů s utěsněním připojovací spáry impregnovanou komprimační páskou posuvných výšky do 2200 mm celkové šířky do 2000 mm</t>
  </si>
  <si>
    <t>" viz. půdorys 1.NP nový stav" 1</t>
  </si>
  <si>
    <t>55329RP26</t>
  </si>
  <si>
    <t>dveře  posuvné, rám AL, zasklení  bezpečnostní sklo, neprůhledné sklo</t>
  </si>
  <si>
    <t>952514998</t>
  </si>
  <si>
    <t>" viz. půdorys 1.NP nový stav"  0,9*2,0</t>
  </si>
  <si>
    <t>767630RP6</t>
  </si>
  <si>
    <t>Montáž posuvných stíněných automatických  dveří z hliníkových profilů s utěsněním připojovací spáry impregnovanou komprimační páskou zdvižně posuvných výšky do 2200 mm celkové šířky do 2000 mm</t>
  </si>
  <si>
    <t>2123507928</t>
  </si>
  <si>
    <t>Montáž posuvných stíněných automatických dveří z hliníkových profilů s utěsněním připojovací spáry impregnovanou komprimační páskou zdvižně posuvných výšky do 2200 mm celkové šířky do 2000 mm</t>
  </si>
  <si>
    <t>" viz. půdorys 1.NP nový stav" 2</t>
  </si>
  <si>
    <t>RMAT0001</t>
  </si>
  <si>
    <t>dveře posuvné stíněné automatické do otvoru 1100/2000 mm ( včetně napojení na EL)</t>
  </si>
  <si>
    <t>-1854685021</t>
  </si>
  <si>
    <t>" včetně doplňků a seřízení" 2</t>
  </si>
  <si>
    <t>767631RP15</t>
  </si>
  <si>
    <t>Demontáž okna s olovnatým sklem včetně obkladovch lišt</t>
  </si>
  <si>
    <t>2038117033</t>
  </si>
  <si>
    <t xml:space="preserve">" viz. půdorys 1.PP bourací práce" </t>
  </si>
  <si>
    <t>" včetně lemování a ukončujících lišt" 1,0</t>
  </si>
  <si>
    <t>767641111</t>
  </si>
  <si>
    <t>Montáž automatických dveří linerálních v do 2,2 m š do 1,0 m</t>
  </si>
  <si>
    <t>-2089645574</t>
  </si>
  <si>
    <t>Montáž automatických dveří posuvných, výšky do 2200 mm lineárních, šířky do 1000 mm</t>
  </si>
  <si>
    <t>https://podminky.urs.cz/item/CS_URS_2022_02/767641111</t>
  </si>
  <si>
    <t>55329RP9</t>
  </si>
  <si>
    <t>dveře automatické vnitřní posuvné lineárně, rám Al profily 25mm, zasklení jednoduché bezpečnostní, 1 křídlé 800x2000mm</t>
  </si>
  <si>
    <t>465883347</t>
  </si>
  <si>
    <t>" včetně doplňků a seřízení" 1</t>
  </si>
  <si>
    <t>767711RP7</t>
  </si>
  <si>
    <t>Dodávka a montáž  stíněného okna s Pb velikosti 1,25x1,0 m (včetně montáže pro stíněné konstrukce)</t>
  </si>
  <si>
    <t>1643356050</t>
  </si>
  <si>
    <t>Dodávka a montáž stíněného okna s Pb velikosti 1,25x1,0 m (včetně montáže pro stíněné konstrukce)</t>
  </si>
  <si>
    <t>" podrobnosti viz. PD" 1</t>
  </si>
  <si>
    <t>1888881939</t>
  </si>
  <si>
    <t xml:space="preserve">"ocelový rám pro ztužení otvoru pro nové dveře" </t>
  </si>
  <si>
    <t>8,9*(2,1*2+1,0+2,1*2+1,3+1,0+2,1*2)</t>
  </si>
  <si>
    <t>RMAT0002</t>
  </si>
  <si>
    <t>atypická zámečnická konstrukce (pro ztužení otvoru v SDK příčce)</t>
  </si>
  <si>
    <t>-1212895629</t>
  </si>
  <si>
    <t xml:space="preserve">" včetně základního náttěru" </t>
  </si>
  <si>
    <t>" přes konstrukci bude přetažena SDK deska" 141,51*1,08*0,001</t>
  </si>
  <si>
    <t>767996802</t>
  </si>
  <si>
    <t>Demontáž atypických zámečnických konstrukcí rozebráním hmotnosti jednotlivých dílů do 100 kg</t>
  </si>
  <si>
    <t>CS ÚRS 2019 02</t>
  </si>
  <si>
    <t>-1100420488</t>
  </si>
  <si>
    <t>Demontáž ostatních zámečnických konstrukcí o hmotnosti jednotlivých dílů rozebráním přes 50 do 100 kg</t>
  </si>
  <si>
    <t xml:space="preserve">" viz. půdorys bouracích prací" </t>
  </si>
  <si>
    <t xml:space="preserve">" demontáž ocelových prvků" </t>
  </si>
  <si>
    <t>"předpoklad " 300,0</t>
  </si>
  <si>
    <t>1016072810</t>
  </si>
  <si>
    <t>-738542174</t>
  </si>
  <si>
    <t xml:space="preserve">"ovladovna a vyšetřovna CT" </t>
  </si>
  <si>
    <t>14,55+42,7</t>
  </si>
  <si>
    <t>-716106537</t>
  </si>
  <si>
    <t>592396082</t>
  </si>
  <si>
    <t>1909685325</t>
  </si>
  <si>
    <t>-963908671</t>
  </si>
  <si>
    <t>776221121</t>
  </si>
  <si>
    <t>Lepení elektrostaticky vodivých pásů z PVC standardním lepidlem</t>
  </si>
  <si>
    <t>379975344</t>
  </si>
  <si>
    <t>Montáž podlahovin z PVC lepením standardním lepidlem z pásů elektrostaticky vodivých</t>
  </si>
  <si>
    <t>https://podminky.urs.cz/item/CS_URS_2022_02/776221121</t>
  </si>
  <si>
    <t>14,55+15,06*0,15</t>
  </si>
  <si>
    <t>42,7+29,2*0,15</t>
  </si>
  <si>
    <t>28411RP3</t>
  </si>
  <si>
    <t>vinyl elektrostatický tl 2mm, hm 2980g/m2, hořlavost Bfl-s1, smykové tření µ 0.6, třída zátěže 34/43, odpor krytiny ≤10^6 napětí těla &lt;35V, pro čisté prostory</t>
  </si>
  <si>
    <t>-893712403</t>
  </si>
  <si>
    <t>" viz. montáž + ztratné" 63,889</t>
  </si>
  <si>
    <t>63,889*1,1 'Přepočtené koeficientem množství</t>
  </si>
  <si>
    <t>-660023455</t>
  </si>
  <si>
    <t>"oprava v místě nových dveří" 3</t>
  </si>
  <si>
    <t>377261196</t>
  </si>
  <si>
    <t xml:space="preserve">" včetně soklu" </t>
  </si>
  <si>
    <t>"viz. montáž + ztratné" 2,0*2+3,0*0,2+2,0</t>
  </si>
  <si>
    <t>6,6*1,1 'Přepočtené koeficientem množství</t>
  </si>
  <si>
    <t>708794075</t>
  </si>
  <si>
    <t>15,06+29,2</t>
  </si>
  <si>
    <t>19416RP4</t>
  </si>
  <si>
    <t>lišta PVC kombinovaná, fabion a ukončovací (systémové řešení)</t>
  </si>
  <si>
    <t>-924456689</t>
  </si>
  <si>
    <t>" viz.montáž + ztratné" 44,26</t>
  </si>
  <si>
    <t>44,26*1,02 'Přepočtené koeficientem množství</t>
  </si>
  <si>
    <t>776992111</t>
  </si>
  <si>
    <t>Montáž zemnícího pásku</t>
  </si>
  <si>
    <t>-1902158859</t>
  </si>
  <si>
    <t>Ostatní práce montáž zemnícího pásku</t>
  </si>
  <si>
    <t>https://podminky.urs.cz/item/CS_URS_2022_02/776992111</t>
  </si>
  <si>
    <t>5,7*5+7,0+3,5+1,0*5</t>
  </si>
  <si>
    <t>19620200</t>
  </si>
  <si>
    <t>pásek Cu samolepící pro lepení vodivých podlahovin</t>
  </si>
  <si>
    <t>-163981980</t>
  </si>
  <si>
    <t>" viz. montáž + ztratné" 44,0</t>
  </si>
  <si>
    <t>44*1,02 'Přepočtené koeficientem množství</t>
  </si>
  <si>
    <t>-2006786370</t>
  </si>
  <si>
    <t>717675726</t>
  </si>
  <si>
    <t>(0,3+1,25+0,3)*2,1+1,5*2,1</t>
  </si>
  <si>
    <t>-494755460</t>
  </si>
  <si>
    <t>1696443544</t>
  </si>
  <si>
    <t>2010538919</t>
  </si>
  <si>
    <t>(0,3+1,25+0,3)*2+2,1*2+1,5*2+2,1*2</t>
  </si>
  <si>
    <t>1421385780</t>
  </si>
  <si>
    <t>" viz. montáž + ztratné" 15,1</t>
  </si>
  <si>
    <t>15,1*1,1 'Přepočtené koeficientem množství</t>
  </si>
  <si>
    <t>482115758</t>
  </si>
  <si>
    <t>-1212694657</t>
  </si>
  <si>
    <t>" viz.montáž + ztratné" 7,035</t>
  </si>
  <si>
    <t>7,035*1,1 'Přepočtené koeficientem množství</t>
  </si>
  <si>
    <t>79694440</t>
  </si>
  <si>
    <t>-126217023</t>
  </si>
  <si>
    <t>155030034</t>
  </si>
  <si>
    <t>-670839017</t>
  </si>
  <si>
    <t>234331887</t>
  </si>
  <si>
    <t>356348211</t>
  </si>
  <si>
    <t>" strop" 14,55+42,7+10,0+10,0</t>
  </si>
  <si>
    <t>43,45*3,3-(0,6*2,42*2+1,25*2,45+1,25*2,42*2+0,8*1,97)</t>
  </si>
  <si>
    <t>(0,8+2,42*2)*2*0,4+(1,65+2,242*2)*0,4</t>
  </si>
  <si>
    <t>394402026</t>
  </si>
  <si>
    <t>-1498601987</t>
  </si>
  <si>
    <t>1372183909</t>
  </si>
  <si>
    <t>1868616569</t>
  </si>
  <si>
    <t>-1738140554</t>
  </si>
  <si>
    <t>" viz. půdorys 1.NP nový stav" 16,0</t>
  </si>
  <si>
    <t>1034934228</t>
  </si>
  <si>
    <t>"viz. montáž + ztratné"  77,25+43,18+16,0</t>
  </si>
  <si>
    <t>136,43*1,05 'Přepočtené koeficientem množství</t>
  </si>
  <si>
    <t>160255714</t>
  </si>
  <si>
    <t>" ovladovna + vyšetřovna CT" 14,55+42,7+3,5*0,5+7,0*0,5+1,5*0,5</t>
  </si>
  <si>
    <t>15,06*3,3-(0,6*2,42+1,25*2,42+0,8*1,97*2+0,8*2,0)+(0,8+2,42*2)*0,4+(1,45+2,42*2)*0,4</t>
  </si>
  <si>
    <t>29,2*3,3-(0,6*2,42+1,25*2,42*2+0,8*1,97+1,1*2,0+1,25*1,0)+(0,8+2,42*2)*0,4+(1,45+2,42*2)*0,4</t>
  </si>
  <si>
    <t>"chodba+vyšetřovna" 3,2*5,0+5,0+2,235*0,45+5,0</t>
  </si>
  <si>
    <t>(9,5+5,0+5,0)*3,3-(0,8*2,0+1,1*2,0+1,1*2,0)+(3,1*0,45*2)</t>
  </si>
  <si>
    <t>(4,7+3,5+3,5+1,5+1,5+6,962)*0,7</t>
  </si>
  <si>
    <t>1500840297</t>
  </si>
  <si>
    <t>TZB 1 - Technické zřízení budov 1</t>
  </si>
  <si>
    <t xml:space="preserve">    4 - Vodorovné konstrukce</t>
  </si>
  <si>
    <t xml:space="preserve">    9 - Ostatní konstrukce a práce, bourání</t>
  </si>
  <si>
    <t>1331549625</t>
  </si>
  <si>
    <t xml:space="preserve">"pro potřebu velkého otvoru VZT ve zdivu" </t>
  </si>
  <si>
    <t>0,6*2*18,2*1,08*0,001</t>
  </si>
  <si>
    <t>Vodorovné konstrukce</t>
  </si>
  <si>
    <t>411388531</t>
  </si>
  <si>
    <t>Zabetonování otvorů pl do 1 m2 ve stropech</t>
  </si>
  <si>
    <t>1459422743</t>
  </si>
  <si>
    <t>Zabetonování otvorů ve stropech nebo v klenbách včetně lešení, bednění, odbednění a výztuže (materiál v ceně) ve stropech železobetonových, tvárnicových a prefabrikovaných</t>
  </si>
  <si>
    <t>https://podminky.urs.cz/item/CS_URS_2022_02/411388531</t>
  </si>
  <si>
    <t xml:space="preserve">" doplnění konstrukčkčních vrstev podlahy pro potřevby VZT " </t>
  </si>
  <si>
    <t>0,6*0,9*2*0,08</t>
  </si>
  <si>
    <t>612135101</t>
  </si>
  <si>
    <t>Hrubá výplň rýh ve stěnách maltou jakékoli šířky rýhy</t>
  </si>
  <si>
    <t>281290772</t>
  </si>
  <si>
    <t>Hrubá výplň rýh maltou jakékoli šířky rýhy ve stěnách</t>
  </si>
  <si>
    <t>https://podminky.urs.cz/item/CS_URS_2022_02/612135101</t>
  </si>
  <si>
    <t>0,6*2*0,2</t>
  </si>
  <si>
    <t>-961802466</t>
  </si>
  <si>
    <t>"pro potřebu velkého otvoru VZT ve zdivu" 1</t>
  </si>
  <si>
    <t>1266878660</t>
  </si>
  <si>
    <t>1,0*2,0</t>
  </si>
  <si>
    <t>631362021</t>
  </si>
  <si>
    <t>Výztuž mazanin svařovanými sítěmi Kari</t>
  </si>
  <si>
    <t>-492974806</t>
  </si>
  <si>
    <t>Výztuž mazanin ze svařovaných sítí z drátů typu KARI</t>
  </si>
  <si>
    <t>https://podminky.urs.cz/item/CS_URS_2022_02/631362021</t>
  </si>
  <si>
    <t>" KARI síť 150/150/6,3 mm" 0,6*0,9*2*3,301*1,15*0,001</t>
  </si>
  <si>
    <t>632451234</t>
  </si>
  <si>
    <t>Potěr cementový samonivelační litý C25 tl přes 45 do 50 mm</t>
  </si>
  <si>
    <t>283133416</t>
  </si>
  <si>
    <t>Potěr cementový samonivelační litý tř. C 25, tl. přes 45 do 50 mm</t>
  </si>
  <si>
    <t>https://podminky.urs.cz/item/CS_URS_2022_02/632451234</t>
  </si>
  <si>
    <t>0,6*0,9*2</t>
  </si>
  <si>
    <t>632451292</t>
  </si>
  <si>
    <t>Příplatek k cementovému samonivelačnímu litému potěru C25 ZKD 5 mm tl přes 50 mm</t>
  </si>
  <si>
    <t>-2121533046</t>
  </si>
  <si>
    <t>Potěr cementový samonivelační litý Příplatek k cenám za každých dalších i započatých 5 mm tloušťky přes 50 mm tř. C 25</t>
  </si>
  <si>
    <t>https://podminky.urs.cz/item/CS_URS_2022_02/632451292</t>
  </si>
  <si>
    <t>0,6*0,9*2*6</t>
  </si>
  <si>
    <t>632481213</t>
  </si>
  <si>
    <t>Separační vrstva z PE fólie</t>
  </si>
  <si>
    <t>-321184138</t>
  </si>
  <si>
    <t>Separační vrstva k oddělení podlahových vrstev z polyetylénové fólie</t>
  </si>
  <si>
    <t>https://podminky.urs.cz/item/CS_URS_2022_02/632481213</t>
  </si>
  <si>
    <t>1,08*1,15 'Přepočtené koeficientem množství</t>
  </si>
  <si>
    <t>Ostatní konstrukce a práce, bourání</t>
  </si>
  <si>
    <t>-37034090</t>
  </si>
  <si>
    <t>" pro potřeby úpravy VZT" 20,0</t>
  </si>
  <si>
    <t>963012510</t>
  </si>
  <si>
    <t>Bourání stropů z ŽB desek š do 300 mm tl do 140 mm</t>
  </si>
  <si>
    <t>-45029638</t>
  </si>
  <si>
    <t>Bourání stropů z desek nebo panelů železobetonových prefabrikovaných s dutinami z desek, š. do 300 mm tl. do 140 mm</t>
  </si>
  <si>
    <t>https://podminky.urs.cz/item/CS_URS_2022_02/963012510</t>
  </si>
  <si>
    <t xml:space="preserve">" vybourání konstrukčkčních vrstev podlahy pro potřevby VZT " </t>
  </si>
  <si>
    <t>0,6*0,9*2*0,065</t>
  </si>
  <si>
    <t>965042121</t>
  </si>
  <si>
    <t>Bourání podkladů pod dlažby nebo mazanin betonových nebo z litého asfaltu tl do 100 mm pl do 1 m2</t>
  </si>
  <si>
    <t>570198652</t>
  </si>
  <si>
    <t>Bourání mazanin betonových nebo z litého asfaltu tl. do 100 mm, plochy do 1 m2</t>
  </si>
  <si>
    <t>https://podminky.urs.cz/item/CS_URS_2022_02/965042121</t>
  </si>
  <si>
    <t>0,6*0,9*2*0,055</t>
  </si>
  <si>
    <t>965049111</t>
  </si>
  <si>
    <t>Příplatek k bourání betonových mazanin za bourání mazanin se svařovanou sítí tl do 100 mm</t>
  </si>
  <si>
    <t>387317061</t>
  </si>
  <si>
    <t>Bourání mazanin Příplatek k cenám za bourání mazanin betonových se svařovanou sítí, tl. do 100 mm</t>
  </si>
  <si>
    <t>https://podminky.urs.cz/item/CS_URS_2022_02/965049111</t>
  </si>
  <si>
    <t>0,6*0,9*2*0,04</t>
  </si>
  <si>
    <t>965082932</t>
  </si>
  <si>
    <t>Odstranění násypů pod podlahami tl do 200 mm pl do 2 m2</t>
  </si>
  <si>
    <t>2082727604</t>
  </si>
  <si>
    <t>Odstranění násypu pod podlahami nebo ochranného násypu na střechách tl. do 200 mm, plochy do 2 m2</t>
  </si>
  <si>
    <t>https://podminky.urs.cz/item/CS_URS_2022_02/965082932</t>
  </si>
  <si>
    <t>0,6*0,9*2*0,16</t>
  </si>
  <si>
    <t>971033581</t>
  </si>
  <si>
    <t>Vybourání otvorů ve zdivu cihelném pl do 1 m2 na MVC nebo MV tl do 900 mm</t>
  </si>
  <si>
    <t>-992573255</t>
  </si>
  <si>
    <t>Vybourání otvorů ve zdivu základovém nebo nadzákladovém z cihel, tvárnic, příčkovek z cihel pálených na maltu vápennou nebo vápenocementovou plochy do 1 m2, tl. do 900 mm</t>
  </si>
  <si>
    <t>https://podminky.urs.cz/item/CS_URS_2022_02/971033581</t>
  </si>
  <si>
    <t>"pro potřeby otvoru VZT" 1</t>
  </si>
  <si>
    <t>2139628899</t>
  </si>
  <si>
    <t>0,6*2</t>
  </si>
  <si>
    <t>977151111</t>
  </si>
  <si>
    <t>Jádrové vrty diamantovými korunkami do stavebních materiálů D do 35 mm</t>
  </si>
  <si>
    <t>-881739944</t>
  </si>
  <si>
    <t>Jádrové vrty diamantovými korunkami do stavebních materiálů (železobetonu, betonu, cihel, obkladů, dlažeb, kamene) průměru do 35 mm</t>
  </si>
  <si>
    <t>https://podminky.urs.cz/item/CS_URS_2022_02/977151111</t>
  </si>
  <si>
    <t xml:space="preserve">"pro potřeby vedení VZT" </t>
  </si>
  <si>
    <t>4*0,7+4*0,5+2*0,3</t>
  </si>
  <si>
    <t>-1027562440</t>
  </si>
  <si>
    <t>" otvory ve stropní konstrukci" 0,9*2*2+0,6*2*2</t>
  </si>
  <si>
    <t>1896676592</t>
  </si>
  <si>
    <t>-82128890</t>
  </si>
  <si>
    <t>1373631319</t>
  </si>
  <si>
    <t>" skládka nebo zařízení pro nakládání s odpadem do 15 km" 2,391*15</t>
  </si>
  <si>
    <t>704100337</t>
  </si>
  <si>
    <t>1928184056</t>
  </si>
  <si>
    <t>713100921</t>
  </si>
  <si>
    <t>Příplatek k opravě izolací tepelných vyspravení podlah za správkový kus</t>
  </si>
  <si>
    <t>-1780955805</t>
  </si>
  <si>
    <t>Oprava izolace běžných stavebních konstrukcí Příplatek k cenám izolací stavebních konstrukcí za správkový kus vyspravení podlah</t>
  </si>
  <si>
    <t>https://podminky.urs.cz/item/CS_URS_2022_02/713100921</t>
  </si>
  <si>
    <t>" doplnění konstrukčkčních vrstev podlahy pro potřevby VZT " 1</t>
  </si>
  <si>
    <t>696073959</t>
  </si>
  <si>
    <t>28376423</t>
  </si>
  <si>
    <t>deska XPS hrana polodrážková a hladký povrch 300kPA tl 120mm</t>
  </si>
  <si>
    <t>-633052448</t>
  </si>
  <si>
    <t>1,08*1,05 'Přepočtené koeficientem množství</t>
  </si>
  <si>
    <t>108336222</t>
  </si>
  <si>
    <t>-13435044</t>
  </si>
  <si>
    <t>" vysekání rýhy ve stěně pro nové vedení kanalizace cca  8,0+5,0 m</t>
  </si>
  <si>
    <t>-175554278</t>
  </si>
  <si>
    <t>-1099650043</t>
  </si>
  <si>
    <t xml:space="preserve">" vysekání rýhy ve stěně pro nové vedení vodovodu cca  8,0 +5,0m" </t>
  </si>
  <si>
    <t>321966131</t>
  </si>
  <si>
    <t>-465289254</t>
  </si>
  <si>
    <t>725211661</t>
  </si>
  <si>
    <t>Umyvadlo keramické bílé zápustné šířky 560 mm připevněné do desky</t>
  </si>
  <si>
    <t>-1230125203</t>
  </si>
  <si>
    <t>Umyvadla keramická bílá bez výtokových armatur do desky zápustná, šířky umyvadla 550 až 560 mm</t>
  </si>
  <si>
    <t>https://podminky.urs.cz/item/CS_URS_2022_02/725211661</t>
  </si>
  <si>
    <t>"umyvadlo ve  vyšetřovně CT"  1</t>
  </si>
  <si>
    <t xml:space="preserve">" umyvadlo musí být matné" </t>
  </si>
  <si>
    <t>-1000042370</t>
  </si>
  <si>
    <t>" nové umyvadlo v ovladovně" 1</t>
  </si>
  <si>
    <t>1627142405</t>
  </si>
  <si>
    <t>" pro nové umyvadla " 2</t>
  </si>
  <si>
    <t>1628286137</t>
  </si>
  <si>
    <t>1877397327</t>
  </si>
  <si>
    <t>763111921</t>
  </si>
  <si>
    <t>Zhotovení otvoru vel. do 0,1 m2 v SDK příčce tl přes 100 mm s vyztužením profily</t>
  </si>
  <si>
    <t>492369959</t>
  </si>
  <si>
    <t>Zhotovení otvorů v příčkách ze sádrokartonových desek pro prostupy (voda, elektro, topení, VZT), osvětlení, okna, revizní klapky a dvířka včetně vyztužení profily pro příčku tl. přes 100 mm, velikost do 0,10 m2</t>
  </si>
  <si>
    <t>https://podminky.urs.cz/item/CS_URS_2022_02/763111921</t>
  </si>
  <si>
    <t>"pro potřeby vedení VZT" 2</t>
  </si>
  <si>
    <t>566689879</t>
  </si>
  <si>
    <t>767995112</t>
  </si>
  <si>
    <t>Montáž atypických zámečnických konstrukcí hm přes 5 do 10 kg</t>
  </si>
  <si>
    <t>632389728</t>
  </si>
  <si>
    <t>Montáž ostatních atypických zámečnických konstrukcí hmotnosti přes 5 do 10 kg</t>
  </si>
  <si>
    <t>https://podminky.urs.cz/item/CS_URS_2022_02/767995112</t>
  </si>
  <si>
    <t xml:space="preserve">" pro potřeby vyztužení otvorů ve strpní konstrukci pro VZT" </t>
  </si>
  <si>
    <t>(0,4*2+0,35*2)*2*17,9</t>
  </si>
  <si>
    <t>atypická zámečnická konstrukce</t>
  </si>
  <si>
    <t>-2008059901</t>
  </si>
  <si>
    <t>(0,4*2+0,35*2)*2*17,9*1,08*0,001</t>
  </si>
  <si>
    <t>-531497993</t>
  </si>
  <si>
    <t>1446224751</t>
  </si>
  <si>
    <t>" např. zához rýh, úprava stěn, podlah, doomítání a ostatní práce pro specialisty...." 2*8</t>
  </si>
  <si>
    <t xml:space="preserve">"úprava stávající stropní konstrukce pro potřeby VZT  - otvory ve stropní konstrukci" </t>
  </si>
  <si>
    <t>"plocha 0,5*0,5 m, rozebrání podlahy, odebrání násypu. odstranění cementového potěru,  úprava otvorů"</t>
  </si>
  <si>
    <t xml:space="preserve">"zpětná úprava podkladové konstrukce do původního stavu" </t>
  </si>
  <si>
    <t>-2054789523</t>
  </si>
  <si>
    <t>1844100442</t>
  </si>
  <si>
    <t>799-VZT2</t>
  </si>
  <si>
    <t>VZT -  úpravy stávajícího vedení</t>
  </si>
  <si>
    <t>201810962</t>
  </si>
  <si>
    <t>VZT - úpravy stávajícího vedení</t>
  </si>
  <si>
    <t>" z důvodu potřeby stínění stropní konstrukce v 1.PP " 1</t>
  </si>
  <si>
    <t xml:space="preserve">" bude demontováno stávající zateplené VZT potrubí  DN 315 včetně TI" </t>
  </si>
  <si>
    <t xml:space="preserve">" potrubí bude včetně TI namontováno zpět s předpokladem 30 %  výměny potrubí" </t>
  </si>
  <si>
    <t xml:space="preserve">" úprava potrubí po provedení stínění stropní konstrukce" </t>
  </si>
  <si>
    <t xml:space="preserve">" délka potrubí je 3,7 + 5,6 m" </t>
  </si>
  <si>
    <t>VN A ON - Vedlejší a ostatní náklady</t>
  </si>
  <si>
    <t>OST - Ostatní náklady</t>
  </si>
  <si>
    <t>VRN - Vedlejší rozpočtové náklady</t>
  </si>
  <si>
    <t xml:space="preserve">    VRN1 - Průzkumné, geodetické a projektové práce</t>
  </si>
  <si>
    <t>OST</t>
  </si>
  <si>
    <t>Ostatní náklady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</si>
  <si>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</si>
  <si>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</si>
  <si>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-1331920913</t>
  </si>
  <si>
    <t>R-007</t>
  </si>
  <si>
    <t>Zajištění dokumentace skutečného provedení staveb, veškeré doklady nutné k vydání kolaudačního souhlasu</t>
  </si>
  <si>
    <t>kompl</t>
  </si>
  <si>
    <t>2020875248</t>
  </si>
  <si>
    <t>R-012</t>
  </si>
  <si>
    <t>Zhotovitel zajistí fotodokumentaci původního a nového stavu, fotodokumentaci průběhu a realizace stavby po jednotlivých měsících</t>
  </si>
  <si>
    <t>1315837996</t>
  </si>
  <si>
    <t>R-015</t>
  </si>
  <si>
    <t>Celková revize elektroinstalace včetně dokladů a protokolů potřebných ke kolaudačnímu řízení</t>
  </si>
  <si>
    <t>kompl.</t>
  </si>
  <si>
    <t>2070974263</t>
  </si>
  <si>
    <t>VRN</t>
  </si>
  <si>
    <t>Vedlejší rozpočtové náklady</t>
  </si>
  <si>
    <t>023002000</t>
  </si>
  <si>
    <t xml:space="preserve">Příprava staveniště, odstranění materiálů a konstrukcí </t>
  </si>
  <si>
    <t>1024</t>
  </si>
  <si>
    <t>611585788</t>
  </si>
  <si>
    <t xml:space="preserve">"příprava staveniště pro provádění stavebních prací" </t>
  </si>
  <si>
    <t xml:space="preserve">"vyklizení mobilních předmětů jako jsou postele, stolky, skříně a pod" </t>
  </si>
  <si>
    <t>"demontáž pevně uchcených předmětů, skříně, technol. panely a pod.</t>
  </si>
  <si>
    <t xml:space="preserve">"zhotovitel vyhodnotí  na základě pokynů investora a prohlídky staveniště" </t>
  </si>
  <si>
    <t xml:space="preserve">"zajištění okolí stavby proti proniku prachu, hluku, znehodnocení stávajícího vybavení -mobilní stěny, SDK provizorní příčky , ochrana podlah dveří " </t>
  </si>
  <si>
    <t xml:space="preserve">" práce související s umístěním SPECT/CT (vybudování přístupové montážní rampy, demontáž stávajícho okna" </t>
  </si>
  <si>
    <t xml:space="preserve">"demontáž stávajících konstrukcí na chodbách, ochrana podlah, stěn a dveří a ostatních konstrukcí" </t>
  </si>
  <si>
    <t xml:space="preserve">" zpětná montáž demontovaných konstrukcí a zařízení včetně stavebních úprav)" </t>
  </si>
  <si>
    <t>"předpoklad " 2*8,0</t>
  </si>
  <si>
    <t>R-003</t>
  </si>
  <si>
    <t>Zařízení staveniště (přechodné dopravní značení, zajištění objízdných tras a uzávěr včetně příslušných povolení, ZS sociální objekty, včetně vnitrostaveništního rozvodu a napojení  na media energii,) - kompletní zajištění</t>
  </si>
  <si>
    <t>-1436254553</t>
  </si>
  <si>
    <t>Zařízení staveniště (přechodné dopravní značení, zajištění objízdných tras a uzávěr včetně příslušných povolení, ZS sociální objekty, včetně vnitrostaveništního rozvodu a napojení na media energii,) - kompletní zajištění</t>
  </si>
  <si>
    <t>" kompletní zařízení staveniště" 1</t>
  </si>
  <si>
    <t xml:space="preserve">" vybudování přístupové panelové komunikace pro potřeby stavby" </t>
  </si>
  <si>
    <t xml:space="preserve">" včetně podloží, následné odstranění včetně podkladních vrstev a úprava terénu do původního stavu" </t>
  </si>
  <si>
    <t xml:space="preserve">" stavební buňky, úprava stávajíchcí stavebních objektu určených pro zařízení staveniště" </t>
  </si>
  <si>
    <t xml:space="preserve">" pronájem ploch staveniště-pokud to bude nutné z hlediska vytvoření meziskladů materiálu" </t>
  </si>
  <si>
    <t xml:space="preserve">" připojení SLP, provizorní komunikace, skládky včetně likvidace obkladu" </t>
  </si>
  <si>
    <t xml:space="preserve">" ostatní náklady na provoz a údržbu vybavení staveniště" </t>
  </si>
  <si>
    <t xml:space="preserve">" demontáž ZS včetně úpravy plochy do původního stavu" </t>
  </si>
  <si>
    <t>R-003a</t>
  </si>
  <si>
    <t>Náklady spojené s prací za plného provozu (hluk prach, zaměstnanci)</t>
  </si>
  <si>
    <t>983196151</t>
  </si>
  <si>
    <t xml:space="preserve">"příprava staveniště před prováděním stavebních prací" </t>
  </si>
  <si>
    <t>"utěsnění otvorů, provizorní SDK příčky do pěny, ochrana stávajících konstrukcí před poškozením nebo znehodnocením prachem" 1</t>
  </si>
  <si>
    <t xml:space="preserve">"ochrana plachtami, OSB deska na podlaze a ostatní opatření nutná k tomu aby nebyl narušen plynulý chod nemocnice " </t>
  </si>
  <si>
    <t>R-005</t>
  </si>
  <si>
    <t>Průběžné čištění komunikací, čištění vozidel při výjezdu ze stavby (zábradlí, zajištění obslužného provozu (zásobování, svoz komunálních odpadů, záchranných složek, ..))</t>
  </si>
  <si>
    <t>-1611551154</t>
  </si>
  <si>
    <t>Průběžné čištění komunikací, čištění vozidel při výjezdu ze stavby, zajištění výkopů (zábradlí, zajištění obslužného provozu (zásobování, svoz komunálních odpadů, záchranných složek, ..))</t>
  </si>
  <si>
    <t>R-006</t>
  </si>
  <si>
    <t xml:space="preserve">Zajištění zkoušek , kamerové zkoušky, tlakové zkoušky, revize, zajištění skládek a meziskládek materiálů a odpadů včetně odvozu a poplatků, zajištění zpětného předání dotčených ploch jednotlivým majitelům </t>
  </si>
  <si>
    <t>310120736</t>
  </si>
  <si>
    <t>R-011</t>
  </si>
  <si>
    <t>Náklady zhotovitele na nutné konzultace se zpracovatelem PD při realizaci  a přípravě stavby</t>
  </si>
  <si>
    <t>1527818798</t>
  </si>
  <si>
    <t>Náklady zhotovitele na nutné konzultace se zpracovatelem PD při realizaci a přípravě stavby</t>
  </si>
  <si>
    <t>"prohlídka stavby s investorem pro upřesnění předané PD, doplnění  podmínek provádění a další podrobnosti"  1</t>
  </si>
  <si>
    <t xml:space="preserve">"na více práce prokazatelně vzniklé neúčastí na prohlídce staveniště,nebude  v průběhu stavby brán zřetel" </t>
  </si>
  <si>
    <t>R-014</t>
  </si>
  <si>
    <t>Náklady na nepředvídatelné skutečnosti - pevná částka 20 000 Kč</t>
  </si>
  <si>
    <t>-1368716548</t>
  </si>
  <si>
    <t>R-018</t>
  </si>
  <si>
    <t>Závěrečný úklid objektu před předáním stavby uživateli do trvalého užívání, finální úklid stavby a okolí</t>
  </si>
  <si>
    <t>402949491</t>
  </si>
  <si>
    <t>VRN1</t>
  </si>
  <si>
    <t>Průzkumné, geodetické a projektové práce</t>
  </si>
  <si>
    <t>011514000</t>
  </si>
  <si>
    <t>Stavebně-statický průzkum</t>
  </si>
  <si>
    <t>…</t>
  </si>
  <si>
    <t>1765164711</t>
  </si>
  <si>
    <t xml:space="preserve">" provedení sond pro upřesnění skutečného stavu stávajícíh konstrukcí" </t>
  </si>
  <si>
    <t xml:space="preserve">" podrobnosti viz. půdorys bouracích prací"  </t>
  </si>
  <si>
    <t>"sondy do podlahy"  1</t>
  </si>
  <si>
    <t>"sondy do podhledu"1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</si>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</sst>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7944321" TargetMode="External" /><Relationship Id="rId2" Type="http://schemas.openxmlformats.org/officeDocument/2006/relationships/hyperlink" Target="https://podminky.urs.cz/item/CS_URS_2022_02/340239212" TargetMode="External" /><Relationship Id="rId3" Type="http://schemas.openxmlformats.org/officeDocument/2006/relationships/hyperlink" Target="https://podminky.urs.cz/item/CS_URS_2022_02/342291121" TargetMode="External" /><Relationship Id="rId4" Type="http://schemas.openxmlformats.org/officeDocument/2006/relationships/hyperlink" Target="https://podminky.urs.cz/item/CS_URS_2022_02/346244381" TargetMode="External" /><Relationship Id="rId5" Type="http://schemas.openxmlformats.org/officeDocument/2006/relationships/hyperlink" Target="https://podminky.urs.cz/item/CS_URS_2022_02/611325421" TargetMode="External" /><Relationship Id="rId6" Type="http://schemas.openxmlformats.org/officeDocument/2006/relationships/hyperlink" Target="https://podminky.urs.cz/item/CS_URS_2022_02/612325225" TargetMode="External" /><Relationship Id="rId7" Type="http://schemas.openxmlformats.org/officeDocument/2006/relationships/hyperlink" Target="https://podminky.urs.cz/item/CS_URS_2022_02/612325423" TargetMode="External" /><Relationship Id="rId8" Type="http://schemas.openxmlformats.org/officeDocument/2006/relationships/hyperlink" Target="https://podminky.urs.cz/item/CS_URS_2022_02/619991001" TargetMode="External" /><Relationship Id="rId9" Type="http://schemas.openxmlformats.org/officeDocument/2006/relationships/hyperlink" Target="https://podminky.urs.cz/item/CS_URS_2022_02/619991011" TargetMode="External" /><Relationship Id="rId10" Type="http://schemas.openxmlformats.org/officeDocument/2006/relationships/hyperlink" Target="https://podminky.urs.cz/item/CS_URS_2022_02/631312141" TargetMode="External" /><Relationship Id="rId11" Type="http://schemas.openxmlformats.org/officeDocument/2006/relationships/hyperlink" Target="https://podminky.urs.cz/item/CS_URS_2022_02/642944121" TargetMode="External" /><Relationship Id="rId12" Type="http://schemas.openxmlformats.org/officeDocument/2006/relationships/hyperlink" Target="https://podminky.urs.cz/item/CS_URS_2022_02/949101111" TargetMode="External" /><Relationship Id="rId13" Type="http://schemas.openxmlformats.org/officeDocument/2006/relationships/hyperlink" Target="https://podminky.urs.cz/item/CS_URS_2022_02/952901111" TargetMode="External" /><Relationship Id="rId14" Type="http://schemas.openxmlformats.org/officeDocument/2006/relationships/hyperlink" Target="https://podminky.urs.cz/item/CS_URS_2022_02/968072455" TargetMode="External" /><Relationship Id="rId15" Type="http://schemas.openxmlformats.org/officeDocument/2006/relationships/hyperlink" Target="https://podminky.urs.cz/item/CS_URS_2022_02/968072456" TargetMode="External" /><Relationship Id="rId16" Type="http://schemas.openxmlformats.org/officeDocument/2006/relationships/hyperlink" Target="https://podminky.urs.cz/item/CS_URS_2022_02/974031164" TargetMode="External" /><Relationship Id="rId17" Type="http://schemas.openxmlformats.org/officeDocument/2006/relationships/hyperlink" Target="https://podminky.urs.cz/item/CS_URS_2022_02/997013211" TargetMode="External" /><Relationship Id="rId18" Type="http://schemas.openxmlformats.org/officeDocument/2006/relationships/hyperlink" Target="https://podminky.urs.cz/item/CS_URS_2022_02/997013501" TargetMode="External" /><Relationship Id="rId19" Type="http://schemas.openxmlformats.org/officeDocument/2006/relationships/hyperlink" Target="https://podminky.urs.cz/item/CS_URS_2022_02/997013509" TargetMode="External" /><Relationship Id="rId20" Type="http://schemas.openxmlformats.org/officeDocument/2006/relationships/hyperlink" Target="https://podminky.urs.cz/item/CS_URS_2022_02/997013871" TargetMode="External" /><Relationship Id="rId21" Type="http://schemas.openxmlformats.org/officeDocument/2006/relationships/hyperlink" Target="https://podminky.urs.cz/item/CS_URS_2022_02/998018001" TargetMode="External" /><Relationship Id="rId22" Type="http://schemas.openxmlformats.org/officeDocument/2006/relationships/hyperlink" Target="https://podminky.urs.cz/item/CS_URS_2022_02/725291631" TargetMode="External" /><Relationship Id="rId23" Type="http://schemas.openxmlformats.org/officeDocument/2006/relationships/hyperlink" Target="https://podminky.urs.cz/item/CS_URS_2022_02/725291RP20" TargetMode="External" /><Relationship Id="rId24" Type="http://schemas.openxmlformats.org/officeDocument/2006/relationships/hyperlink" Target="https://podminky.urs.cz/item/CS_URS_2022_02/998725201" TargetMode="External" /><Relationship Id="rId25" Type="http://schemas.openxmlformats.org/officeDocument/2006/relationships/hyperlink" Target="https://podminky.urs.cz/item/CS_URS_2022_02/763131411" TargetMode="External" /><Relationship Id="rId26" Type="http://schemas.openxmlformats.org/officeDocument/2006/relationships/hyperlink" Target="https://podminky.urs.cz/item/CS_URS_2022_02/763131712" TargetMode="External" /><Relationship Id="rId27" Type="http://schemas.openxmlformats.org/officeDocument/2006/relationships/hyperlink" Target="https://podminky.urs.cz/item/CS_URS_2022_02/763131722" TargetMode="External" /><Relationship Id="rId28" Type="http://schemas.openxmlformats.org/officeDocument/2006/relationships/hyperlink" Target="https://podminky.urs.cz/item/CS_URS_2022_02/763131765" TargetMode="External" /><Relationship Id="rId29" Type="http://schemas.openxmlformats.org/officeDocument/2006/relationships/hyperlink" Target="https://podminky.urs.cz/item/CS_URS_2022_02/763131821" TargetMode="External" /><Relationship Id="rId30" Type="http://schemas.openxmlformats.org/officeDocument/2006/relationships/hyperlink" Target="https://podminky.urs.cz/item/CS_URS_2022_02/763135101" TargetMode="External" /><Relationship Id="rId31" Type="http://schemas.openxmlformats.org/officeDocument/2006/relationships/hyperlink" Target="https://podminky.urs.cz/item/CS_URS_2022_02/763135811" TargetMode="External" /><Relationship Id="rId32" Type="http://schemas.openxmlformats.org/officeDocument/2006/relationships/hyperlink" Target="https://podminky.urs.cz/item/CS_URS_2022_02/998763401" TargetMode="External" /><Relationship Id="rId33" Type="http://schemas.openxmlformats.org/officeDocument/2006/relationships/hyperlink" Target="https://podminky.urs.cz/item/CS_URS_2022_02/766660001" TargetMode="External" /><Relationship Id="rId34" Type="http://schemas.openxmlformats.org/officeDocument/2006/relationships/hyperlink" Target="https://podminky.urs.cz/item/CS_URS_2022_02/998766201" TargetMode="External" /><Relationship Id="rId35" Type="http://schemas.openxmlformats.org/officeDocument/2006/relationships/hyperlink" Target="https://podminky.urs.cz/item/CS_URS_2022_02/776201913" TargetMode="External" /><Relationship Id="rId36" Type="http://schemas.openxmlformats.org/officeDocument/2006/relationships/hyperlink" Target="https://podminky.urs.cz/item/CS_URS_2022_02/998776201" TargetMode="External" /><Relationship Id="rId37" Type="http://schemas.openxmlformats.org/officeDocument/2006/relationships/hyperlink" Target="https://podminky.urs.cz/item/CS_URS_2022_02/781111011" TargetMode="External" /><Relationship Id="rId38" Type="http://schemas.openxmlformats.org/officeDocument/2006/relationships/hyperlink" Target="https://podminky.urs.cz/item/CS_URS_2022_02/781121011" TargetMode="External" /><Relationship Id="rId39" Type="http://schemas.openxmlformats.org/officeDocument/2006/relationships/hyperlink" Target="https://podminky.urs.cz/item/CS_URS_2022_02/781151031" TargetMode="External" /><Relationship Id="rId40" Type="http://schemas.openxmlformats.org/officeDocument/2006/relationships/hyperlink" Target="https://podminky.urs.cz/item/CS_URS_2022_02/781161021" TargetMode="External" /><Relationship Id="rId41" Type="http://schemas.openxmlformats.org/officeDocument/2006/relationships/hyperlink" Target="https://podminky.urs.cz/item/CS_URS_2022_02/781474113" TargetMode="External" /><Relationship Id="rId42" Type="http://schemas.openxmlformats.org/officeDocument/2006/relationships/hyperlink" Target="https://podminky.urs.cz/item/CS_URS_2022_02/998781201" TargetMode="External" /><Relationship Id="rId43" Type="http://schemas.openxmlformats.org/officeDocument/2006/relationships/hyperlink" Target="https://podminky.urs.cz/item/CS_URS_2022_02/783301311" TargetMode="External" /><Relationship Id="rId44" Type="http://schemas.openxmlformats.org/officeDocument/2006/relationships/hyperlink" Target="https://podminky.urs.cz/item/CS_URS_2022_02/783314101" TargetMode="External" /><Relationship Id="rId45" Type="http://schemas.openxmlformats.org/officeDocument/2006/relationships/hyperlink" Target="https://podminky.urs.cz/item/CS_URS_2022_02/783315101" TargetMode="External" /><Relationship Id="rId46" Type="http://schemas.openxmlformats.org/officeDocument/2006/relationships/hyperlink" Target="https://podminky.urs.cz/item/CS_URS_2022_02/783317101" TargetMode="External" /><Relationship Id="rId47" Type="http://schemas.openxmlformats.org/officeDocument/2006/relationships/hyperlink" Target="https://podminky.urs.cz/item/CS_URS_2022_02/784111001" TargetMode="External" /><Relationship Id="rId48" Type="http://schemas.openxmlformats.org/officeDocument/2006/relationships/hyperlink" Target="https://podminky.urs.cz/item/CS_URS_2022_02/784121001" TargetMode="External" /><Relationship Id="rId49" Type="http://schemas.openxmlformats.org/officeDocument/2006/relationships/hyperlink" Target="https://podminky.urs.cz/item/CS_URS_2022_02/784121011" TargetMode="External" /><Relationship Id="rId50" Type="http://schemas.openxmlformats.org/officeDocument/2006/relationships/hyperlink" Target="https://podminky.urs.cz/item/CS_URS_2022_02/784171101" TargetMode="External" /><Relationship Id="rId51" Type="http://schemas.openxmlformats.org/officeDocument/2006/relationships/hyperlink" Target="https://podminky.urs.cz/item/CS_URS_2022_02/784171111" TargetMode="External" /><Relationship Id="rId52" Type="http://schemas.openxmlformats.org/officeDocument/2006/relationships/hyperlink" Target="https://podminky.urs.cz/item/CS_URS_2022_02/784171121" TargetMode="External" /><Relationship Id="rId53" Type="http://schemas.openxmlformats.org/officeDocument/2006/relationships/hyperlink" Target="https://podminky.urs.cz/item/CS_URS_2022_02/784181121" TargetMode="External" /><Relationship Id="rId54" Type="http://schemas.openxmlformats.org/officeDocument/2006/relationships/hyperlink" Target="https://podminky.urs.cz/item/CS_URS_2022_02/784211101" TargetMode="External" /><Relationship Id="rId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8721201" TargetMode="External" /><Relationship Id="rId2" Type="http://schemas.openxmlformats.org/officeDocument/2006/relationships/hyperlink" Target="https://podminky.urs.cz/item/CS_URS_2022_02/998722201" TargetMode="External" /><Relationship Id="rId3" Type="http://schemas.openxmlformats.org/officeDocument/2006/relationships/hyperlink" Target="https://podminky.urs.cz/item/CS_URS_2022_02/725211616" TargetMode="External" /><Relationship Id="rId4" Type="http://schemas.openxmlformats.org/officeDocument/2006/relationships/hyperlink" Target="https://podminky.urs.cz/item/CS_URS_2022_02/725822613" TargetMode="External" /><Relationship Id="rId5" Type="http://schemas.openxmlformats.org/officeDocument/2006/relationships/hyperlink" Target="https://podminky.urs.cz/item/CS_URS_2022_02/725869218" TargetMode="External" /><Relationship Id="rId6" Type="http://schemas.openxmlformats.org/officeDocument/2006/relationships/hyperlink" Target="https://podminky.urs.cz/item/CS_URS_2022_02/998725201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9711111" TargetMode="External" /><Relationship Id="rId2" Type="http://schemas.openxmlformats.org/officeDocument/2006/relationships/hyperlink" Target="https://podminky.urs.cz/item/CS_URS_2022_02/275321511" TargetMode="External" /><Relationship Id="rId3" Type="http://schemas.openxmlformats.org/officeDocument/2006/relationships/hyperlink" Target="https://podminky.urs.cz/item/CS_URS_2022_02/275351121" TargetMode="External" /><Relationship Id="rId4" Type="http://schemas.openxmlformats.org/officeDocument/2006/relationships/hyperlink" Target="https://podminky.urs.cz/item/CS_URS_2022_02/275351122" TargetMode="External" /><Relationship Id="rId5" Type="http://schemas.openxmlformats.org/officeDocument/2006/relationships/hyperlink" Target="https://podminky.urs.cz/item/CS_URS_2022_02/275361821" TargetMode="External" /><Relationship Id="rId6" Type="http://schemas.openxmlformats.org/officeDocument/2006/relationships/hyperlink" Target="https://podminky.urs.cz/item/CS_URS_2022_02/310238211" TargetMode="External" /><Relationship Id="rId7" Type="http://schemas.openxmlformats.org/officeDocument/2006/relationships/hyperlink" Target="https://podminky.urs.cz/item/CS_URS_2022_02/317944321" TargetMode="External" /><Relationship Id="rId8" Type="http://schemas.openxmlformats.org/officeDocument/2006/relationships/hyperlink" Target="https://podminky.urs.cz/item/CS_URS_2022_02/622311141" TargetMode="External" /><Relationship Id="rId9" Type="http://schemas.openxmlformats.org/officeDocument/2006/relationships/hyperlink" Target="https://podminky.urs.cz/item/CS_URS_2022_02/622325213" TargetMode="External" /><Relationship Id="rId10" Type="http://schemas.openxmlformats.org/officeDocument/2006/relationships/hyperlink" Target="https://podminky.urs.cz/item/CS_URS_2022_02/612325223" TargetMode="External" /><Relationship Id="rId11" Type="http://schemas.openxmlformats.org/officeDocument/2006/relationships/hyperlink" Target="https://podminky.urs.cz/item/CS_URS_2022_02/612325225" TargetMode="External" /><Relationship Id="rId12" Type="http://schemas.openxmlformats.org/officeDocument/2006/relationships/hyperlink" Target="https://podminky.urs.cz/item/CS_URS_2022_02/611131321" TargetMode="External" /><Relationship Id="rId13" Type="http://schemas.openxmlformats.org/officeDocument/2006/relationships/hyperlink" Target="https://podminky.urs.cz/item/CS_URS_2022_02/611135002" TargetMode="External" /><Relationship Id="rId14" Type="http://schemas.openxmlformats.org/officeDocument/2006/relationships/hyperlink" Target="https://podminky.urs.cz/item/CS_URS_2022_02/611325423" TargetMode="External" /><Relationship Id="rId15" Type="http://schemas.openxmlformats.org/officeDocument/2006/relationships/hyperlink" Target="https://podminky.urs.cz/item/CS_URS_2022_02/612325423" TargetMode="External" /><Relationship Id="rId16" Type="http://schemas.openxmlformats.org/officeDocument/2006/relationships/hyperlink" Target="https://podminky.urs.cz/item/CS_URS_2022_02/631311131" TargetMode="External" /><Relationship Id="rId17" Type="http://schemas.openxmlformats.org/officeDocument/2006/relationships/hyperlink" Target="https://podminky.urs.cz/item/CS_URS_2022_02/632451441" TargetMode="External" /><Relationship Id="rId18" Type="http://schemas.openxmlformats.org/officeDocument/2006/relationships/hyperlink" Target="https://podminky.urs.cz/item/CS_URS_2022_02/642945111" TargetMode="External" /><Relationship Id="rId19" Type="http://schemas.openxmlformats.org/officeDocument/2006/relationships/hyperlink" Target="https://podminky.urs.cz/item/CS_URS_2022_02/949101111" TargetMode="External" /><Relationship Id="rId20" Type="http://schemas.openxmlformats.org/officeDocument/2006/relationships/hyperlink" Target="https://podminky.urs.cz/item/CS_URS_2022_02/952901111" TargetMode="External" /><Relationship Id="rId21" Type="http://schemas.openxmlformats.org/officeDocument/2006/relationships/hyperlink" Target="https://podminky.urs.cz/item/CS_URS_2022_02/965043421" TargetMode="External" /><Relationship Id="rId22" Type="http://schemas.openxmlformats.org/officeDocument/2006/relationships/hyperlink" Target="https://podminky.urs.cz/item/CS_URS_2022_02/965045111" TargetMode="External" /><Relationship Id="rId23" Type="http://schemas.openxmlformats.org/officeDocument/2006/relationships/hyperlink" Target="https://podminky.urs.cz/item/CS_URS_2022_02/967031132" TargetMode="External" /><Relationship Id="rId24" Type="http://schemas.openxmlformats.org/officeDocument/2006/relationships/hyperlink" Target="https://podminky.urs.cz/item/CS_URS_2022_02/968072455" TargetMode="External" /><Relationship Id="rId25" Type="http://schemas.openxmlformats.org/officeDocument/2006/relationships/hyperlink" Target="https://podminky.urs.cz/item/CS_URS_2022_02/968062376" TargetMode="External" /><Relationship Id="rId26" Type="http://schemas.openxmlformats.org/officeDocument/2006/relationships/hyperlink" Target="https://podminky.urs.cz/item/CS_URS_2022_02/974031164" TargetMode="External" /><Relationship Id="rId27" Type="http://schemas.openxmlformats.org/officeDocument/2006/relationships/hyperlink" Target="https://podminky.urs.cz/item/CS_URS_2022_02/977312113" TargetMode="External" /><Relationship Id="rId28" Type="http://schemas.openxmlformats.org/officeDocument/2006/relationships/hyperlink" Target="https://podminky.urs.cz/item/CS_URS_2022_02/978011191" TargetMode="External" /><Relationship Id="rId29" Type="http://schemas.openxmlformats.org/officeDocument/2006/relationships/hyperlink" Target="https://podminky.urs.cz/item/CS_URS_2022_02/975121111" TargetMode="External" /><Relationship Id="rId30" Type="http://schemas.openxmlformats.org/officeDocument/2006/relationships/hyperlink" Target="https://podminky.urs.cz/item/CS_URS_2022_02/975121112" TargetMode="External" /><Relationship Id="rId31" Type="http://schemas.openxmlformats.org/officeDocument/2006/relationships/hyperlink" Target="https://podminky.urs.cz/item/CS_URS_2022_02/975121113" TargetMode="External" /><Relationship Id="rId32" Type="http://schemas.openxmlformats.org/officeDocument/2006/relationships/hyperlink" Target="https://podminky.urs.cz/item/CS_URS_2022_02/973031324" TargetMode="External" /><Relationship Id="rId33" Type="http://schemas.openxmlformats.org/officeDocument/2006/relationships/hyperlink" Target="https://podminky.urs.cz/item/CS_URS_2022_02/971033461" TargetMode="External" /><Relationship Id="rId34" Type="http://schemas.openxmlformats.org/officeDocument/2006/relationships/hyperlink" Target="https://podminky.urs.cz/item/CS_URS_2022_02/997013211" TargetMode="External" /><Relationship Id="rId35" Type="http://schemas.openxmlformats.org/officeDocument/2006/relationships/hyperlink" Target="https://podminky.urs.cz/item/CS_URS_2022_02/997013501" TargetMode="External" /><Relationship Id="rId36" Type="http://schemas.openxmlformats.org/officeDocument/2006/relationships/hyperlink" Target="https://podminky.urs.cz/item/CS_URS_2022_02/997013509" TargetMode="External" /><Relationship Id="rId37" Type="http://schemas.openxmlformats.org/officeDocument/2006/relationships/hyperlink" Target="https://podminky.urs.cz/item/CS_URS_2022_02/997013871" TargetMode="External" /><Relationship Id="rId38" Type="http://schemas.openxmlformats.org/officeDocument/2006/relationships/hyperlink" Target="https://podminky.urs.cz/item/CS_URS_2022_02/998018001" TargetMode="External" /><Relationship Id="rId39" Type="http://schemas.openxmlformats.org/officeDocument/2006/relationships/hyperlink" Target="https://podminky.urs.cz/item/CS_URS_2022_02/711111001" TargetMode="External" /><Relationship Id="rId40" Type="http://schemas.openxmlformats.org/officeDocument/2006/relationships/hyperlink" Target="https://podminky.urs.cz/item/CS_URS_2022_02/711131811" TargetMode="External" /><Relationship Id="rId41" Type="http://schemas.openxmlformats.org/officeDocument/2006/relationships/hyperlink" Target="https://podminky.urs.cz/item/CS_URS_2022_02/711141559" TargetMode="External" /><Relationship Id="rId42" Type="http://schemas.openxmlformats.org/officeDocument/2006/relationships/hyperlink" Target="https://podminky.urs.cz/item/CS_URS_2022_02/998711201" TargetMode="External" /><Relationship Id="rId43" Type="http://schemas.openxmlformats.org/officeDocument/2006/relationships/hyperlink" Target="https://podminky.urs.cz/item/CS_URS_2022_02/998751201" TargetMode="External" /><Relationship Id="rId44" Type="http://schemas.openxmlformats.org/officeDocument/2006/relationships/hyperlink" Target="https://podminky.urs.cz/item/CS_URS_2022_02/763111414" TargetMode="External" /><Relationship Id="rId45" Type="http://schemas.openxmlformats.org/officeDocument/2006/relationships/hyperlink" Target="https://podminky.urs.cz/item/CS_URS_2022_02/763111925" TargetMode="External" /><Relationship Id="rId46" Type="http://schemas.openxmlformats.org/officeDocument/2006/relationships/hyperlink" Target="https://podminky.urs.cz/item/CS_URS_2022_02/763131712" TargetMode="External" /><Relationship Id="rId47" Type="http://schemas.openxmlformats.org/officeDocument/2006/relationships/hyperlink" Target="https://podminky.urs.cz/item/CS_URS_2022_02/763131722" TargetMode="External" /><Relationship Id="rId48" Type="http://schemas.openxmlformats.org/officeDocument/2006/relationships/hyperlink" Target="https://podminky.urs.cz/item/CS_URS_2022_02/763131765" TargetMode="External" /><Relationship Id="rId49" Type="http://schemas.openxmlformats.org/officeDocument/2006/relationships/hyperlink" Target="https://podminky.urs.cz/item/CS_URS_2022_02/763131831" TargetMode="External" /><Relationship Id="rId50" Type="http://schemas.openxmlformats.org/officeDocument/2006/relationships/hyperlink" Target="https://podminky.urs.cz/item/CS_URS_2022_02/763164657" TargetMode="External" /><Relationship Id="rId51" Type="http://schemas.openxmlformats.org/officeDocument/2006/relationships/hyperlink" Target="https://podminky.urs.cz/item/CS_URS_2022_02/763164737" TargetMode="External" /><Relationship Id="rId52" Type="http://schemas.openxmlformats.org/officeDocument/2006/relationships/hyperlink" Target="https://podminky.urs.cz/item/CS_URS_2022_02/998763401" TargetMode="External" /><Relationship Id="rId53" Type="http://schemas.openxmlformats.org/officeDocument/2006/relationships/hyperlink" Target="https://podminky.urs.cz/item/CS_URS_2022_02/764002851" TargetMode="External" /><Relationship Id="rId54" Type="http://schemas.openxmlformats.org/officeDocument/2006/relationships/hyperlink" Target="https://podminky.urs.cz/item/CS_URS_2022_02/764216605" TargetMode="External" /><Relationship Id="rId55" Type="http://schemas.openxmlformats.org/officeDocument/2006/relationships/hyperlink" Target="https://podminky.urs.cz/item/CS_URS_2022_02/998764201" TargetMode="External" /><Relationship Id="rId56" Type="http://schemas.openxmlformats.org/officeDocument/2006/relationships/hyperlink" Target="https://podminky.urs.cz/item/CS_URS_2022_02/766621212" TargetMode="External" /><Relationship Id="rId57" Type="http://schemas.openxmlformats.org/officeDocument/2006/relationships/hyperlink" Target="https://podminky.urs.cz/item/CS_URS_2022_02/766660022" TargetMode="External" /><Relationship Id="rId58" Type="http://schemas.openxmlformats.org/officeDocument/2006/relationships/hyperlink" Target="https://podminky.urs.cz/item/CS_URS_2022_02/998766201" TargetMode="External" /><Relationship Id="rId59" Type="http://schemas.openxmlformats.org/officeDocument/2006/relationships/hyperlink" Target="https://podminky.urs.cz/item/CS_URS_2022_02/767991911" TargetMode="External" /><Relationship Id="rId60" Type="http://schemas.openxmlformats.org/officeDocument/2006/relationships/hyperlink" Target="https://podminky.urs.cz/item/CS_URS_2022_02/767995113" TargetMode="External" /><Relationship Id="rId61" Type="http://schemas.openxmlformats.org/officeDocument/2006/relationships/hyperlink" Target="https://podminky.urs.cz/item/CS_URS_2022_02/767995115" TargetMode="External" /><Relationship Id="rId62" Type="http://schemas.openxmlformats.org/officeDocument/2006/relationships/hyperlink" Target="https://podminky.urs.cz/item/CS_URS_2022_02/767996703" TargetMode="External" /><Relationship Id="rId63" Type="http://schemas.openxmlformats.org/officeDocument/2006/relationships/hyperlink" Target="https://podminky.urs.cz/item/CS_URS_2022_02/998767201" TargetMode="External" /><Relationship Id="rId64" Type="http://schemas.openxmlformats.org/officeDocument/2006/relationships/hyperlink" Target="https://podminky.urs.cz/item/CS_URS_2022_02/776111116" TargetMode="External" /><Relationship Id="rId65" Type="http://schemas.openxmlformats.org/officeDocument/2006/relationships/hyperlink" Target="https://podminky.urs.cz/item/CS_URS_2022_02/776111117" TargetMode="External" /><Relationship Id="rId66" Type="http://schemas.openxmlformats.org/officeDocument/2006/relationships/hyperlink" Target="https://podminky.urs.cz/item/CS_URS_2022_02/776111311" TargetMode="External" /><Relationship Id="rId67" Type="http://schemas.openxmlformats.org/officeDocument/2006/relationships/hyperlink" Target="https://podminky.urs.cz/item/CS_URS_2022_02/776121321" TargetMode="External" /><Relationship Id="rId68" Type="http://schemas.openxmlformats.org/officeDocument/2006/relationships/hyperlink" Target="https://podminky.urs.cz/item/CS_URS_2022_02/776141122" TargetMode="External" /><Relationship Id="rId69" Type="http://schemas.openxmlformats.org/officeDocument/2006/relationships/hyperlink" Target="https://podminky.urs.cz/item/CS_URS_2022_02/776201811" TargetMode="External" /><Relationship Id="rId70" Type="http://schemas.openxmlformats.org/officeDocument/2006/relationships/hyperlink" Target="https://podminky.urs.cz/item/CS_URS_2022_02/776201911" TargetMode="External" /><Relationship Id="rId71" Type="http://schemas.openxmlformats.org/officeDocument/2006/relationships/hyperlink" Target="https://podminky.urs.cz/item/CS_URS_2022_02/776221111" TargetMode="External" /><Relationship Id="rId72" Type="http://schemas.openxmlformats.org/officeDocument/2006/relationships/hyperlink" Target="https://podminky.urs.cz/item/CS_URS_2022_02/776410811" TargetMode="External" /><Relationship Id="rId73" Type="http://schemas.openxmlformats.org/officeDocument/2006/relationships/hyperlink" Target="https://podminky.urs.cz/item/CS_URS_2022_02/776421111" TargetMode="External" /><Relationship Id="rId74" Type="http://schemas.openxmlformats.org/officeDocument/2006/relationships/hyperlink" Target="https://podminky.urs.cz/item/CS_URS_2022_02/998776201" TargetMode="External" /><Relationship Id="rId75" Type="http://schemas.openxmlformats.org/officeDocument/2006/relationships/hyperlink" Target="https://podminky.urs.cz/item/CS_URS_2022_02/783301311" TargetMode="External" /><Relationship Id="rId76" Type="http://schemas.openxmlformats.org/officeDocument/2006/relationships/hyperlink" Target="https://podminky.urs.cz/item/CS_URS_2022_02/783306807" TargetMode="External" /><Relationship Id="rId77" Type="http://schemas.openxmlformats.org/officeDocument/2006/relationships/hyperlink" Target="https://podminky.urs.cz/item/CS_URS_2022_02/783314101" TargetMode="External" /><Relationship Id="rId78" Type="http://schemas.openxmlformats.org/officeDocument/2006/relationships/hyperlink" Target="https://podminky.urs.cz/item/CS_URS_2022_02/783315101" TargetMode="External" /><Relationship Id="rId79" Type="http://schemas.openxmlformats.org/officeDocument/2006/relationships/hyperlink" Target="https://podminky.urs.cz/item/CS_URS_2022_02/783317101" TargetMode="External" /><Relationship Id="rId80" Type="http://schemas.openxmlformats.org/officeDocument/2006/relationships/hyperlink" Target="https://podminky.urs.cz/item/CS_URS_2022_02/784111001" TargetMode="External" /><Relationship Id="rId81" Type="http://schemas.openxmlformats.org/officeDocument/2006/relationships/hyperlink" Target="https://podminky.urs.cz/item/CS_URS_2022_02/784121001" TargetMode="External" /><Relationship Id="rId82" Type="http://schemas.openxmlformats.org/officeDocument/2006/relationships/hyperlink" Target="https://podminky.urs.cz/item/CS_URS_2022_02/784121011" TargetMode="External" /><Relationship Id="rId83" Type="http://schemas.openxmlformats.org/officeDocument/2006/relationships/hyperlink" Target="https://podminky.urs.cz/item/CS_URS_2022_02/784171101" TargetMode="External" /><Relationship Id="rId84" Type="http://schemas.openxmlformats.org/officeDocument/2006/relationships/hyperlink" Target="https://podminky.urs.cz/item/CS_URS_2022_02/784171111" TargetMode="External" /><Relationship Id="rId85" Type="http://schemas.openxmlformats.org/officeDocument/2006/relationships/hyperlink" Target="https://podminky.urs.cz/item/CS_URS_2022_02/784181121" TargetMode="External" /><Relationship Id="rId86" Type="http://schemas.openxmlformats.org/officeDocument/2006/relationships/hyperlink" Target="https://podminky.urs.cz/item/CS_URS_2022_02/784211101" TargetMode="External" /><Relationship Id="rId8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0238211" TargetMode="External" /><Relationship Id="rId2" Type="http://schemas.openxmlformats.org/officeDocument/2006/relationships/hyperlink" Target="https://podminky.urs.cz/item/CS_URS_2022_02/317944321" TargetMode="External" /><Relationship Id="rId3" Type="http://schemas.openxmlformats.org/officeDocument/2006/relationships/hyperlink" Target="https://podminky.urs.cz/item/CS_URS_2022_02/342291121" TargetMode="External" /><Relationship Id="rId4" Type="http://schemas.openxmlformats.org/officeDocument/2006/relationships/hyperlink" Target="https://podminky.urs.cz/item/CS_URS_2022_02/346244381" TargetMode="External" /><Relationship Id="rId5" Type="http://schemas.openxmlformats.org/officeDocument/2006/relationships/hyperlink" Target="https://podminky.urs.cz/item/CS_URS_2022_02/611325421" TargetMode="External" /><Relationship Id="rId6" Type="http://schemas.openxmlformats.org/officeDocument/2006/relationships/hyperlink" Target="https://podminky.urs.cz/item/CS_URS_2022_02/619991001" TargetMode="External" /><Relationship Id="rId7" Type="http://schemas.openxmlformats.org/officeDocument/2006/relationships/hyperlink" Target="https://podminky.urs.cz/item/CS_URS_2022_02/619991011" TargetMode="External" /><Relationship Id="rId8" Type="http://schemas.openxmlformats.org/officeDocument/2006/relationships/hyperlink" Target="https://podminky.urs.cz/item/CS_URS_2022_02/612325423" TargetMode="External" /><Relationship Id="rId9" Type="http://schemas.openxmlformats.org/officeDocument/2006/relationships/hyperlink" Target="https://podminky.urs.cz/item/CS_URS_2022_02/612325421" TargetMode="External" /><Relationship Id="rId10" Type="http://schemas.openxmlformats.org/officeDocument/2006/relationships/hyperlink" Target="https://podminky.urs.cz/item/CS_URS_2022_02/612325225" TargetMode="External" /><Relationship Id="rId11" Type="http://schemas.openxmlformats.org/officeDocument/2006/relationships/hyperlink" Target="https://podminky.urs.cz/item/CS_URS_2022_02/612321141" TargetMode="External" /><Relationship Id="rId12" Type="http://schemas.openxmlformats.org/officeDocument/2006/relationships/hyperlink" Target="https://podminky.urs.cz/item/CS_URS_2022_02/642945111" TargetMode="External" /><Relationship Id="rId13" Type="http://schemas.openxmlformats.org/officeDocument/2006/relationships/hyperlink" Target="https://podminky.urs.cz/item/CS_URS_2022_02/631312141" TargetMode="External" /><Relationship Id="rId14" Type="http://schemas.openxmlformats.org/officeDocument/2006/relationships/hyperlink" Target="https://podminky.urs.cz/item/CS_URS_2022_02/949101111" TargetMode="External" /><Relationship Id="rId15" Type="http://schemas.openxmlformats.org/officeDocument/2006/relationships/hyperlink" Target="https://podminky.urs.cz/item/CS_URS_2022_02/952901111" TargetMode="External" /><Relationship Id="rId16" Type="http://schemas.openxmlformats.org/officeDocument/2006/relationships/hyperlink" Target="https://podminky.urs.cz/item/CS_URS_2022_02/962031133" TargetMode="External" /><Relationship Id="rId17" Type="http://schemas.openxmlformats.org/officeDocument/2006/relationships/hyperlink" Target="https://podminky.urs.cz/item/CS_URS_2022_02/968072455" TargetMode="External" /><Relationship Id="rId18" Type="http://schemas.openxmlformats.org/officeDocument/2006/relationships/hyperlink" Target="https://podminky.urs.cz/item/CS_URS_2022_02/968072456" TargetMode="External" /><Relationship Id="rId19" Type="http://schemas.openxmlformats.org/officeDocument/2006/relationships/hyperlink" Target="https://podminky.urs.cz/item/CS_URS_2022_02/974031164" TargetMode="External" /><Relationship Id="rId20" Type="http://schemas.openxmlformats.org/officeDocument/2006/relationships/hyperlink" Target="https://podminky.urs.cz/item/CS_URS_2022_02/977312114" TargetMode="External" /><Relationship Id="rId21" Type="http://schemas.openxmlformats.org/officeDocument/2006/relationships/hyperlink" Target="https://podminky.urs.cz/item/CS_URS_2022_02/974042565" TargetMode="External" /><Relationship Id="rId22" Type="http://schemas.openxmlformats.org/officeDocument/2006/relationships/hyperlink" Target="https://podminky.urs.cz/item/CS_URS_2022_02/997013211" TargetMode="External" /><Relationship Id="rId23" Type="http://schemas.openxmlformats.org/officeDocument/2006/relationships/hyperlink" Target="https://podminky.urs.cz/item/CS_URS_2022_02/997013501" TargetMode="External" /><Relationship Id="rId24" Type="http://schemas.openxmlformats.org/officeDocument/2006/relationships/hyperlink" Target="https://podminky.urs.cz/item/CS_URS_2022_02/997013509" TargetMode="External" /><Relationship Id="rId25" Type="http://schemas.openxmlformats.org/officeDocument/2006/relationships/hyperlink" Target="https://podminky.urs.cz/item/CS_URS_2022_02/997013871" TargetMode="External" /><Relationship Id="rId26" Type="http://schemas.openxmlformats.org/officeDocument/2006/relationships/hyperlink" Target="https://podminky.urs.cz/item/CS_URS_2022_02/998018001" TargetMode="External" /><Relationship Id="rId27" Type="http://schemas.openxmlformats.org/officeDocument/2006/relationships/hyperlink" Target="https://podminky.urs.cz/item/CS_URS_2022_02/713121111" TargetMode="External" /><Relationship Id="rId28" Type="http://schemas.openxmlformats.org/officeDocument/2006/relationships/hyperlink" Target="https://podminky.urs.cz/item/CS_URS_2022_02/998713201" TargetMode="External" /><Relationship Id="rId29" Type="http://schemas.openxmlformats.org/officeDocument/2006/relationships/hyperlink" Target="https://podminky.urs.cz/item/CS_URS_2022_02/725291631" TargetMode="External" /><Relationship Id="rId30" Type="http://schemas.openxmlformats.org/officeDocument/2006/relationships/hyperlink" Target="https://podminky.urs.cz/item/CS_URS_2022_02/725291RP20" TargetMode="External" /><Relationship Id="rId31" Type="http://schemas.openxmlformats.org/officeDocument/2006/relationships/hyperlink" Target="https://podminky.urs.cz/item/CS_URS_2022_02/725291RP21" TargetMode="External" /><Relationship Id="rId32" Type="http://schemas.openxmlformats.org/officeDocument/2006/relationships/hyperlink" Target="https://podminky.urs.cz/item/CS_URS_2022_02/998725201" TargetMode="External" /><Relationship Id="rId33" Type="http://schemas.openxmlformats.org/officeDocument/2006/relationships/hyperlink" Target="https://podminky.urs.cz/item/CS_URS_2022_02/763111925" TargetMode="External" /><Relationship Id="rId34" Type="http://schemas.openxmlformats.org/officeDocument/2006/relationships/hyperlink" Target="https://podminky.urs.cz/item/CS_URS_2022_02/763131411" TargetMode="External" /><Relationship Id="rId35" Type="http://schemas.openxmlformats.org/officeDocument/2006/relationships/hyperlink" Target="https://podminky.urs.cz/item/CS_URS_2022_02/763131712" TargetMode="External" /><Relationship Id="rId36" Type="http://schemas.openxmlformats.org/officeDocument/2006/relationships/hyperlink" Target="https://podminky.urs.cz/item/CS_URS_2022_02/763131722" TargetMode="External" /><Relationship Id="rId37" Type="http://schemas.openxmlformats.org/officeDocument/2006/relationships/hyperlink" Target="https://podminky.urs.cz/item/CS_URS_2022_02/763131765" TargetMode="External" /><Relationship Id="rId38" Type="http://schemas.openxmlformats.org/officeDocument/2006/relationships/hyperlink" Target="https://podminky.urs.cz/item/CS_URS_2022_02/763131821" TargetMode="External" /><Relationship Id="rId39" Type="http://schemas.openxmlformats.org/officeDocument/2006/relationships/hyperlink" Target="https://podminky.urs.cz/item/CS_URS_2022_02/763135101" TargetMode="External" /><Relationship Id="rId40" Type="http://schemas.openxmlformats.org/officeDocument/2006/relationships/hyperlink" Target="https://podminky.urs.cz/item/CS_URS_2022_02/763135811" TargetMode="External" /><Relationship Id="rId41" Type="http://schemas.openxmlformats.org/officeDocument/2006/relationships/hyperlink" Target="https://podminky.urs.cz/item/CS_URS_2022_02/763164711" TargetMode="External" /><Relationship Id="rId42" Type="http://schemas.openxmlformats.org/officeDocument/2006/relationships/hyperlink" Target="https://podminky.urs.cz/item/CS_URS_2022_02/998763401" TargetMode="External" /><Relationship Id="rId43" Type="http://schemas.openxmlformats.org/officeDocument/2006/relationships/hyperlink" Target="https://podminky.urs.cz/item/CS_URS_2022_02/766660041" TargetMode="External" /><Relationship Id="rId44" Type="http://schemas.openxmlformats.org/officeDocument/2006/relationships/hyperlink" Target="https://podminky.urs.cz/item/CS_URS_2022_02/766821RP83" TargetMode="External" /><Relationship Id="rId45" Type="http://schemas.openxmlformats.org/officeDocument/2006/relationships/hyperlink" Target="https://podminky.urs.cz/item/CS_URS_2022_02/998766201" TargetMode="External" /><Relationship Id="rId46" Type="http://schemas.openxmlformats.org/officeDocument/2006/relationships/hyperlink" Target="https://podminky.urs.cz/item/CS_URS_2022_02/767641111" TargetMode="External" /><Relationship Id="rId47" Type="http://schemas.openxmlformats.org/officeDocument/2006/relationships/hyperlink" Target="https://podminky.urs.cz/item/CS_URS_2022_02/767995113" TargetMode="External" /><Relationship Id="rId48" Type="http://schemas.openxmlformats.org/officeDocument/2006/relationships/hyperlink" Target="https://podminky.urs.cz/item/CS_URS_2022_02/998767201" TargetMode="External" /><Relationship Id="rId49" Type="http://schemas.openxmlformats.org/officeDocument/2006/relationships/hyperlink" Target="https://podminky.urs.cz/item/CS_URS_2022_02/776111116" TargetMode="External" /><Relationship Id="rId50" Type="http://schemas.openxmlformats.org/officeDocument/2006/relationships/hyperlink" Target="https://podminky.urs.cz/item/CS_URS_2022_02/776111117" TargetMode="External" /><Relationship Id="rId51" Type="http://schemas.openxmlformats.org/officeDocument/2006/relationships/hyperlink" Target="https://podminky.urs.cz/item/CS_URS_2022_02/776111311" TargetMode="External" /><Relationship Id="rId52" Type="http://schemas.openxmlformats.org/officeDocument/2006/relationships/hyperlink" Target="https://podminky.urs.cz/item/CS_URS_2022_02/776121321" TargetMode="External" /><Relationship Id="rId53" Type="http://schemas.openxmlformats.org/officeDocument/2006/relationships/hyperlink" Target="https://podminky.urs.cz/item/CS_URS_2022_02/776141122" TargetMode="External" /><Relationship Id="rId54" Type="http://schemas.openxmlformats.org/officeDocument/2006/relationships/hyperlink" Target="https://podminky.urs.cz/item/CS_URS_2022_02/776221121" TargetMode="External" /><Relationship Id="rId55" Type="http://schemas.openxmlformats.org/officeDocument/2006/relationships/hyperlink" Target="https://podminky.urs.cz/item/CS_URS_2022_02/776201913" TargetMode="External" /><Relationship Id="rId56" Type="http://schemas.openxmlformats.org/officeDocument/2006/relationships/hyperlink" Target="https://podminky.urs.cz/item/CS_URS_2022_02/776421111" TargetMode="External" /><Relationship Id="rId57" Type="http://schemas.openxmlformats.org/officeDocument/2006/relationships/hyperlink" Target="https://podminky.urs.cz/item/CS_URS_2022_02/776992111" TargetMode="External" /><Relationship Id="rId58" Type="http://schemas.openxmlformats.org/officeDocument/2006/relationships/hyperlink" Target="https://podminky.urs.cz/item/CS_URS_2022_02/998776201" TargetMode="External" /><Relationship Id="rId59" Type="http://schemas.openxmlformats.org/officeDocument/2006/relationships/hyperlink" Target="https://podminky.urs.cz/item/CS_URS_2022_02/781111011" TargetMode="External" /><Relationship Id="rId60" Type="http://schemas.openxmlformats.org/officeDocument/2006/relationships/hyperlink" Target="https://podminky.urs.cz/item/CS_URS_2022_02/781121011" TargetMode="External" /><Relationship Id="rId61" Type="http://schemas.openxmlformats.org/officeDocument/2006/relationships/hyperlink" Target="https://podminky.urs.cz/item/CS_URS_2022_02/781151031" TargetMode="External" /><Relationship Id="rId62" Type="http://schemas.openxmlformats.org/officeDocument/2006/relationships/hyperlink" Target="https://podminky.urs.cz/item/CS_URS_2022_02/781161021" TargetMode="External" /><Relationship Id="rId63" Type="http://schemas.openxmlformats.org/officeDocument/2006/relationships/hyperlink" Target="https://podminky.urs.cz/item/CS_URS_2022_02/781474113" TargetMode="External" /><Relationship Id="rId64" Type="http://schemas.openxmlformats.org/officeDocument/2006/relationships/hyperlink" Target="https://podminky.urs.cz/item/CS_URS_2022_02/998781201" TargetMode="External" /><Relationship Id="rId65" Type="http://schemas.openxmlformats.org/officeDocument/2006/relationships/hyperlink" Target="https://podminky.urs.cz/item/CS_URS_2022_02/783301311" TargetMode="External" /><Relationship Id="rId66" Type="http://schemas.openxmlformats.org/officeDocument/2006/relationships/hyperlink" Target="https://podminky.urs.cz/item/CS_URS_2022_02/783314101" TargetMode="External" /><Relationship Id="rId67" Type="http://schemas.openxmlformats.org/officeDocument/2006/relationships/hyperlink" Target="https://podminky.urs.cz/item/CS_URS_2022_02/783315101" TargetMode="External" /><Relationship Id="rId68" Type="http://schemas.openxmlformats.org/officeDocument/2006/relationships/hyperlink" Target="https://podminky.urs.cz/item/CS_URS_2022_02/783317101" TargetMode="External" /><Relationship Id="rId69" Type="http://schemas.openxmlformats.org/officeDocument/2006/relationships/hyperlink" Target="https://podminky.urs.cz/item/CS_URS_2022_02/784111001" TargetMode="External" /><Relationship Id="rId70" Type="http://schemas.openxmlformats.org/officeDocument/2006/relationships/hyperlink" Target="https://podminky.urs.cz/item/CS_URS_2022_02/784121001" TargetMode="External" /><Relationship Id="rId71" Type="http://schemas.openxmlformats.org/officeDocument/2006/relationships/hyperlink" Target="https://podminky.urs.cz/item/CS_URS_2022_02/784121011" TargetMode="External" /><Relationship Id="rId72" Type="http://schemas.openxmlformats.org/officeDocument/2006/relationships/hyperlink" Target="https://podminky.urs.cz/item/CS_URS_2022_02/784171101" TargetMode="External" /><Relationship Id="rId73" Type="http://schemas.openxmlformats.org/officeDocument/2006/relationships/hyperlink" Target="https://podminky.urs.cz/item/CS_URS_2022_02/784171111" TargetMode="External" /><Relationship Id="rId74" Type="http://schemas.openxmlformats.org/officeDocument/2006/relationships/hyperlink" Target="https://podminky.urs.cz/item/CS_URS_2022_02/784171121" TargetMode="External" /><Relationship Id="rId75" Type="http://schemas.openxmlformats.org/officeDocument/2006/relationships/hyperlink" Target="https://podminky.urs.cz/item/CS_URS_2022_02/784181121" TargetMode="External" /><Relationship Id="rId76" Type="http://schemas.openxmlformats.org/officeDocument/2006/relationships/hyperlink" Target="https://podminky.urs.cz/item/CS_URS_2022_02/784211101" TargetMode="External" /><Relationship Id="rId7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7944321" TargetMode="External" /><Relationship Id="rId2" Type="http://schemas.openxmlformats.org/officeDocument/2006/relationships/hyperlink" Target="https://podminky.urs.cz/item/CS_URS_2022_02/411388531" TargetMode="External" /><Relationship Id="rId3" Type="http://schemas.openxmlformats.org/officeDocument/2006/relationships/hyperlink" Target="https://podminky.urs.cz/item/CS_URS_2022_02/612135101" TargetMode="External" /><Relationship Id="rId4" Type="http://schemas.openxmlformats.org/officeDocument/2006/relationships/hyperlink" Target="https://podminky.urs.cz/item/CS_URS_2022_02/612325225" TargetMode="External" /><Relationship Id="rId5" Type="http://schemas.openxmlformats.org/officeDocument/2006/relationships/hyperlink" Target="https://podminky.urs.cz/item/CS_URS_2022_02/612325423" TargetMode="External" /><Relationship Id="rId6" Type="http://schemas.openxmlformats.org/officeDocument/2006/relationships/hyperlink" Target="https://podminky.urs.cz/item/CS_URS_2022_02/631362021" TargetMode="External" /><Relationship Id="rId7" Type="http://schemas.openxmlformats.org/officeDocument/2006/relationships/hyperlink" Target="https://podminky.urs.cz/item/CS_URS_2022_02/632451234" TargetMode="External" /><Relationship Id="rId8" Type="http://schemas.openxmlformats.org/officeDocument/2006/relationships/hyperlink" Target="https://podminky.urs.cz/item/CS_URS_2022_02/632451292" TargetMode="External" /><Relationship Id="rId9" Type="http://schemas.openxmlformats.org/officeDocument/2006/relationships/hyperlink" Target="https://podminky.urs.cz/item/CS_URS_2022_02/632481213" TargetMode="External" /><Relationship Id="rId10" Type="http://schemas.openxmlformats.org/officeDocument/2006/relationships/hyperlink" Target="https://podminky.urs.cz/item/CS_URS_2022_02/949101111" TargetMode="External" /><Relationship Id="rId11" Type="http://schemas.openxmlformats.org/officeDocument/2006/relationships/hyperlink" Target="https://podminky.urs.cz/item/CS_URS_2022_02/963012510" TargetMode="External" /><Relationship Id="rId12" Type="http://schemas.openxmlformats.org/officeDocument/2006/relationships/hyperlink" Target="https://podminky.urs.cz/item/CS_URS_2022_02/965042121" TargetMode="External" /><Relationship Id="rId13" Type="http://schemas.openxmlformats.org/officeDocument/2006/relationships/hyperlink" Target="https://podminky.urs.cz/item/CS_URS_2022_02/965049111" TargetMode="External" /><Relationship Id="rId14" Type="http://schemas.openxmlformats.org/officeDocument/2006/relationships/hyperlink" Target="https://podminky.urs.cz/item/CS_URS_2022_02/965082932" TargetMode="External" /><Relationship Id="rId15" Type="http://schemas.openxmlformats.org/officeDocument/2006/relationships/hyperlink" Target="https://podminky.urs.cz/item/CS_URS_2022_02/971033581" TargetMode="External" /><Relationship Id="rId16" Type="http://schemas.openxmlformats.org/officeDocument/2006/relationships/hyperlink" Target="https://podminky.urs.cz/item/CS_URS_2022_02/974031164" TargetMode="External" /><Relationship Id="rId17" Type="http://schemas.openxmlformats.org/officeDocument/2006/relationships/hyperlink" Target="https://podminky.urs.cz/item/CS_URS_2022_02/977151111" TargetMode="External" /><Relationship Id="rId18" Type="http://schemas.openxmlformats.org/officeDocument/2006/relationships/hyperlink" Target="https://podminky.urs.cz/item/CS_URS_2022_02/977312114" TargetMode="External" /><Relationship Id="rId19" Type="http://schemas.openxmlformats.org/officeDocument/2006/relationships/hyperlink" Target="https://podminky.urs.cz/item/CS_URS_2022_02/997013211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871" TargetMode="External" /><Relationship Id="rId23" Type="http://schemas.openxmlformats.org/officeDocument/2006/relationships/hyperlink" Target="https://podminky.urs.cz/item/CS_URS_2022_02/998018001" TargetMode="External" /><Relationship Id="rId24" Type="http://schemas.openxmlformats.org/officeDocument/2006/relationships/hyperlink" Target="https://podminky.urs.cz/item/CS_URS_2022_02/713100921" TargetMode="External" /><Relationship Id="rId25" Type="http://schemas.openxmlformats.org/officeDocument/2006/relationships/hyperlink" Target="https://podminky.urs.cz/item/CS_URS_2022_02/713121111" TargetMode="External" /><Relationship Id="rId26" Type="http://schemas.openxmlformats.org/officeDocument/2006/relationships/hyperlink" Target="https://podminky.urs.cz/item/CS_URS_2022_02/998713201" TargetMode="External" /><Relationship Id="rId27" Type="http://schemas.openxmlformats.org/officeDocument/2006/relationships/hyperlink" Target="https://podminky.urs.cz/item/CS_URS_2022_02/998721201" TargetMode="External" /><Relationship Id="rId28" Type="http://schemas.openxmlformats.org/officeDocument/2006/relationships/hyperlink" Target="https://podminky.urs.cz/item/CS_URS_2022_02/998722201" TargetMode="External" /><Relationship Id="rId29" Type="http://schemas.openxmlformats.org/officeDocument/2006/relationships/hyperlink" Target="https://podminky.urs.cz/item/CS_URS_2022_02/725211616" TargetMode="External" /><Relationship Id="rId30" Type="http://schemas.openxmlformats.org/officeDocument/2006/relationships/hyperlink" Target="https://podminky.urs.cz/item/CS_URS_2022_02/725211661" TargetMode="External" /><Relationship Id="rId31" Type="http://schemas.openxmlformats.org/officeDocument/2006/relationships/hyperlink" Target="https://podminky.urs.cz/item/CS_URS_2022_02/725822613" TargetMode="External" /><Relationship Id="rId32" Type="http://schemas.openxmlformats.org/officeDocument/2006/relationships/hyperlink" Target="https://podminky.urs.cz/item/CS_URS_2022_02/725869218" TargetMode="External" /><Relationship Id="rId33" Type="http://schemas.openxmlformats.org/officeDocument/2006/relationships/hyperlink" Target="https://podminky.urs.cz/item/CS_URS_2022_02/998725201" TargetMode="External" /><Relationship Id="rId34" Type="http://schemas.openxmlformats.org/officeDocument/2006/relationships/hyperlink" Target="https://podminky.urs.cz/item/CS_URS_2022_02/763111921" TargetMode="External" /><Relationship Id="rId35" Type="http://schemas.openxmlformats.org/officeDocument/2006/relationships/hyperlink" Target="https://podminky.urs.cz/item/CS_URS_2022_02/998763401" TargetMode="External" /><Relationship Id="rId36" Type="http://schemas.openxmlformats.org/officeDocument/2006/relationships/hyperlink" Target="https://podminky.urs.cz/item/CS_URS_2022_02/767995112" TargetMode="External" /><Relationship Id="rId37" Type="http://schemas.openxmlformats.org/officeDocument/2006/relationships/hyperlink" Target="https://podminky.urs.cz/item/CS_URS_2022_02/998767201" TargetMode="External" /><Relationship Id="rId3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46">
      <selection activeCell="B1" sqref="B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9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3"/>
      <c r="AQ5" s="23"/>
      <c r="AR5" s="21"/>
      <c r="BE5" s="35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1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3"/>
      <c r="AQ6" s="23"/>
      <c r="AR6" s="21"/>
      <c r="BE6" s="35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5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5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5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5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5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57"/>
      <c r="BS13" s="18" t="s">
        <v>6</v>
      </c>
    </row>
    <row r="14" spans="2:71" ht="12.75">
      <c r="B14" s="22"/>
      <c r="C14" s="23"/>
      <c r="D14" s="23"/>
      <c r="E14" s="362" t="s">
        <v>30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5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5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5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57"/>
      <c r="BS19" s="18" t="s">
        <v>6</v>
      </c>
    </row>
    <row r="20" spans="2:71" s="1" customFormat="1" ht="18.4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57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7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7"/>
    </row>
    <row r="23" spans="2:57" s="1" customFormat="1" ht="47.25" customHeight="1">
      <c r="B23" s="22"/>
      <c r="C23" s="23"/>
      <c r="D23" s="23"/>
      <c r="E23" s="364" t="s">
        <v>36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3"/>
      <c r="AP23" s="23"/>
      <c r="AQ23" s="23"/>
      <c r="AR23" s="21"/>
      <c r="BE23" s="35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57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5">
        <f>ROUND(AG54,2)</f>
        <v>0</v>
      </c>
      <c r="AL26" s="366"/>
      <c r="AM26" s="366"/>
      <c r="AN26" s="366"/>
      <c r="AO26" s="366"/>
      <c r="AP26" s="37"/>
      <c r="AQ26" s="37"/>
      <c r="AR26" s="40"/>
      <c r="BE26" s="35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5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7" t="s">
        <v>38</v>
      </c>
      <c r="M28" s="367"/>
      <c r="N28" s="367"/>
      <c r="O28" s="367"/>
      <c r="P28" s="367"/>
      <c r="Q28" s="37"/>
      <c r="R28" s="37"/>
      <c r="S28" s="37"/>
      <c r="T28" s="37"/>
      <c r="U28" s="37"/>
      <c r="V28" s="37"/>
      <c r="W28" s="367" t="s">
        <v>39</v>
      </c>
      <c r="X28" s="367"/>
      <c r="Y28" s="367"/>
      <c r="Z28" s="367"/>
      <c r="AA28" s="367"/>
      <c r="AB28" s="367"/>
      <c r="AC28" s="367"/>
      <c r="AD28" s="367"/>
      <c r="AE28" s="367"/>
      <c r="AF28" s="37"/>
      <c r="AG28" s="37"/>
      <c r="AH28" s="37"/>
      <c r="AI28" s="37"/>
      <c r="AJ28" s="37"/>
      <c r="AK28" s="367" t="s">
        <v>40</v>
      </c>
      <c r="AL28" s="367"/>
      <c r="AM28" s="367"/>
      <c r="AN28" s="367"/>
      <c r="AO28" s="367"/>
      <c r="AP28" s="37"/>
      <c r="AQ28" s="37"/>
      <c r="AR28" s="40"/>
      <c r="BE28" s="357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70">
        <v>0.21</v>
      </c>
      <c r="M29" s="369"/>
      <c r="N29" s="369"/>
      <c r="O29" s="369"/>
      <c r="P29" s="369"/>
      <c r="Q29" s="42"/>
      <c r="R29" s="42"/>
      <c r="S29" s="42"/>
      <c r="T29" s="42"/>
      <c r="U29" s="42"/>
      <c r="V29" s="42"/>
      <c r="W29" s="368">
        <f>ROUND(AZ54,2)</f>
        <v>0</v>
      </c>
      <c r="X29" s="369"/>
      <c r="Y29" s="369"/>
      <c r="Z29" s="369"/>
      <c r="AA29" s="369"/>
      <c r="AB29" s="369"/>
      <c r="AC29" s="369"/>
      <c r="AD29" s="369"/>
      <c r="AE29" s="369"/>
      <c r="AF29" s="42"/>
      <c r="AG29" s="42"/>
      <c r="AH29" s="42"/>
      <c r="AI29" s="42"/>
      <c r="AJ29" s="42"/>
      <c r="AK29" s="368">
        <f>ROUND(AV54,2)</f>
        <v>0</v>
      </c>
      <c r="AL29" s="369"/>
      <c r="AM29" s="369"/>
      <c r="AN29" s="369"/>
      <c r="AO29" s="369"/>
      <c r="AP29" s="42"/>
      <c r="AQ29" s="42"/>
      <c r="AR29" s="43"/>
      <c r="BE29" s="358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70">
        <v>0.15</v>
      </c>
      <c r="M30" s="369"/>
      <c r="N30" s="369"/>
      <c r="O30" s="369"/>
      <c r="P30" s="369"/>
      <c r="Q30" s="42"/>
      <c r="R30" s="42"/>
      <c r="S30" s="42"/>
      <c r="T30" s="42"/>
      <c r="U30" s="42"/>
      <c r="V30" s="42"/>
      <c r="W30" s="368">
        <f>ROUND(BA54,2)</f>
        <v>0</v>
      </c>
      <c r="X30" s="369"/>
      <c r="Y30" s="369"/>
      <c r="Z30" s="369"/>
      <c r="AA30" s="369"/>
      <c r="AB30" s="369"/>
      <c r="AC30" s="369"/>
      <c r="AD30" s="369"/>
      <c r="AE30" s="369"/>
      <c r="AF30" s="42"/>
      <c r="AG30" s="42"/>
      <c r="AH30" s="42"/>
      <c r="AI30" s="42"/>
      <c r="AJ30" s="42"/>
      <c r="AK30" s="368">
        <f>ROUND(AW54,2)</f>
        <v>0</v>
      </c>
      <c r="AL30" s="369"/>
      <c r="AM30" s="369"/>
      <c r="AN30" s="369"/>
      <c r="AO30" s="369"/>
      <c r="AP30" s="42"/>
      <c r="AQ30" s="42"/>
      <c r="AR30" s="43"/>
      <c r="BE30" s="358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70">
        <v>0.21</v>
      </c>
      <c r="M31" s="369"/>
      <c r="N31" s="369"/>
      <c r="O31" s="369"/>
      <c r="P31" s="369"/>
      <c r="Q31" s="42"/>
      <c r="R31" s="42"/>
      <c r="S31" s="42"/>
      <c r="T31" s="42"/>
      <c r="U31" s="42"/>
      <c r="V31" s="42"/>
      <c r="W31" s="368">
        <f>ROUND(BB54,2)</f>
        <v>0</v>
      </c>
      <c r="X31" s="369"/>
      <c r="Y31" s="369"/>
      <c r="Z31" s="369"/>
      <c r="AA31" s="369"/>
      <c r="AB31" s="369"/>
      <c r="AC31" s="369"/>
      <c r="AD31" s="369"/>
      <c r="AE31" s="369"/>
      <c r="AF31" s="42"/>
      <c r="AG31" s="42"/>
      <c r="AH31" s="42"/>
      <c r="AI31" s="42"/>
      <c r="AJ31" s="42"/>
      <c r="AK31" s="368">
        <v>0</v>
      </c>
      <c r="AL31" s="369"/>
      <c r="AM31" s="369"/>
      <c r="AN31" s="369"/>
      <c r="AO31" s="369"/>
      <c r="AP31" s="42"/>
      <c r="AQ31" s="42"/>
      <c r="AR31" s="43"/>
      <c r="BE31" s="358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70">
        <v>0.15</v>
      </c>
      <c r="M32" s="369"/>
      <c r="N32" s="369"/>
      <c r="O32" s="369"/>
      <c r="P32" s="369"/>
      <c r="Q32" s="42"/>
      <c r="R32" s="42"/>
      <c r="S32" s="42"/>
      <c r="T32" s="42"/>
      <c r="U32" s="42"/>
      <c r="V32" s="42"/>
      <c r="W32" s="368">
        <f>ROUND(BC54,2)</f>
        <v>0</v>
      </c>
      <c r="X32" s="369"/>
      <c r="Y32" s="369"/>
      <c r="Z32" s="369"/>
      <c r="AA32" s="369"/>
      <c r="AB32" s="369"/>
      <c r="AC32" s="369"/>
      <c r="AD32" s="369"/>
      <c r="AE32" s="369"/>
      <c r="AF32" s="42"/>
      <c r="AG32" s="42"/>
      <c r="AH32" s="42"/>
      <c r="AI32" s="42"/>
      <c r="AJ32" s="42"/>
      <c r="AK32" s="368">
        <v>0</v>
      </c>
      <c r="AL32" s="369"/>
      <c r="AM32" s="369"/>
      <c r="AN32" s="369"/>
      <c r="AO32" s="369"/>
      <c r="AP32" s="42"/>
      <c r="AQ32" s="42"/>
      <c r="AR32" s="43"/>
      <c r="BE32" s="358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70">
        <v>0</v>
      </c>
      <c r="M33" s="369"/>
      <c r="N33" s="369"/>
      <c r="O33" s="369"/>
      <c r="P33" s="369"/>
      <c r="Q33" s="42"/>
      <c r="R33" s="42"/>
      <c r="S33" s="42"/>
      <c r="T33" s="42"/>
      <c r="U33" s="42"/>
      <c r="V33" s="42"/>
      <c r="W33" s="368">
        <f>ROUND(BD54,2)</f>
        <v>0</v>
      </c>
      <c r="X33" s="369"/>
      <c r="Y33" s="369"/>
      <c r="Z33" s="369"/>
      <c r="AA33" s="369"/>
      <c r="AB33" s="369"/>
      <c r="AC33" s="369"/>
      <c r="AD33" s="369"/>
      <c r="AE33" s="369"/>
      <c r="AF33" s="42"/>
      <c r="AG33" s="42"/>
      <c r="AH33" s="42"/>
      <c r="AI33" s="42"/>
      <c r="AJ33" s="42"/>
      <c r="AK33" s="368">
        <v>0</v>
      </c>
      <c r="AL33" s="369"/>
      <c r="AM33" s="369"/>
      <c r="AN33" s="369"/>
      <c r="AO33" s="36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74" t="s">
        <v>49</v>
      </c>
      <c r="Y35" s="372"/>
      <c r="Z35" s="372"/>
      <c r="AA35" s="372"/>
      <c r="AB35" s="372"/>
      <c r="AC35" s="46"/>
      <c r="AD35" s="46"/>
      <c r="AE35" s="46"/>
      <c r="AF35" s="46"/>
      <c r="AG35" s="46"/>
      <c r="AH35" s="46"/>
      <c r="AI35" s="46"/>
      <c r="AJ35" s="46"/>
      <c r="AK35" s="371">
        <f>SUM(AK26:AK33)</f>
        <v>0</v>
      </c>
      <c r="AL35" s="372"/>
      <c r="AM35" s="372"/>
      <c r="AN35" s="372"/>
      <c r="AO35" s="37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EM2022-223/EXP/23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2" t="str">
        <f>K6</f>
        <v>SNO v Opavě p.o. STAVEBNÍ ÚPRAVY PAVILONU B</v>
      </c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Olomoucká ulice 470/86 Opava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4" t="str">
        <f>IF(AN8="","",AN8)</f>
        <v>7. 12. 2022</v>
      </c>
      <c r="AN47" s="33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SNO v Opavě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1" t="str">
        <f>IF(E17="","",E17)</f>
        <v>Ateliér EMMET s.r.o.</v>
      </c>
      <c r="AN49" s="342"/>
      <c r="AO49" s="342"/>
      <c r="AP49" s="342"/>
      <c r="AQ49" s="37"/>
      <c r="AR49" s="40"/>
      <c r="AS49" s="335" t="s">
        <v>51</v>
      </c>
      <c r="AT49" s="33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1" t="str">
        <f>IF(E20="","",E20)</f>
        <v>Ateliér EMMET s.r.o.</v>
      </c>
      <c r="AN50" s="342"/>
      <c r="AO50" s="342"/>
      <c r="AP50" s="342"/>
      <c r="AQ50" s="37"/>
      <c r="AR50" s="40"/>
      <c r="AS50" s="337"/>
      <c r="AT50" s="33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9"/>
      <c r="AT51" s="34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3" t="s">
        <v>52</v>
      </c>
      <c r="D52" s="344"/>
      <c r="E52" s="344"/>
      <c r="F52" s="344"/>
      <c r="G52" s="344"/>
      <c r="H52" s="67"/>
      <c r="I52" s="346" t="s">
        <v>53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5" t="s">
        <v>54</v>
      </c>
      <c r="AH52" s="344"/>
      <c r="AI52" s="344"/>
      <c r="AJ52" s="344"/>
      <c r="AK52" s="344"/>
      <c r="AL52" s="344"/>
      <c r="AM52" s="344"/>
      <c r="AN52" s="346" t="s">
        <v>55</v>
      </c>
      <c r="AO52" s="344"/>
      <c r="AP52" s="344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4">
        <f>ROUND(AG55+AG58+AG62,2)</f>
        <v>0</v>
      </c>
      <c r="AH54" s="354"/>
      <c r="AI54" s="354"/>
      <c r="AJ54" s="354"/>
      <c r="AK54" s="354"/>
      <c r="AL54" s="354"/>
      <c r="AM54" s="354"/>
      <c r="AN54" s="355">
        <f aca="true" t="shared" si="0" ref="AN54:AN62">SUM(AG54,AT54)</f>
        <v>0</v>
      </c>
      <c r="AO54" s="355"/>
      <c r="AP54" s="355"/>
      <c r="AQ54" s="79" t="s">
        <v>19</v>
      </c>
      <c r="AR54" s="80"/>
      <c r="AS54" s="81">
        <f>ROUND(AS55+AS58+AS62,2)</f>
        <v>0</v>
      </c>
      <c r="AT54" s="82">
        <f aca="true" t="shared" si="1" ref="AT54:AT62">ROUND(SUM(AV54:AW54),2)</f>
        <v>0</v>
      </c>
      <c r="AU54" s="83">
        <f>ROUND(AU55+AU58+AU62,5)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ROUND(AZ55+AZ58+AZ62,2)</f>
        <v>0</v>
      </c>
      <c r="BA54" s="82">
        <f>ROUND(BA55+BA58+BA62,2)</f>
        <v>0</v>
      </c>
      <c r="BB54" s="82">
        <f>ROUND(BB55+BB58+BB62,2)</f>
        <v>0</v>
      </c>
      <c r="BC54" s="82">
        <f>ROUND(BC55+BC58+BC62,2)</f>
        <v>0</v>
      </c>
      <c r="BD54" s="84">
        <f>ROUND(BD55+BD58+BD62,2)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2:91" s="7" customFormat="1" ht="24.75" customHeight="1">
      <c r="B55" s="87"/>
      <c r="C55" s="88"/>
      <c r="D55" s="350" t="s">
        <v>75</v>
      </c>
      <c r="E55" s="350"/>
      <c r="F55" s="350"/>
      <c r="G55" s="350"/>
      <c r="H55" s="350"/>
      <c r="I55" s="89"/>
      <c r="J55" s="350" t="s">
        <v>76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47">
        <f>ROUND(SUM(AG56:AG57),2)</f>
        <v>0</v>
      </c>
      <c r="AH55" s="348"/>
      <c r="AI55" s="348"/>
      <c r="AJ55" s="348"/>
      <c r="AK55" s="348"/>
      <c r="AL55" s="348"/>
      <c r="AM55" s="348"/>
      <c r="AN55" s="349">
        <f t="shared" si="0"/>
        <v>0</v>
      </c>
      <c r="AO55" s="348"/>
      <c r="AP55" s="348"/>
      <c r="AQ55" s="90" t="s">
        <v>77</v>
      </c>
      <c r="AR55" s="91"/>
      <c r="AS55" s="92">
        <f>ROUND(SUM(AS56:AS57),2)</f>
        <v>0</v>
      </c>
      <c r="AT55" s="93">
        <f t="shared" si="1"/>
        <v>0</v>
      </c>
      <c r="AU55" s="94">
        <f>ROUND(SUM(AU56:AU57),5)</f>
        <v>0</v>
      </c>
      <c r="AV55" s="93">
        <f>ROUND(AZ55*L29,2)</f>
        <v>0</v>
      </c>
      <c r="AW55" s="93">
        <f>ROUND(BA55*L30,2)</f>
        <v>0</v>
      </c>
      <c r="AX55" s="93">
        <f>ROUND(BB55*L29,2)</f>
        <v>0</v>
      </c>
      <c r="AY55" s="93">
        <f>ROUND(BC55*L30,2)</f>
        <v>0</v>
      </c>
      <c r="AZ55" s="93">
        <f>ROUND(SUM(AZ56:AZ57),2)</f>
        <v>0</v>
      </c>
      <c r="BA55" s="93">
        <f>ROUND(SUM(BA56:BA57),2)</f>
        <v>0</v>
      </c>
      <c r="BB55" s="93">
        <f>ROUND(SUM(BB56:BB57),2)</f>
        <v>0</v>
      </c>
      <c r="BC55" s="93">
        <f>ROUND(SUM(BC56:BC57),2)</f>
        <v>0</v>
      </c>
      <c r="BD55" s="95">
        <f>ROUND(SUM(BD56:BD57),2)</f>
        <v>0</v>
      </c>
      <c r="BS55" s="96" t="s">
        <v>70</v>
      </c>
      <c r="BT55" s="96" t="s">
        <v>78</v>
      </c>
      <c r="BV55" s="96" t="s">
        <v>73</v>
      </c>
      <c r="BW55" s="96" t="s">
        <v>79</v>
      </c>
      <c r="BX55" s="96" t="s">
        <v>5</v>
      </c>
      <c r="CL55" s="96" t="s">
        <v>19</v>
      </c>
      <c r="CM55" s="96" t="s">
        <v>80</v>
      </c>
    </row>
    <row r="56" spans="1:91" s="4" customFormat="1" ht="23.25" customHeight="1">
      <c r="A56" s="97" t="s">
        <v>81</v>
      </c>
      <c r="B56" s="52"/>
      <c r="C56" s="98"/>
      <c r="D56" s="98"/>
      <c r="E56" s="353" t="s">
        <v>75</v>
      </c>
      <c r="F56" s="353"/>
      <c r="G56" s="353"/>
      <c r="H56" s="353"/>
      <c r="I56" s="353"/>
      <c r="J56" s="98"/>
      <c r="K56" s="353" t="s">
        <v>76</v>
      </c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1">
        <f>'NN - Stavební úpravy pavi...'!J30</f>
        <v>0</v>
      </c>
      <c r="AH56" s="352"/>
      <c r="AI56" s="352"/>
      <c r="AJ56" s="352"/>
      <c r="AK56" s="352"/>
      <c r="AL56" s="352"/>
      <c r="AM56" s="352"/>
      <c r="AN56" s="351">
        <f t="shared" si="0"/>
        <v>0</v>
      </c>
      <c r="AO56" s="352"/>
      <c r="AP56" s="352"/>
      <c r="AQ56" s="99" t="s">
        <v>82</v>
      </c>
      <c r="AR56" s="54"/>
      <c r="AS56" s="100">
        <v>0</v>
      </c>
      <c r="AT56" s="101">
        <f t="shared" si="1"/>
        <v>0</v>
      </c>
      <c r="AU56" s="102">
        <f>'NN - Stavební úpravy pavi...'!P98</f>
        <v>0</v>
      </c>
      <c r="AV56" s="101">
        <f>'NN - Stavební úpravy pavi...'!J33</f>
        <v>0</v>
      </c>
      <c r="AW56" s="101">
        <f>'NN - Stavební úpravy pavi...'!J34</f>
        <v>0</v>
      </c>
      <c r="AX56" s="101">
        <f>'NN - Stavební úpravy pavi...'!J35</f>
        <v>0</v>
      </c>
      <c r="AY56" s="101">
        <f>'NN - Stavební úpravy pavi...'!J36</f>
        <v>0</v>
      </c>
      <c r="AZ56" s="101">
        <f>'NN - Stavební úpravy pavi...'!F33</f>
        <v>0</v>
      </c>
      <c r="BA56" s="101">
        <f>'NN - Stavební úpravy pavi...'!F34</f>
        <v>0</v>
      </c>
      <c r="BB56" s="101">
        <f>'NN - Stavební úpravy pavi...'!F35</f>
        <v>0</v>
      </c>
      <c r="BC56" s="101">
        <f>'NN - Stavební úpravy pavi...'!F36</f>
        <v>0</v>
      </c>
      <c r="BD56" s="103">
        <f>'NN - Stavební úpravy pavi...'!F37</f>
        <v>0</v>
      </c>
      <c r="BT56" s="104" t="s">
        <v>80</v>
      </c>
      <c r="BU56" s="104" t="s">
        <v>83</v>
      </c>
      <c r="BV56" s="104" t="s">
        <v>73</v>
      </c>
      <c r="BW56" s="104" t="s">
        <v>79</v>
      </c>
      <c r="BX56" s="104" t="s">
        <v>5</v>
      </c>
      <c r="CL56" s="104" t="s">
        <v>19</v>
      </c>
      <c r="CM56" s="104" t="s">
        <v>80</v>
      </c>
    </row>
    <row r="57" spans="1:90" s="4" customFormat="1" ht="16.5" customHeight="1">
      <c r="A57" s="97" t="s">
        <v>81</v>
      </c>
      <c r="B57" s="52"/>
      <c r="C57" s="98"/>
      <c r="D57" s="98"/>
      <c r="E57" s="353" t="s">
        <v>84</v>
      </c>
      <c r="F57" s="353"/>
      <c r="G57" s="353"/>
      <c r="H57" s="353"/>
      <c r="I57" s="353"/>
      <c r="J57" s="98"/>
      <c r="K57" s="353" t="s">
        <v>85</v>
      </c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1">
        <f>'TZB 2 - Technické zařízen...'!J32</f>
        <v>0</v>
      </c>
      <c r="AH57" s="352"/>
      <c r="AI57" s="352"/>
      <c r="AJ57" s="352"/>
      <c r="AK57" s="352"/>
      <c r="AL57" s="352"/>
      <c r="AM57" s="352"/>
      <c r="AN57" s="351">
        <f t="shared" si="0"/>
        <v>0</v>
      </c>
      <c r="AO57" s="352"/>
      <c r="AP57" s="352"/>
      <c r="AQ57" s="99" t="s">
        <v>82</v>
      </c>
      <c r="AR57" s="54"/>
      <c r="AS57" s="100">
        <v>0</v>
      </c>
      <c r="AT57" s="101">
        <f t="shared" si="1"/>
        <v>0</v>
      </c>
      <c r="AU57" s="102">
        <f>'TZB 2 - Technické zařízen...'!P90</f>
        <v>0</v>
      </c>
      <c r="AV57" s="101">
        <f>'TZB 2 - Technické zařízen...'!J35</f>
        <v>0</v>
      </c>
      <c r="AW57" s="101">
        <f>'TZB 2 - Technické zařízen...'!J36</f>
        <v>0</v>
      </c>
      <c r="AX57" s="101">
        <f>'TZB 2 - Technické zařízen...'!J37</f>
        <v>0</v>
      </c>
      <c r="AY57" s="101">
        <f>'TZB 2 - Technické zařízen...'!J38</f>
        <v>0</v>
      </c>
      <c r="AZ57" s="101">
        <f>'TZB 2 - Technické zařízen...'!F35</f>
        <v>0</v>
      </c>
      <c r="BA57" s="101">
        <f>'TZB 2 - Technické zařízen...'!F36</f>
        <v>0</v>
      </c>
      <c r="BB57" s="101">
        <f>'TZB 2 - Technické zařízen...'!F37</f>
        <v>0</v>
      </c>
      <c r="BC57" s="101">
        <f>'TZB 2 - Technické zařízen...'!F38</f>
        <v>0</v>
      </c>
      <c r="BD57" s="103">
        <f>'TZB 2 - Technické zařízen...'!F39</f>
        <v>0</v>
      </c>
      <c r="BT57" s="104" t="s">
        <v>80</v>
      </c>
      <c r="BV57" s="104" t="s">
        <v>73</v>
      </c>
      <c r="BW57" s="104" t="s">
        <v>86</v>
      </c>
      <c r="BX57" s="104" t="s">
        <v>79</v>
      </c>
      <c r="CL57" s="104" t="s">
        <v>19</v>
      </c>
    </row>
    <row r="58" spans="2:91" s="7" customFormat="1" ht="24.75" customHeight="1">
      <c r="B58" s="87"/>
      <c r="C58" s="88"/>
      <c r="D58" s="350" t="s">
        <v>87</v>
      </c>
      <c r="E58" s="350"/>
      <c r="F58" s="350"/>
      <c r="G58" s="350"/>
      <c r="H58" s="350"/>
      <c r="I58" s="89"/>
      <c r="J58" s="350" t="s">
        <v>88</v>
      </c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47">
        <f>ROUND(SUM(AG59:AG61),2)</f>
        <v>0</v>
      </c>
      <c r="AH58" s="348"/>
      <c r="AI58" s="348"/>
      <c r="AJ58" s="348"/>
      <c r="AK58" s="348"/>
      <c r="AL58" s="348"/>
      <c r="AM58" s="348"/>
      <c r="AN58" s="349">
        <f t="shared" si="0"/>
        <v>0</v>
      </c>
      <c r="AO58" s="348"/>
      <c r="AP58" s="348"/>
      <c r="AQ58" s="90" t="s">
        <v>77</v>
      </c>
      <c r="AR58" s="91"/>
      <c r="AS58" s="92">
        <f>ROUND(SUM(AS59:AS61),2)</f>
        <v>0</v>
      </c>
      <c r="AT58" s="93">
        <f t="shared" si="1"/>
        <v>0</v>
      </c>
      <c r="AU58" s="94">
        <f>ROUND(SUM(AU59:AU61),5)</f>
        <v>0</v>
      </c>
      <c r="AV58" s="93">
        <f>ROUND(AZ58*L29,2)</f>
        <v>0</v>
      </c>
      <c r="AW58" s="93">
        <f>ROUND(BA58*L30,2)</f>
        <v>0</v>
      </c>
      <c r="AX58" s="93">
        <f>ROUND(BB58*L29,2)</f>
        <v>0</v>
      </c>
      <c r="AY58" s="93">
        <f>ROUND(BC58*L30,2)</f>
        <v>0</v>
      </c>
      <c r="AZ58" s="93">
        <f>ROUND(SUM(AZ59:AZ61),2)</f>
        <v>0</v>
      </c>
      <c r="BA58" s="93">
        <f>ROUND(SUM(BA59:BA61),2)</f>
        <v>0</v>
      </c>
      <c r="BB58" s="93">
        <f>ROUND(SUM(BB59:BB61),2)</f>
        <v>0</v>
      </c>
      <c r="BC58" s="93">
        <f>ROUND(SUM(BC59:BC61),2)</f>
        <v>0</v>
      </c>
      <c r="BD58" s="95">
        <f>ROUND(SUM(BD59:BD61),2)</f>
        <v>0</v>
      </c>
      <c r="BS58" s="96" t="s">
        <v>70</v>
      </c>
      <c r="BT58" s="96" t="s">
        <v>78</v>
      </c>
      <c r="BU58" s="96" t="s">
        <v>72</v>
      </c>
      <c r="BV58" s="96" t="s">
        <v>73</v>
      </c>
      <c r="BW58" s="96" t="s">
        <v>89</v>
      </c>
      <c r="BX58" s="96" t="s">
        <v>5</v>
      </c>
      <c r="CL58" s="96" t="s">
        <v>19</v>
      </c>
      <c r="CM58" s="96" t="s">
        <v>80</v>
      </c>
    </row>
    <row r="59" spans="1:90" s="4" customFormat="1" ht="16.5" customHeight="1">
      <c r="A59" s="97" t="s">
        <v>81</v>
      </c>
      <c r="B59" s="52"/>
      <c r="C59" s="98"/>
      <c r="D59" s="98"/>
      <c r="E59" s="353" t="s">
        <v>90</v>
      </c>
      <c r="F59" s="353"/>
      <c r="G59" s="353"/>
      <c r="H59" s="353"/>
      <c r="I59" s="353"/>
      <c r="J59" s="98"/>
      <c r="K59" s="353" t="s">
        <v>91</v>
      </c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1">
        <f>'1.PP - Stavební úpravy v ...'!J32</f>
        <v>0</v>
      </c>
      <c r="AH59" s="352"/>
      <c r="AI59" s="352"/>
      <c r="AJ59" s="352"/>
      <c r="AK59" s="352"/>
      <c r="AL59" s="352"/>
      <c r="AM59" s="352"/>
      <c r="AN59" s="351">
        <f t="shared" si="0"/>
        <v>0</v>
      </c>
      <c r="AO59" s="352"/>
      <c r="AP59" s="352"/>
      <c r="AQ59" s="99" t="s">
        <v>82</v>
      </c>
      <c r="AR59" s="54"/>
      <c r="AS59" s="100">
        <v>0</v>
      </c>
      <c r="AT59" s="101">
        <f t="shared" si="1"/>
        <v>0</v>
      </c>
      <c r="AU59" s="102">
        <f>'1.PP - Stavební úpravy v ...'!P109</f>
        <v>0</v>
      </c>
      <c r="AV59" s="101">
        <f>'1.PP - Stavební úpravy v ...'!J35</f>
        <v>0</v>
      </c>
      <c r="AW59" s="101">
        <f>'1.PP - Stavební úpravy v ...'!J36</f>
        <v>0</v>
      </c>
      <c r="AX59" s="101">
        <f>'1.PP - Stavební úpravy v ...'!J37</f>
        <v>0</v>
      </c>
      <c r="AY59" s="101">
        <f>'1.PP - Stavební úpravy v ...'!J38</f>
        <v>0</v>
      </c>
      <c r="AZ59" s="101">
        <f>'1.PP - Stavební úpravy v ...'!F35</f>
        <v>0</v>
      </c>
      <c r="BA59" s="101">
        <f>'1.PP - Stavební úpravy v ...'!F36</f>
        <v>0</v>
      </c>
      <c r="BB59" s="101">
        <f>'1.PP - Stavební úpravy v ...'!F37</f>
        <v>0</v>
      </c>
      <c r="BC59" s="101">
        <f>'1.PP - Stavební úpravy v ...'!F38</f>
        <v>0</v>
      </c>
      <c r="BD59" s="103">
        <f>'1.PP - Stavební úpravy v ...'!F39</f>
        <v>0</v>
      </c>
      <c r="BT59" s="104" t="s">
        <v>80</v>
      </c>
      <c r="BV59" s="104" t="s">
        <v>73</v>
      </c>
      <c r="BW59" s="104" t="s">
        <v>92</v>
      </c>
      <c r="BX59" s="104" t="s">
        <v>89</v>
      </c>
      <c r="CL59" s="104" t="s">
        <v>19</v>
      </c>
    </row>
    <row r="60" spans="1:90" s="4" customFormat="1" ht="16.5" customHeight="1">
      <c r="A60" s="97" t="s">
        <v>81</v>
      </c>
      <c r="B60" s="52"/>
      <c r="C60" s="98"/>
      <c r="D60" s="98"/>
      <c r="E60" s="353" t="s">
        <v>93</v>
      </c>
      <c r="F60" s="353"/>
      <c r="G60" s="353"/>
      <c r="H60" s="353"/>
      <c r="I60" s="353"/>
      <c r="J60" s="98"/>
      <c r="K60" s="353" t="s">
        <v>94</v>
      </c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1">
        <f>'1.NP - Stavební úpravy v ...'!J32</f>
        <v>0</v>
      </c>
      <c r="AH60" s="352"/>
      <c r="AI60" s="352"/>
      <c r="AJ60" s="352"/>
      <c r="AK60" s="352"/>
      <c r="AL60" s="352"/>
      <c r="AM60" s="352"/>
      <c r="AN60" s="351">
        <f t="shared" si="0"/>
        <v>0</v>
      </c>
      <c r="AO60" s="352"/>
      <c r="AP60" s="352"/>
      <c r="AQ60" s="99" t="s">
        <v>82</v>
      </c>
      <c r="AR60" s="54"/>
      <c r="AS60" s="100">
        <v>0</v>
      </c>
      <c r="AT60" s="101">
        <f t="shared" si="1"/>
        <v>0</v>
      </c>
      <c r="AU60" s="102">
        <f>'1.NP - Stavební úpravy v ...'!P106</f>
        <v>0</v>
      </c>
      <c r="AV60" s="101">
        <f>'1.NP - Stavební úpravy v ...'!J35</f>
        <v>0</v>
      </c>
      <c r="AW60" s="101">
        <f>'1.NP - Stavební úpravy v ...'!J36</f>
        <v>0</v>
      </c>
      <c r="AX60" s="101">
        <f>'1.NP - Stavební úpravy v ...'!J37</f>
        <v>0</v>
      </c>
      <c r="AY60" s="101">
        <f>'1.NP - Stavební úpravy v ...'!J38</f>
        <v>0</v>
      </c>
      <c r="AZ60" s="101">
        <f>'1.NP - Stavební úpravy v ...'!F35</f>
        <v>0</v>
      </c>
      <c r="BA60" s="101">
        <f>'1.NP - Stavební úpravy v ...'!F36</f>
        <v>0</v>
      </c>
      <c r="BB60" s="101">
        <f>'1.NP - Stavební úpravy v ...'!F37</f>
        <v>0</v>
      </c>
      <c r="BC60" s="101">
        <f>'1.NP - Stavební úpravy v ...'!F38</f>
        <v>0</v>
      </c>
      <c r="BD60" s="103">
        <f>'1.NP - Stavební úpravy v ...'!F39</f>
        <v>0</v>
      </c>
      <c r="BT60" s="104" t="s">
        <v>80</v>
      </c>
      <c r="BV60" s="104" t="s">
        <v>73</v>
      </c>
      <c r="BW60" s="104" t="s">
        <v>95</v>
      </c>
      <c r="BX60" s="104" t="s">
        <v>89</v>
      </c>
      <c r="CL60" s="104" t="s">
        <v>19</v>
      </c>
    </row>
    <row r="61" spans="1:90" s="4" customFormat="1" ht="16.5" customHeight="1">
      <c r="A61" s="97" t="s">
        <v>81</v>
      </c>
      <c r="B61" s="52"/>
      <c r="C61" s="98"/>
      <c r="D61" s="98"/>
      <c r="E61" s="353" t="s">
        <v>96</v>
      </c>
      <c r="F61" s="353"/>
      <c r="G61" s="353"/>
      <c r="H61" s="353"/>
      <c r="I61" s="353"/>
      <c r="J61" s="98"/>
      <c r="K61" s="353" t="s">
        <v>97</v>
      </c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1">
        <f>'TZB 1 - Technické zřízení...'!J32</f>
        <v>0</v>
      </c>
      <c r="AH61" s="352"/>
      <c r="AI61" s="352"/>
      <c r="AJ61" s="352"/>
      <c r="AK61" s="352"/>
      <c r="AL61" s="352"/>
      <c r="AM61" s="352"/>
      <c r="AN61" s="351">
        <f t="shared" si="0"/>
        <v>0</v>
      </c>
      <c r="AO61" s="352"/>
      <c r="AP61" s="352"/>
      <c r="AQ61" s="99" t="s">
        <v>82</v>
      </c>
      <c r="AR61" s="54"/>
      <c r="AS61" s="100">
        <v>0</v>
      </c>
      <c r="AT61" s="101">
        <f t="shared" si="1"/>
        <v>0</v>
      </c>
      <c r="AU61" s="102">
        <f>'TZB 1 - Technické zřízení...'!P101</f>
        <v>0</v>
      </c>
      <c r="AV61" s="101">
        <f>'TZB 1 - Technické zřízení...'!J35</f>
        <v>0</v>
      </c>
      <c r="AW61" s="101">
        <f>'TZB 1 - Technické zřízení...'!J36</f>
        <v>0</v>
      </c>
      <c r="AX61" s="101">
        <f>'TZB 1 - Technické zřízení...'!J37</f>
        <v>0</v>
      </c>
      <c r="AY61" s="101">
        <f>'TZB 1 - Technické zřízení...'!J38</f>
        <v>0</v>
      </c>
      <c r="AZ61" s="101">
        <f>'TZB 1 - Technické zřízení...'!F35</f>
        <v>0</v>
      </c>
      <c r="BA61" s="101">
        <f>'TZB 1 - Technické zřízení...'!F36</f>
        <v>0</v>
      </c>
      <c r="BB61" s="101">
        <f>'TZB 1 - Technické zřízení...'!F37</f>
        <v>0</v>
      </c>
      <c r="BC61" s="101">
        <f>'TZB 1 - Technické zřízení...'!F38</f>
        <v>0</v>
      </c>
      <c r="BD61" s="103">
        <f>'TZB 1 - Technické zřízení...'!F39</f>
        <v>0</v>
      </c>
      <c r="BT61" s="104" t="s">
        <v>80</v>
      </c>
      <c r="BV61" s="104" t="s">
        <v>73</v>
      </c>
      <c r="BW61" s="104" t="s">
        <v>98</v>
      </c>
      <c r="BX61" s="104" t="s">
        <v>89</v>
      </c>
      <c r="CL61" s="104" t="s">
        <v>19</v>
      </c>
    </row>
    <row r="62" spans="1:91" s="7" customFormat="1" ht="24.75" customHeight="1">
      <c r="A62" s="97" t="s">
        <v>81</v>
      </c>
      <c r="B62" s="87"/>
      <c r="C62" s="88"/>
      <c r="D62" s="350" t="s">
        <v>99</v>
      </c>
      <c r="E62" s="350"/>
      <c r="F62" s="350"/>
      <c r="G62" s="350"/>
      <c r="H62" s="350"/>
      <c r="I62" s="89"/>
      <c r="J62" s="350" t="s">
        <v>100</v>
      </c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49">
        <f>'VN A ON - Vedlejší a osta...'!J30</f>
        <v>0</v>
      </c>
      <c r="AH62" s="348"/>
      <c r="AI62" s="348"/>
      <c r="AJ62" s="348"/>
      <c r="AK62" s="348"/>
      <c r="AL62" s="348"/>
      <c r="AM62" s="348"/>
      <c r="AN62" s="349">
        <f t="shared" si="0"/>
        <v>0</v>
      </c>
      <c r="AO62" s="348"/>
      <c r="AP62" s="348"/>
      <c r="AQ62" s="90" t="s">
        <v>77</v>
      </c>
      <c r="AR62" s="91"/>
      <c r="AS62" s="105">
        <v>0</v>
      </c>
      <c r="AT62" s="106">
        <f t="shared" si="1"/>
        <v>0</v>
      </c>
      <c r="AU62" s="107">
        <f>'VN A ON - Vedlejší a osta...'!P82</f>
        <v>0</v>
      </c>
      <c r="AV62" s="106">
        <f>'VN A ON - Vedlejší a osta...'!J33</f>
        <v>0</v>
      </c>
      <c r="AW62" s="106">
        <f>'VN A ON - Vedlejší a osta...'!J34</f>
        <v>0</v>
      </c>
      <c r="AX62" s="106">
        <f>'VN A ON - Vedlejší a osta...'!J35</f>
        <v>0</v>
      </c>
      <c r="AY62" s="106">
        <f>'VN A ON - Vedlejší a osta...'!J36</f>
        <v>0</v>
      </c>
      <c r="AZ62" s="106">
        <f>'VN A ON - Vedlejší a osta...'!F33</f>
        <v>0</v>
      </c>
      <c r="BA62" s="106">
        <f>'VN A ON - Vedlejší a osta...'!F34</f>
        <v>0</v>
      </c>
      <c r="BB62" s="106">
        <f>'VN A ON - Vedlejší a osta...'!F35</f>
        <v>0</v>
      </c>
      <c r="BC62" s="106">
        <f>'VN A ON - Vedlejší a osta...'!F36</f>
        <v>0</v>
      </c>
      <c r="BD62" s="108">
        <f>'VN A ON - Vedlejší a osta...'!F37</f>
        <v>0</v>
      </c>
      <c r="BT62" s="96" t="s">
        <v>78</v>
      </c>
      <c r="BV62" s="96" t="s">
        <v>73</v>
      </c>
      <c r="BW62" s="96" t="s">
        <v>101</v>
      </c>
      <c r="BX62" s="96" t="s">
        <v>5</v>
      </c>
      <c r="CL62" s="96" t="s">
        <v>19</v>
      </c>
      <c r="CM62" s="96" t="s">
        <v>80</v>
      </c>
    </row>
    <row r="63" spans="1:57" s="2" customFormat="1" ht="30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40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0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</sheetData>
  <sheetProtection algorithmName="SHA-512" hashValue="gAP+JGAL2Apdq8Ey2B7ISpoH78+K+JXCZrZ9D/x9kAZBymDXBGRuhRkQtexx5Oow3aMGN0n/JB1v0SKPfaZwiw==" saltValue="UQr8KQf0HCtPB3YtzSxzzGJz2HW1DJHKIepzdUPnWxCHoe6OntG5qxBDnqLSjLcan1P8NyGF6RS0SdRfuVXFGA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NN - Stavební úpravy pavi...'!C2" display="/"/>
    <hyperlink ref="A57" location="'TZB 2 - Technické zařízen...'!C2" display="/"/>
    <hyperlink ref="A59" location="'1.PP - Stavební úpravy v ...'!C2" display="/"/>
    <hyperlink ref="A60" location="'1.NP - Stavební úpravy v ...'!C2" display="/"/>
    <hyperlink ref="A61" location="'TZB 1 - Technické zřízení...'!C2" display="/"/>
    <hyperlink ref="A62" location="'VN A 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8" t="s">
        <v>79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80</v>
      </c>
    </row>
    <row r="4" spans="2:46" s="1" customFormat="1" ht="24.95" customHeight="1">
      <c r="B4" s="21"/>
      <c r="D4" s="111" t="s">
        <v>102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6" t="str">
        <f>'Rekapitulace stavby'!K6</f>
        <v>SNO v Opavě p.o. STAVEBNÍ ÚPRAVY PAVILONU B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13" t="s">
        <v>103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78" t="s">
        <v>104</v>
      </c>
      <c r="F9" s="379"/>
      <c r="G9" s="379"/>
      <c r="H9" s="37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19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21</v>
      </c>
      <c r="E12" s="35"/>
      <c r="F12" s="104" t="s">
        <v>22</v>
      </c>
      <c r="G12" s="35"/>
      <c r="H12" s="35"/>
      <c r="I12" s="113" t="s">
        <v>23</v>
      </c>
      <c r="J12" s="115" t="str">
        <f>'Rekapitulace stavby'!AN8</f>
        <v>7. 12. 2022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19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19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13" t="s">
        <v>28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31</v>
      </c>
      <c r="E20" s="35"/>
      <c r="F20" s="35"/>
      <c r="G20" s="35"/>
      <c r="H20" s="35"/>
      <c r="I20" s="113" t="s">
        <v>26</v>
      </c>
      <c r="J20" s="104" t="s">
        <v>19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3" t="s">
        <v>28</v>
      </c>
      <c r="J21" s="104" t="s">
        <v>19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26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32</v>
      </c>
      <c r="F24" s="35"/>
      <c r="G24" s="35"/>
      <c r="H24" s="35"/>
      <c r="I24" s="113" t="s">
        <v>28</v>
      </c>
      <c r="J24" s="104" t="s">
        <v>19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82" t="s">
        <v>19</v>
      </c>
      <c r="F27" s="382"/>
      <c r="G27" s="382"/>
      <c r="H27" s="38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ROUND(J98,2)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ROUND((SUM(BE98:BE411)),2)</f>
        <v>0</v>
      </c>
      <c r="G33" s="35"/>
      <c r="H33" s="35"/>
      <c r="I33" s="125">
        <v>0.21</v>
      </c>
      <c r="J33" s="124">
        <f>ROUND(((SUM(BE98:BE411))*I33),2)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ROUND((SUM(BF98:BF411)),2)</f>
        <v>0</v>
      </c>
      <c r="G34" s="35"/>
      <c r="H34" s="35"/>
      <c r="I34" s="125">
        <v>0.15</v>
      </c>
      <c r="J34" s="124">
        <f>ROUND(((SUM(BF98:BF411))*I34),2)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ROUND((SUM(BG98:BG411)),2)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ROUND((SUM(BH98:BH411)),2)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ROUND((SUM(BI98:BI411)),2)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105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3" t="str">
        <f>E7</f>
        <v>SNO v Opavě p.o. STAVEBNÍ ÚPRAVY PAVILONU B</v>
      </c>
      <c r="F48" s="384"/>
      <c r="G48" s="384"/>
      <c r="H48" s="384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103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>
      <c r="A50" s="35"/>
      <c r="B50" s="36"/>
      <c r="C50" s="37"/>
      <c r="D50" s="37"/>
      <c r="E50" s="332" t="str">
        <f>E9</f>
        <v>NN - Stavební úpravy pavilonu B - neuznatelné náklady - spisovna</v>
      </c>
      <c r="F50" s="385"/>
      <c r="G50" s="385"/>
      <c r="H50" s="385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Olomoucká ulice 470/86 Opava </v>
      </c>
      <c r="G52" s="37"/>
      <c r="H52" s="37"/>
      <c r="I52" s="30" t="s">
        <v>23</v>
      </c>
      <c r="J52" s="60" t="str">
        <f>IF(J12="","",J12)</f>
        <v>7. 12. 2022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SNO v Opavě p.o.</v>
      </c>
      <c r="G54" s="37"/>
      <c r="H54" s="37"/>
      <c r="I54" s="30" t="s">
        <v>31</v>
      </c>
      <c r="J54" s="33" t="str">
        <f>E21</f>
        <v>Ateliér EMMET s.r.o.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Ateliér EMMET s.r.o.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106</v>
      </c>
      <c r="D57" s="138"/>
      <c r="E57" s="138"/>
      <c r="F57" s="138"/>
      <c r="G57" s="138"/>
      <c r="H57" s="138"/>
      <c r="I57" s="138"/>
      <c r="J57" s="139" t="s">
        <v>107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69</v>
      </c>
      <c r="D59" s="37"/>
      <c r="E59" s="37"/>
      <c r="F59" s="37"/>
      <c r="G59" s="37"/>
      <c r="H59" s="37"/>
      <c r="I59" s="37"/>
      <c r="J59" s="78">
        <f>J98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108</v>
      </c>
    </row>
    <row r="60" spans="2:12" s="9" customFormat="1" ht="24.95" customHeight="1">
      <c r="B60" s="141"/>
      <c r="C60" s="142"/>
      <c r="D60" s="143" t="s">
        <v>109</v>
      </c>
      <c r="E60" s="144"/>
      <c r="F60" s="144"/>
      <c r="G60" s="144"/>
      <c r="H60" s="144"/>
      <c r="I60" s="144"/>
      <c r="J60" s="145">
        <f>J99</f>
        <v>0</v>
      </c>
      <c r="K60" s="142"/>
      <c r="L60" s="146"/>
    </row>
    <row r="61" spans="2:12" s="10" customFormat="1" ht="19.9" customHeight="1">
      <c r="B61" s="147"/>
      <c r="C61" s="98"/>
      <c r="D61" s="148" t="s">
        <v>110</v>
      </c>
      <c r="E61" s="149"/>
      <c r="F61" s="149"/>
      <c r="G61" s="149"/>
      <c r="H61" s="149"/>
      <c r="I61" s="149"/>
      <c r="J61" s="150">
        <f>J100</f>
        <v>0</v>
      </c>
      <c r="K61" s="98"/>
      <c r="L61" s="151"/>
    </row>
    <row r="62" spans="2:12" s="10" customFormat="1" ht="19.9" customHeight="1">
      <c r="B62" s="147"/>
      <c r="C62" s="98"/>
      <c r="D62" s="148" t="s">
        <v>111</v>
      </c>
      <c r="E62" s="149"/>
      <c r="F62" s="149"/>
      <c r="G62" s="149"/>
      <c r="H62" s="149"/>
      <c r="I62" s="149"/>
      <c r="J62" s="150">
        <f>J120</f>
        <v>0</v>
      </c>
      <c r="K62" s="98"/>
      <c r="L62" s="151"/>
    </row>
    <row r="63" spans="2:12" s="10" customFormat="1" ht="19.9" customHeight="1">
      <c r="B63" s="147"/>
      <c r="C63" s="98"/>
      <c r="D63" s="148" t="s">
        <v>112</v>
      </c>
      <c r="E63" s="149"/>
      <c r="F63" s="149"/>
      <c r="G63" s="149"/>
      <c r="H63" s="149"/>
      <c r="I63" s="149"/>
      <c r="J63" s="150">
        <f>J147</f>
        <v>0</v>
      </c>
      <c r="K63" s="98"/>
      <c r="L63" s="151"/>
    </row>
    <row r="64" spans="2:12" s="10" customFormat="1" ht="19.9" customHeight="1">
      <c r="B64" s="147"/>
      <c r="C64" s="98"/>
      <c r="D64" s="148" t="s">
        <v>113</v>
      </c>
      <c r="E64" s="149"/>
      <c r="F64" s="149"/>
      <c r="G64" s="149"/>
      <c r="H64" s="149"/>
      <c r="I64" s="149"/>
      <c r="J64" s="150">
        <f>J152</f>
        <v>0</v>
      </c>
      <c r="K64" s="98"/>
      <c r="L64" s="151"/>
    </row>
    <row r="65" spans="2:12" s="10" customFormat="1" ht="19.9" customHeight="1">
      <c r="B65" s="147"/>
      <c r="C65" s="98"/>
      <c r="D65" s="148" t="s">
        <v>114</v>
      </c>
      <c r="E65" s="149"/>
      <c r="F65" s="149"/>
      <c r="G65" s="149"/>
      <c r="H65" s="149"/>
      <c r="I65" s="149"/>
      <c r="J65" s="150">
        <f>J162</f>
        <v>0</v>
      </c>
      <c r="K65" s="98"/>
      <c r="L65" s="151"/>
    </row>
    <row r="66" spans="2:12" s="10" customFormat="1" ht="19.9" customHeight="1">
      <c r="B66" s="147"/>
      <c r="C66" s="98"/>
      <c r="D66" s="148" t="s">
        <v>115</v>
      </c>
      <c r="E66" s="149"/>
      <c r="F66" s="149"/>
      <c r="G66" s="149"/>
      <c r="H66" s="149"/>
      <c r="I66" s="149"/>
      <c r="J66" s="150">
        <f>J168</f>
        <v>0</v>
      </c>
      <c r="K66" s="98"/>
      <c r="L66" s="151"/>
    </row>
    <row r="67" spans="2:12" s="10" customFormat="1" ht="19.9" customHeight="1">
      <c r="B67" s="147"/>
      <c r="C67" s="98"/>
      <c r="D67" s="148" t="s">
        <v>116</v>
      </c>
      <c r="E67" s="149"/>
      <c r="F67" s="149"/>
      <c r="G67" s="149"/>
      <c r="H67" s="149"/>
      <c r="I67" s="149"/>
      <c r="J67" s="150">
        <f>J174</f>
        <v>0</v>
      </c>
      <c r="K67" s="98"/>
      <c r="L67" s="151"/>
    </row>
    <row r="68" spans="2:12" s="10" customFormat="1" ht="19.9" customHeight="1">
      <c r="B68" s="147"/>
      <c r="C68" s="98"/>
      <c r="D68" s="148" t="s">
        <v>117</v>
      </c>
      <c r="E68" s="149"/>
      <c r="F68" s="149"/>
      <c r="G68" s="149"/>
      <c r="H68" s="149"/>
      <c r="I68" s="149"/>
      <c r="J68" s="150">
        <f>J185</f>
        <v>0</v>
      </c>
      <c r="K68" s="98"/>
      <c r="L68" s="151"/>
    </row>
    <row r="69" spans="2:12" s="10" customFormat="1" ht="19.9" customHeight="1">
      <c r="B69" s="147"/>
      <c r="C69" s="98"/>
      <c r="D69" s="148" t="s">
        <v>118</v>
      </c>
      <c r="E69" s="149"/>
      <c r="F69" s="149"/>
      <c r="G69" s="149"/>
      <c r="H69" s="149"/>
      <c r="I69" s="149"/>
      <c r="J69" s="150">
        <f>J190</f>
        <v>0</v>
      </c>
      <c r="K69" s="98"/>
      <c r="L69" s="151"/>
    </row>
    <row r="70" spans="2:12" s="10" customFormat="1" ht="19.9" customHeight="1">
      <c r="B70" s="147"/>
      <c r="C70" s="98"/>
      <c r="D70" s="148" t="s">
        <v>119</v>
      </c>
      <c r="E70" s="149"/>
      <c r="F70" s="149"/>
      <c r="G70" s="149"/>
      <c r="H70" s="149"/>
      <c r="I70" s="149"/>
      <c r="J70" s="150">
        <f>J204</f>
        <v>0</v>
      </c>
      <c r="K70" s="98"/>
      <c r="L70" s="151"/>
    </row>
    <row r="71" spans="2:12" s="9" customFormat="1" ht="24.95" customHeight="1">
      <c r="B71" s="141"/>
      <c r="C71" s="142"/>
      <c r="D71" s="143" t="s">
        <v>120</v>
      </c>
      <c r="E71" s="144"/>
      <c r="F71" s="144"/>
      <c r="G71" s="144"/>
      <c r="H71" s="144"/>
      <c r="I71" s="144"/>
      <c r="J71" s="145">
        <f>J208</f>
        <v>0</v>
      </c>
      <c r="K71" s="142"/>
      <c r="L71" s="146"/>
    </row>
    <row r="72" spans="2:12" s="10" customFormat="1" ht="19.9" customHeight="1">
      <c r="B72" s="147"/>
      <c r="C72" s="98"/>
      <c r="D72" s="148" t="s">
        <v>121</v>
      </c>
      <c r="E72" s="149"/>
      <c r="F72" s="149"/>
      <c r="G72" s="149"/>
      <c r="H72" s="149"/>
      <c r="I72" s="149"/>
      <c r="J72" s="150">
        <f>J209</f>
        <v>0</v>
      </c>
      <c r="K72" s="98"/>
      <c r="L72" s="151"/>
    </row>
    <row r="73" spans="2:12" s="10" customFormat="1" ht="19.9" customHeight="1">
      <c r="B73" s="147"/>
      <c r="C73" s="98"/>
      <c r="D73" s="148" t="s">
        <v>122</v>
      </c>
      <c r="E73" s="149"/>
      <c r="F73" s="149"/>
      <c r="G73" s="149"/>
      <c r="H73" s="149"/>
      <c r="I73" s="149"/>
      <c r="J73" s="150">
        <f>J224</f>
        <v>0</v>
      </c>
      <c r="K73" s="98"/>
      <c r="L73" s="151"/>
    </row>
    <row r="74" spans="2:12" s="10" customFormat="1" ht="19.9" customHeight="1">
      <c r="B74" s="147"/>
      <c r="C74" s="98"/>
      <c r="D74" s="148" t="s">
        <v>123</v>
      </c>
      <c r="E74" s="149"/>
      <c r="F74" s="149"/>
      <c r="G74" s="149"/>
      <c r="H74" s="149"/>
      <c r="I74" s="149"/>
      <c r="J74" s="150">
        <f>J270</f>
        <v>0</v>
      </c>
      <c r="K74" s="98"/>
      <c r="L74" s="151"/>
    </row>
    <row r="75" spans="2:12" s="10" customFormat="1" ht="19.9" customHeight="1">
      <c r="B75" s="147"/>
      <c r="C75" s="98"/>
      <c r="D75" s="148" t="s">
        <v>124</v>
      </c>
      <c r="E75" s="149"/>
      <c r="F75" s="149"/>
      <c r="G75" s="149"/>
      <c r="H75" s="149"/>
      <c r="I75" s="149"/>
      <c r="J75" s="150">
        <f>J282</f>
        <v>0</v>
      </c>
      <c r="K75" s="98"/>
      <c r="L75" s="151"/>
    </row>
    <row r="76" spans="2:12" s="10" customFormat="1" ht="19.9" customHeight="1">
      <c r="B76" s="147"/>
      <c r="C76" s="98"/>
      <c r="D76" s="148" t="s">
        <v>125</v>
      </c>
      <c r="E76" s="149"/>
      <c r="F76" s="149"/>
      <c r="G76" s="149"/>
      <c r="H76" s="149"/>
      <c r="I76" s="149"/>
      <c r="J76" s="150">
        <f>J296</f>
        <v>0</v>
      </c>
      <c r="K76" s="98"/>
      <c r="L76" s="151"/>
    </row>
    <row r="77" spans="2:12" s="10" customFormat="1" ht="19.9" customHeight="1">
      <c r="B77" s="147"/>
      <c r="C77" s="98"/>
      <c r="D77" s="148" t="s">
        <v>126</v>
      </c>
      <c r="E77" s="149"/>
      <c r="F77" s="149"/>
      <c r="G77" s="149"/>
      <c r="H77" s="149"/>
      <c r="I77" s="149"/>
      <c r="J77" s="150">
        <f>J333</f>
        <v>0</v>
      </c>
      <c r="K77" s="98"/>
      <c r="L77" s="151"/>
    </row>
    <row r="78" spans="2:12" s="10" customFormat="1" ht="19.9" customHeight="1">
      <c r="B78" s="147"/>
      <c r="C78" s="98"/>
      <c r="D78" s="148" t="s">
        <v>127</v>
      </c>
      <c r="E78" s="149"/>
      <c r="F78" s="149"/>
      <c r="G78" s="149"/>
      <c r="H78" s="149"/>
      <c r="I78" s="149"/>
      <c r="J78" s="150">
        <f>J358</f>
        <v>0</v>
      </c>
      <c r="K78" s="98"/>
      <c r="L78" s="151"/>
    </row>
    <row r="79" spans="1:31" s="2" customFormat="1" ht="21.7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4" spans="1:31" s="2" customFormat="1" ht="6.95" customHeight="1">
      <c r="A84" s="35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4.95" customHeight="1">
      <c r="A85" s="35"/>
      <c r="B85" s="36"/>
      <c r="C85" s="24" t="s">
        <v>128</v>
      </c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16</v>
      </c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83" t="str">
        <f>E7</f>
        <v>SNO v Opavě p.o. STAVEBNÍ ÚPRAVY PAVILONU B</v>
      </c>
      <c r="F88" s="384"/>
      <c r="G88" s="384"/>
      <c r="H88" s="384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103</v>
      </c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30" customHeight="1">
      <c r="A90" s="35"/>
      <c r="B90" s="36"/>
      <c r="C90" s="37"/>
      <c r="D90" s="37"/>
      <c r="E90" s="332" t="str">
        <f>E9</f>
        <v>NN - Stavební úpravy pavilonu B - neuznatelné náklady - spisovna</v>
      </c>
      <c r="F90" s="385"/>
      <c r="G90" s="385"/>
      <c r="H90" s="385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21</v>
      </c>
      <c r="D92" s="37"/>
      <c r="E92" s="37"/>
      <c r="F92" s="28" t="str">
        <f>F12</f>
        <v xml:space="preserve">Olomoucká ulice 470/86 Opava </v>
      </c>
      <c r="G92" s="37"/>
      <c r="H92" s="37"/>
      <c r="I92" s="30" t="s">
        <v>23</v>
      </c>
      <c r="J92" s="60" t="str">
        <f>IF(J12="","",J12)</f>
        <v>7. 12. 2022</v>
      </c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25</v>
      </c>
      <c r="D94" s="37"/>
      <c r="E94" s="37"/>
      <c r="F94" s="28" t="str">
        <f>E15</f>
        <v>SNO v Opavě p.o.</v>
      </c>
      <c r="G94" s="37"/>
      <c r="H94" s="37"/>
      <c r="I94" s="30" t="s">
        <v>31</v>
      </c>
      <c r="J94" s="33" t="str">
        <f>E21</f>
        <v>Ateliér EMMET s.r.o.</v>
      </c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29</v>
      </c>
      <c r="D95" s="37"/>
      <c r="E95" s="37"/>
      <c r="F95" s="28" t="str">
        <f>IF(E18="","",E18)</f>
        <v>Vyplň údaj</v>
      </c>
      <c r="G95" s="37"/>
      <c r="H95" s="37"/>
      <c r="I95" s="30" t="s">
        <v>34</v>
      </c>
      <c r="J95" s="33" t="str">
        <f>E24</f>
        <v>Ateliér EMMET s.r.o.</v>
      </c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11" customFormat="1" ht="29.25" customHeight="1">
      <c r="A97" s="152"/>
      <c r="B97" s="153"/>
      <c r="C97" s="154" t="s">
        <v>129</v>
      </c>
      <c r="D97" s="155" t="s">
        <v>56</v>
      </c>
      <c r="E97" s="155" t="s">
        <v>52</v>
      </c>
      <c r="F97" s="155" t="s">
        <v>53</v>
      </c>
      <c r="G97" s="155" t="s">
        <v>130</v>
      </c>
      <c r="H97" s="155" t="s">
        <v>131</v>
      </c>
      <c r="I97" s="155" t="s">
        <v>132</v>
      </c>
      <c r="J97" s="155" t="s">
        <v>107</v>
      </c>
      <c r="K97" s="156" t="s">
        <v>133</v>
      </c>
      <c r="L97" s="157"/>
      <c r="M97" s="69" t="s">
        <v>19</v>
      </c>
      <c r="N97" s="70" t="s">
        <v>41</v>
      </c>
      <c r="O97" s="70" t="s">
        <v>134</v>
      </c>
      <c r="P97" s="70" t="s">
        <v>135</v>
      </c>
      <c r="Q97" s="70" t="s">
        <v>136</v>
      </c>
      <c r="R97" s="70" t="s">
        <v>137</v>
      </c>
      <c r="S97" s="70" t="s">
        <v>138</v>
      </c>
      <c r="T97" s="71" t="s">
        <v>139</v>
      </c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</row>
    <row r="98" spans="1:63" s="2" customFormat="1" ht="22.9" customHeight="1">
      <c r="A98" s="35"/>
      <c r="B98" s="36"/>
      <c r="C98" s="76" t="s">
        <v>140</v>
      </c>
      <c r="D98" s="37"/>
      <c r="E98" s="37"/>
      <c r="F98" s="37"/>
      <c r="G98" s="37"/>
      <c r="H98" s="37"/>
      <c r="I98" s="37"/>
      <c r="J98" s="158">
        <f>BK98</f>
        <v>0</v>
      </c>
      <c r="K98" s="37"/>
      <c r="L98" s="40"/>
      <c r="M98" s="72"/>
      <c r="N98" s="159"/>
      <c r="O98" s="73"/>
      <c r="P98" s="160">
        <f>P99+P208</f>
        <v>0</v>
      </c>
      <c r="Q98" s="73"/>
      <c r="R98" s="160">
        <f>R99+R208</f>
        <v>2.04395506</v>
      </c>
      <c r="S98" s="73"/>
      <c r="T98" s="161">
        <f>T99+T208</f>
        <v>0.7439484599999999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70</v>
      </c>
      <c r="AU98" s="18" t="s">
        <v>108</v>
      </c>
      <c r="BK98" s="162">
        <f>BK99+BK208</f>
        <v>0</v>
      </c>
    </row>
    <row r="99" spans="2:63" s="12" customFormat="1" ht="25.9" customHeight="1">
      <c r="B99" s="163"/>
      <c r="C99" s="164"/>
      <c r="D99" s="165" t="s">
        <v>70</v>
      </c>
      <c r="E99" s="166" t="s">
        <v>141</v>
      </c>
      <c r="F99" s="166" t="s">
        <v>142</v>
      </c>
      <c r="G99" s="164"/>
      <c r="H99" s="164"/>
      <c r="I99" s="167"/>
      <c r="J99" s="168">
        <f>BK99</f>
        <v>0</v>
      </c>
      <c r="K99" s="164"/>
      <c r="L99" s="169"/>
      <c r="M99" s="170"/>
      <c r="N99" s="171"/>
      <c r="O99" s="171"/>
      <c r="P99" s="172">
        <f>P100+P120+P147+P152+P162+P168+P174+P185+P190+P204</f>
        <v>0</v>
      </c>
      <c r="Q99" s="171"/>
      <c r="R99" s="172">
        <f>R100+R120+R147+R152+R162+R168+R174+R185+R190+R204</f>
        <v>1.4526227</v>
      </c>
      <c r="S99" s="171"/>
      <c r="T99" s="173">
        <f>T100+T120+T147+T152+T162+T168+T174+T185+T190+T204</f>
        <v>0.360297</v>
      </c>
      <c r="AR99" s="174" t="s">
        <v>78</v>
      </c>
      <c r="AT99" s="175" t="s">
        <v>70</v>
      </c>
      <c r="AU99" s="175" t="s">
        <v>71</v>
      </c>
      <c r="AY99" s="174" t="s">
        <v>143</v>
      </c>
      <c r="BK99" s="176">
        <f>BK100+BK120+BK147+BK152+BK162+BK168+BK174+BK185+BK190+BK204</f>
        <v>0</v>
      </c>
    </row>
    <row r="100" spans="2:63" s="12" customFormat="1" ht="22.9" customHeight="1">
      <c r="B100" s="163"/>
      <c r="C100" s="164"/>
      <c r="D100" s="165" t="s">
        <v>70</v>
      </c>
      <c r="E100" s="177" t="s">
        <v>144</v>
      </c>
      <c r="F100" s="177" t="s">
        <v>145</v>
      </c>
      <c r="G100" s="164"/>
      <c r="H100" s="164"/>
      <c r="I100" s="167"/>
      <c r="J100" s="178">
        <f>BK100</f>
        <v>0</v>
      </c>
      <c r="K100" s="164"/>
      <c r="L100" s="169"/>
      <c r="M100" s="170"/>
      <c r="N100" s="171"/>
      <c r="O100" s="171"/>
      <c r="P100" s="172">
        <f>SUM(P101:P119)</f>
        <v>0</v>
      </c>
      <c r="Q100" s="171"/>
      <c r="R100" s="172">
        <f>SUM(R101:R119)</f>
        <v>0.6341274</v>
      </c>
      <c r="S100" s="171"/>
      <c r="T100" s="173">
        <f>SUM(T101:T119)</f>
        <v>0</v>
      </c>
      <c r="AR100" s="174" t="s">
        <v>78</v>
      </c>
      <c r="AT100" s="175" t="s">
        <v>70</v>
      </c>
      <c r="AU100" s="175" t="s">
        <v>78</v>
      </c>
      <c r="AY100" s="174" t="s">
        <v>143</v>
      </c>
      <c r="BK100" s="176">
        <f>SUM(BK101:BK119)</f>
        <v>0</v>
      </c>
    </row>
    <row r="101" spans="1:65" s="2" customFormat="1" ht="24.2" customHeight="1">
      <c r="A101" s="35"/>
      <c r="B101" s="36"/>
      <c r="C101" s="179" t="s">
        <v>78</v>
      </c>
      <c r="D101" s="179" t="s">
        <v>146</v>
      </c>
      <c r="E101" s="180" t="s">
        <v>147</v>
      </c>
      <c r="F101" s="181" t="s">
        <v>148</v>
      </c>
      <c r="G101" s="182" t="s">
        <v>149</v>
      </c>
      <c r="H101" s="183">
        <v>0.014</v>
      </c>
      <c r="I101" s="184"/>
      <c r="J101" s="185">
        <f>ROUND(I101*H101,2)</f>
        <v>0</v>
      </c>
      <c r="K101" s="181" t="s">
        <v>150</v>
      </c>
      <c r="L101" s="40"/>
      <c r="M101" s="186" t="s">
        <v>19</v>
      </c>
      <c r="N101" s="187" t="s">
        <v>42</v>
      </c>
      <c r="O101" s="65"/>
      <c r="P101" s="188">
        <f>O101*H101</f>
        <v>0</v>
      </c>
      <c r="Q101" s="188">
        <v>1.09</v>
      </c>
      <c r="R101" s="188">
        <f>Q101*H101</f>
        <v>0.015260000000000001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151</v>
      </c>
      <c r="AT101" s="190" t="s">
        <v>146</v>
      </c>
      <c r="AU101" s="190" t="s">
        <v>80</v>
      </c>
      <c r="AY101" s="18" t="s">
        <v>143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78</v>
      </c>
      <c r="BK101" s="191">
        <f>ROUND(I101*H101,2)</f>
        <v>0</v>
      </c>
      <c r="BL101" s="18" t="s">
        <v>151</v>
      </c>
      <c r="BM101" s="190" t="s">
        <v>152</v>
      </c>
    </row>
    <row r="102" spans="1:47" s="2" customFormat="1" ht="19.5">
      <c r="A102" s="35"/>
      <c r="B102" s="36"/>
      <c r="C102" s="37"/>
      <c r="D102" s="192" t="s">
        <v>153</v>
      </c>
      <c r="E102" s="37"/>
      <c r="F102" s="193" t="s">
        <v>154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153</v>
      </c>
      <c r="AU102" s="18" t="s">
        <v>80</v>
      </c>
    </row>
    <row r="103" spans="1:47" s="2" customFormat="1" ht="11.25">
      <c r="A103" s="35"/>
      <c r="B103" s="36"/>
      <c r="C103" s="37"/>
      <c r="D103" s="197" t="s">
        <v>155</v>
      </c>
      <c r="E103" s="37"/>
      <c r="F103" s="198" t="s">
        <v>156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155</v>
      </c>
      <c r="AU103" s="18" t="s">
        <v>80</v>
      </c>
    </row>
    <row r="104" spans="2:51" s="13" customFormat="1" ht="11.25">
      <c r="B104" s="199"/>
      <c r="C104" s="200"/>
      <c r="D104" s="192" t="s">
        <v>157</v>
      </c>
      <c r="E104" s="201" t="s">
        <v>19</v>
      </c>
      <c r="F104" s="202" t="s">
        <v>158</v>
      </c>
      <c r="G104" s="200"/>
      <c r="H104" s="201" t="s">
        <v>19</v>
      </c>
      <c r="I104" s="203"/>
      <c r="J104" s="200"/>
      <c r="K104" s="200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157</v>
      </c>
      <c r="AU104" s="208" t="s">
        <v>80</v>
      </c>
      <c r="AV104" s="13" t="s">
        <v>78</v>
      </c>
      <c r="AW104" s="13" t="s">
        <v>33</v>
      </c>
      <c r="AX104" s="13" t="s">
        <v>71</v>
      </c>
      <c r="AY104" s="208" t="s">
        <v>143</v>
      </c>
    </row>
    <row r="105" spans="2:51" s="13" customFormat="1" ht="11.25">
      <c r="B105" s="199"/>
      <c r="C105" s="200"/>
      <c r="D105" s="192" t="s">
        <v>157</v>
      </c>
      <c r="E105" s="201" t="s">
        <v>19</v>
      </c>
      <c r="F105" s="202" t="s">
        <v>159</v>
      </c>
      <c r="G105" s="200"/>
      <c r="H105" s="201" t="s">
        <v>19</v>
      </c>
      <c r="I105" s="203"/>
      <c r="J105" s="200"/>
      <c r="K105" s="200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157</v>
      </c>
      <c r="AU105" s="208" t="s">
        <v>80</v>
      </c>
      <c r="AV105" s="13" t="s">
        <v>78</v>
      </c>
      <c r="AW105" s="13" t="s">
        <v>33</v>
      </c>
      <c r="AX105" s="13" t="s">
        <v>71</v>
      </c>
      <c r="AY105" s="208" t="s">
        <v>143</v>
      </c>
    </row>
    <row r="106" spans="2:51" s="14" customFormat="1" ht="11.25">
      <c r="B106" s="209"/>
      <c r="C106" s="210"/>
      <c r="D106" s="192" t="s">
        <v>157</v>
      </c>
      <c r="E106" s="211" t="s">
        <v>19</v>
      </c>
      <c r="F106" s="212" t="s">
        <v>160</v>
      </c>
      <c r="G106" s="210"/>
      <c r="H106" s="213">
        <v>0.014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157</v>
      </c>
      <c r="AU106" s="219" t="s">
        <v>80</v>
      </c>
      <c r="AV106" s="14" t="s">
        <v>80</v>
      </c>
      <c r="AW106" s="14" t="s">
        <v>33</v>
      </c>
      <c r="AX106" s="14" t="s">
        <v>78</v>
      </c>
      <c r="AY106" s="219" t="s">
        <v>143</v>
      </c>
    </row>
    <row r="107" spans="1:65" s="2" customFormat="1" ht="24.2" customHeight="1">
      <c r="A107" s="35"/>
      <c r="B107" s="36"/>
      <c r="C107" s="179" t="s">
        <v>80</v>
      </c>
      <c r="D107" s="179" t="s">
        <v>146</v>
      </c>
      <c r="E107" s="180" t="s">
        <v>161</v>
      </c>
      <c r="F107" s="181" t="s">
        <v>162</v>
      </c>
      <c r="G107" s="182" t="s">
        <v>163</v>
      </c>
      <c r="H107" s="183">
        <v>2.1</v>
      </c>
      <c r="I107" s="184"/>
      <c r="J107" s="185">
        <f>ROUND(I107*H107,2)</f>
        <v>0</v>
      </c>
      <c r="K107" s="181" t="s">
        <v>150</v>
      </c>
      <c r="L107" s="40"/>
      <c r="M107" s="186" t="s">
        <v>19</v>
      </c>
      <c r="N107" s="187" t="s">
        <v>42</v>
      </c>
      <c r="O107" s="65"/>
      <c r="P107" s="188">
        <f>O107*H107</f>
        <v>0</v>
      </c>
      <c r="Q107" s="188">
        <v>0.25365</v>
      </c>
      <c r="R107" s="188">
        <f>Q107*H107</f>
        <v>0.5326649999999999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151</v>
      </c>
      <c r="AT107" s="190" t="s">
        <v>146</v>
      </c>
      <c r="AU107" s="190" t="s">
        <v>80</v>
      </c>
      <c r="AY107" s="18" t="s">
        <v>143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78</v>
      </c>
      <c r="BK107" s="191">
        <f>ROUND(I107*H107,2)</f>
        <v>0</v>
      </c>
      <c r="BL107" s="18" t="s">
        <v>151</v>
      </c>
      <c r="BM107" s="190" t="s">
        <v>164</v>
      </c>
    </row>
    <row r="108" spans="1:47" s="2" customFormat="1" ht="19.5">
      <c r="A108" s="35"/>
      <c r="B108" s="36"/>
      <c r="C108" s="37"/>
      <c r="D108" s="192" t="s">
        <v>153</v>
      </c>
      <c r="E108" s="37"/>
      <c r="F108" s="193" t="s">
        <v>165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153</v>
      </c>
      <c r="AU108" s="18" t="s">
        <v>80</v>
      </c>
    </row>
    <row r="109" spans="1:47" s="2" customFormat="1" ht="11.25">
      <c r="A109" s="35"/>
      <c r="B109" s="36"/>
      <c r="C109" s="37"/>
      <c r="D109" s="197" t="s">
        <v>155</v>
      </c>
      <c r="E109" s="37"/>
      <c r="F109" s="198" t="s">
        <v>166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155</v>
      </c>
      <c r="AU109" s="18" t="s">
        <v>80</v>
      </c>
    </row>
    <row r="110" spans="2:51" s="14" customFormat="1" ht="11.25">
      <c r="B110" s="209"/>
      <c r="C110" s="210"/>
      <c r="D110" s="192" t="s">
        <v>157</v>
      </c>
      <c r="E110" s="211" t="s">
        <v>19</v>
      </c>
      <c r="F110" s="212" t="s">
        <v>167</v>
      </c>
      <c r="G110" s="210"/>
      <c r="H110" s="213">
        <v>2.1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157</v>
      </c>
      <c r="AU110" s="219" t="s">
        <v>80</v>
      </c>
      <c r="AV110" s="14" t="s">
        <v>80</v>
      </c>
      <c r="AW110" s="14" t="s">
        <v>33</v>
      </c>
      <c r="AX110" s="14" t="s">
        <v>78</v>
      </c>
      <c r="AY110" s="219" t="s">
        <v>143</v>
      </c>
    </row>
    <row r="111" spans="1:65" s="2" customFormat="1" ht="24.2" customHeight="1">
      <c r="A111" s="35"/>
      <c r="B111" s="36"/>
      <c r="C111" s="179" t="s">
        <v>144</v>
      </c>
      <c r="D111" s="179" t="s">
        <v>146</v>
      </c>
      <c r="E111" s="180" t="s">
        <v>168</v>
      </c>
      <c r="F111" s="181" t="s">
        <v>169</v>
      </c>
      <c r="G111" s="182" t="s">
        <v>170</v>
      </c>
      <c r="H111" s="183">
        <v>5.2</v>
      </c>
      <c r="I111" s="184"/>
      <c r="J111" s="185">
        <f>ROUND(I111*H111,2)</f>
        <v>0</v>
      </c>
      <c r="K111" s="181" t="s">
        <v>150</v>
      </c>
      <c r="L111" s="40"/>
      <c r="M111" s="186" t="s">
        <v>19</v>
      </c>
      <c r="N111" s="187" t="s">
        <v>42</v>
      </c>
      <c r="O111" s="65"/>
      <c r="P111" s="188">
        <f>O111*H111</f>
        <v>0</v>
      </c>
      <c r="Q111" s="188">
        <v>0.00013</v>
      </c>
      <c r="R111" s="188">
        <f>Q111*H111</f>
        <v>0.000676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151</v>
      </c>
      <c r="AT111" s="190" t="s">
        <v>146</v>
      </c>
      <c r="AU111" s="190" t="s">
        <v>80</v>
      </c>
      <c r="AY111" s="18" t="s">
        <v>143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78</v>
      </c>
      <c r="BK111" s="191">
        <f>ROUND(I111*H111,2)</f>
        <v>0</v>
      </c>
      <c r="BL111" s="18" t="s">
        <v>151</v>
      </c>
      <c r="BM111" s="190" t="s">
        <v>171</v>
      </c>
    </row>
    <row r="112" spans="1:47" s="2" customFormat="1" ht="11.25">
      <c r="A112" s="35"/>
      <c r="B112" s="36"/>
      <c r="C112" s="37"/>
      <c r="D112" s="192" t="s">
        <v>153</v>
      </c>
      <c r="E112" s="37"/>
      <c r="F112" s="193" t="s">
        <v>172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153</v>
      </c>
      <c r="AU112" s="18" t="s">
        <v>80</v>
      </c>
    </row>
    <row r="113" spans="1:47" s="2" customFormat="1" ht="11.25">
      <c r="A113" s="35"/>
      <c r="B113" s="36"/>
      <c r="C113" s="37"/>
      <c r="D113" s="197" t="s">
        <v>155</v>
      </c>
      <c r="E113" s="37"/>
      <c r="F113" s="198" t="s">
        <v>173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155</v>
      </c>
      <c r="AU113" s="18" t="s">
        <v>80</v>
      </c>
    </row>
    <row r="114" spans="2:51" s="14" customFormat="1" ht="11.25">
      <c r="B114" s="209"/>
      <c r="C114" s="210"/>
      <c r="D114" s="192" t="s">
        <v>157</v>
      </c>
      <c r="E114" s="211" t="s">
        <v>19</v>
      </c>
      <c r="F114" s="212" t="s">
        <v>174</v>
      </c>
      <c r="G114" s="210"/>
      <c r="H114" s="213">
        <v>5.2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157</v>
      </c>
      <c r="AU114" s="219" t="s">
        <v>80</v>
      </c>
      <c r="AV114" s="14" t="s">
        <v>80</v>
      </c>
      <c r="AW114" s="14" t="s">
        <v>33</v>
      </c>
      <c r="AX114" s="14" t="s">
        <v>78</v>
      </c>
      <c r="AY114" s="219" t="s">
        <v>143</v>
      </c>
    </row>
    <row r="115" spans="1:65" s="2" customFormat="1" ht="24.2" customHeight="1">
      <c r="A115" s="35"/>
      <c r="B115" s="36"/>
      <c r="C115" s="179" t="s">
        <v>151</v>
      </c>
      <c r="D115" s="179" t="s">
        <v>146</v>
      </c>
      <c r="E115" s="180" t="s">
        <v>175</v>
      </c>
      <c r="F115" s="181" t="s">
        <v>176</v>
      </c>
      <c r="G115" s="182" t="s">
        <v>163</v>
      </c>
      <c r="H115" s="183">
        <v>0.48</v>
      </c>
      <c r="I115" s="184"/>
      <c r="J115" s="185">
        <f>ROUND(I115*H115,2)</f>
        <v>0</v>
      </c>
      <c r="K115" s="181" t="s">
        <v>150</v>
      </c>
      <c r="L115" s="40"/>
      <c r="M115" s="186" t="s">
        <v>19</v>
      </c>
      <c r="N115" s="187" t="s">
        <v>42</v>
      </c>
      <c r="O115" s="65"/>
      <c r="P115" s="188">
        <f>O115*H115</f>
        <v>0</v>
      </c>
      <c r="Q115" s="188">
        <v>0.17818</v>
      </c>
      <c r="R115" s="188">
        <f>Q115*H115</f>
        <v>0.0855264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151</v>
      </c>
      <c r="AT115" s="190" t="s">
        <v>146</v>
      </c>
      <c r="AU115" s="190" t="s">
        <v>80</v>
      </c>
      <c r="AY115" s="18" t="s">
        <v>143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78</v>
      </c>
      <c r="BK115" s="191">
        <f>ROUND(I115*H115,2)</f>
        <v>0</v>
      </c>
      <c r="BL115" s="18" t="s">
        <v>151</v>
      </c>
      <c r="BM115" s="190" t="s">
        <v>177</v>
      </c>
    </row>
    <row r="116" spans="1:47" s="2" customFormat="1" ht="19.5">
      <c r="A116" s="35"/>
      <c r="B116" s="36"/>
      <c r="C116" s="37"/>
      <c r="D116" s="192" t="s">
        <v>153</v>
      </c>
      <c r="E116" s="37"/>
      <c r="F116" s="193" t="s">
        <v>178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153</v>
      </c>
      <c r="AU116" s="18" t="s">
        <v>80</v>
      </c>
    </row>
    <row r="117" spans="1:47" s="2" customFormat="1" ht="11.25">
      <c r="A117" s="35"/>
      <c r="B117" s="36"/>
      <c r="C117" s="37"/>
      <c r="D117" s="197" t="s">
        <v>155</v>
      </c>
      <c r="E117" s="37"/>
      <c r="F117" s="198" t="s">
        <v>179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155</v>
      </c>
      <c r="AU117" s="18" t="s">
        <v>80</v>
      </c>
    </row>
    <row r="118" spans="2:51" s="13" customFormat="1" ht="11.25">
      <c r="B118" s="199"/>
      <c r="C118" s="200"/>
      <c r="D118" s="192" t="s">
        <v>157</v>
      </c>
      <c r="E118" s="201" t="s">
        <v>19</v>
      </c>
      <c r="F118" s="202" t="s">
        <v>158</v>
      </c>
      <c r="G118" s="200"/>
      <c r="H118" s="201" t="s">
        <v>19</v>
      </c>
      <c r="I118" s="203"/>
      <c r="J118" s="200"/>
      <c r="K118" s="200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157</v>
      </c>
      <c r="AU118" s="208" t="s">
        <v>80</v>
      </c>
      <c r="AV118" s="13" t="s">
        <v>78</v>
      </c>
      <c r="AW118" s="13" t="s">
        <v>33</v>
      </c>
      <c r="AX118" s="13" t="s">
        <v>71</v>
      </c>
      <c r="AY118" s="208" t="s">
        <v>143</v>
      </c>
    </row>
    <row r="119" spans="2:51" s="14" customFormat="1" ht="11.25">
      <c r="B119" s="209"/>
      <c r="C119" s="210"/>
      <c r="D119" s="192" t="s">
        <v>157</v>
      </c>
      <c r="E119" s="211" t="s">
        <v>19</v>
      </c>
      <c r="F119" s="212" t="s">
        <v>180</v>
      </c>
      <c r="G119" s="210"/>
      <c r="H119" s="213">
        <v>0.48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157</v>
      </c>
      <c r="AU119" s="219" t="s">
        <v>80</v>
      </c>
      <c r="AV119" s="14" t="s">
        <v>80</v>
      </c>
      <c r="AW119" s="14" t="s">
        <v>33</v>
      </c>
      <c r="AX119" s="14" t="s">
        <v>78</v>
      </c>
      <c r="AY119" s="219" t="s">
        <v>143</v>
      </c>
    </row>
    <row r="120" spans="2:63" s="12" customFormat="1" ht="22.9" customHeight="1">
      <c r="B120" s="163"/>
      <c r="C120" s="164"/>
      <c r="D120" s="165" t="s">
        <v>70</v>
      </c>
      <c r="E120" s="177" t="s">
        <v>181</v>
      </c>
      <c r="F120" s="177" t="s">
        <v>182</v>
      </c>
      <c r="G120" s="164"/>
      <c r="H120" s="164"/>
      <c r="I120" s="167"/>
      <c r="J120" s="178">
        <f>BK120</f>
        <v>0</v>
      </c>
      <c r="K120" s="164"/>
      <c r="L120" s="169"/>
      <c r="M120" s="170"/>
      <c r="N120" s="171"/>
      <c r="O120" s="171"/>
      <c r="P120" s="172">
        <f>SUM(P121:P146)</f>
        <v>0</v>
      </c>
      <c r="Q120" s="171"/>
      <c r="R120" s="172">
        <f>SUM(R121:R146)</f>
        <v>0.6597550000000001</v>
      </c>
      <c r="S120" s="171"/>
      <c r="T120" s="173">
        <f>SUM(T121:T146)</f>
        <v>0</v>
      </c>
      <c r="AR120" s="174" t="s">
        <v>78</v>
      </c>
      <c r="AT120" s="175" t="s">
        <v>70</v>
      </c>
      <c r="AU120" s="175" t="s">
        <v>78</v>
      </c>
      <c r="AY120" s="174" t="s">
        <v>143</v>
      </c>
      <c r="BK120" s="176">
        <f>SUM(BK121:BK146)</f>
        <v>0</v>
      </c>
    </row>
    <row r="121" spans="1:65" s="2" customFormat="1" ht="24.2" customHeight="1">
      <c r="A121" s="35"/>
      <c r="B121" s="36"/>
      <c r="C121" s="179" t="s">
        <v>183</v>
      </c>
      <c r="D121" s="179" t="s">
        <v>146</v>
      </c>
      <c r="E121" s="180" t="s">
        <v>184</v>
      </c>
      <c r="F121" s="181" t="s">
        <v>185</v>
      </c>
      <c r="G121" s="182" t="s">
        <v>163</v>
      </c>
      <c r="H121" s="183">
        <v>27.35</v>
      </c>
      <c r="I121" s="184"/>
      <c r="J121" s="185">
        <f>ROUND(I121*H121,2)</f>
        <v>0</v>
      </c>
      <c r="K121" s="181" t="s">
        <v>150</v>
      </c>
      <c r="L121" s="40"/>
      <c r="M121" s="186" t="s">
        <v>19</v>
      </c>
      <c r="N121" s="187" t="s">
        <v>42</v>
      </c>
      <c r="O121" s="65"/>
      <c r="P121" s="188">
        <f>O121*H121</f>
        <v>0</v>
      </c>
      <c r="Q121" s="188">
        <v>0.0057</v>
      </c>
      <c r="R121" s="188">
        <f>Q121*H121</f>
        <v>0.155895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151</v>
      </c>
      <c r="AT121" s="190" t="s">
        <v>146</v>
      </c>
      <c r="AU121" s="190" t="s">
        <v>80</v>
      </c>
      <c r="AY121" s="18" t="s">
        <v>143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78</v>
      </c>
      <c r="BK121" s="191">
        <f>ROUND(I121*H121,2)</f>
        <v>0</v>
      </c>
      <c r="BL121" s="18" t="s">
        <v>151</v>
      </c>
      <c r="BM121" s="190" t="s">
        <v>186</v>
      </c>
    </row>
    <row r="122" spans="1:47" s="2" customFormat="1" ht="29.25">
      <c r="A122" s="35"/>
      <c r="B122" s="36"/>
      <c r="C122" s="37"/>
      <c r="D122" s="192" t="s">
        <v>153</v>
      </c>
      <c r="E122" s="37"/>
      <c r="F122" s="193" t="s">
        <v>187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153</v>
      </c>
      <c r="AU122" s="18" t="s">
        <v>80</v>
      </c>
    </row>
    <row r="123" spans="1:47" s="2" customFormat="1" ht="11.25">
      <c r="A123" s="35"/>
      <c r="B123" s="36"/>
      <c r="C123" s="37"/>
      <c r="D123" s="197" t="s">
        <v>155</v>
      </c>
      <c r="E123" s="37"/>
      <c r="F123" s="198" t="s">
        <v>188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155</v>
      </c>
      <c r="AU123" s="18" t="s">
        <v>80</v>
      </c>
    </row>
    <row r="124" spans="2:51" s="13" customFormat="1" ht="11.25">
      <c r="B124" s="199"/>
      <c r="C124" s="200"/>
      <c r="D124" s="192" t="s">
        <v>157</v>
      </c>
      <c r="E124" s="201" t="s">
        <v>19</v>
      </c>
      <c r="F124" s="202" t="s">
        <v>158</v>
      </c>
      <c r="G124" s="200"/>
      <c r="H124" s="201" t="s">
        <v>19</v>
      </c>
      <c r="I124" s="203"/>
      <c r="J124" s="200"/>
      <c r="K124" s="200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157</v>
      </c>
      <c r="AU124" s="208" t="s">
        <v>80</v>
      </c>
      <c r="AV124" s="13" t="s">
        <v>78</v>
      </c>
      <c r="AW124" s="13" t="s">
        <v>33</v>
      </c>
      <c r="AX124" s="13" t="s">
        <v>71</v>
      </c>
      <c r="AY124" s="208" t="s">
        <v>143</v>
      </c>
    </row>
    <row r="125" spans="2:51" s="13" customFormat="1" ht="11.25">
      <c r="B125" s="199"/>
      <c r="C125" s="200"/>
      <c r="D125" s="192" t="s">
        <v>157</v>
      </c>
      <c r="E125" s="201" t="s">
        <v>19</v>
      </c>
      <c r="F125" s="202" t="s">
        <v>189</v>
      </c>
      <c r="G125" s="200"/>
      <c r="H125" s="201" t="s">
        <v>19</v>
      </c>
      <c r="I125" s="203"/>
      <c r="J125" s="200"/>
      <c r="K125" s="200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157</v>
      </c>
      <c r="AU125" s="208" t="s">
        <v>80</v>
      </c>
      <c r="AV125" s="13" t="s">
        <v>78</v>
      </c>
      <c r="AW125" s="13" t="s">
        <v>33</v>
      </c>
      <c r="AX125" s="13" t="s">
        <v>71</v>
      </c>
      <c r="AY125" s="208" t="s">
        <v>143</v>
      </c>
    </row>
    <row r="126" spans="2:51" s="14" customFormat="1" ht="11.25">
      <c r="B126" s="209"/>
      <c r="C126" s="210"/>
      <c r="D126" s="192" t="s">
        <v>157</v>
      </c>
      <c r="E126" s="211" t="s">
        <v>19</v>
      </c>
      <c r="F126" s="212" t="s">
        <v>190</v>
      </c>
      <c r="G126" s="210"/>
      <c r="H126" s="213">
        <v>27.35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157</v>
      </c>
      <c r="AU126" s="219" t="s">
        <v>80</v>
      </c>
      <c r="AV126" s="14" t="s">
        <v>80</v>
      </c>
      <c r="AW126" s="14" t="s">
        <v>33</v>
      </c>
      <c r="AX126" s="14" t="s">
        <v>78</v>
      </c>
      <c r="AY126" s="219" t="s">
        <v>143</v>
      </c>
    </row>
    <row r="127" spans="1:65" s="2" customFormat="1" ht="24.2" customHeight="1">
      <c r="A127" s="35"/>
      <c r="B127" s="36"/>
      <c r="C127" s="179" t="s">
        <v>191</v>
      </c>
      <c r="D127" s="179" t="s">
        <v>146</v>
      </c>
      <c r="E127" s="180" t="s">
        <v>192</v>
      </c>
      <c r="F127" s="181" t="s">
        <v>193</v>
      </c>
      <c r="G127" s="182" t="s">
        <v>194</v>
      </c>
      <c r="H127" s="183">
        <v>2</v>
      </c>
      <c r="I127" s="184"/>
      <c r="J127" s="185">
        <f>ROUND(I127*H127,2)</f>
        <v>0</v>
      </c>
      <c r="K127" s="181" t="s">
        <v>150</v>
      </c>
      <c r="L127" s="40"/>
      <c r="M127" s="186" t="s">
        <v>19</v>
      </c>
      <c r="N127" s="187" t="s">
        <v>42</v>
      </c>
      <c r="O127" s="65"/>
      <c r="P127" s="188">
        <f>O127*H127</f>
        <v>0</v>
      </c>
      <c r="Q127" s="188">
        <v>0.1575</v>
      </c>
      <c r="R127" s="188">
        <f>Q127*H127</f>
        <v>0.315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151</v>
      </c>
      <c r="AT127" s="190" t="s">
        <v>146</v>
      </c>
      <c r="AU127" s="190" t="s">
        <v>80</v>
      </c>
      <c r="AY127" s="18" t="s">
        <v>143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78</v>
      </c>
      <c r="BK127" s="191">
        <f>ROUND(I127*H127,2)</f>
        <v>0</v>
      </c>
      <c r="BL127" s="18" t="s">
        <v>151</v>
      </c>
      <c r="BM127" s="190" t="s">
        <v>195</v>
      </c>
    </row>
    <row r="128" spans="1:47" s="2" customFormat="1" ht="19.5">
      <c r="A128" s="35"/>
      <c r="B128" s="36"/>
      <c r="C128" s="37"/>
      <c r="D128" s="192" t="s">
        <v>153</v>
      </c>
      <c r="E128" s="37"/>
      <c r="F128" s="193" t="s">
        <v>196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153</v>
      </c>
      <c r="AU128" s="18" t="s">
        <v>80</v>
      </c>
    </row>
    <row r="129" spans="1:47" s="2" customFormat="1" ht="11.25">
      <c r="A129" s="35"/>
      <c r="B129" s="36"/>
      <c r="C129" s="37"/>
      <c r="D129" s="197" t="s">
        <v>155</v>
      </c>
      <c r="E129" s="37"/>
      <c r="F129" s="198" t="s">
        <v>197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155</v>
      </c>
      <c r="AU129" s="18" t="s">
        <v>80</v>
      </c>
    </row>
    <row r="130" spans="2:51" s="13" customFormat="1" ht="11.25">
      <c r="B130" s="199"/>
      <c r="C130" s="200"/>
      <c r="D130" s="192" t="s">
        <v>157</v>
      </c>
      <c r="E130" s="201" t="s">
        <v>19</v>
      </c>
      <c r="F130" s="202" t="s">
        <v>158</v>
      </c>
      <c r="G130" s="200"/>
      <c r="H130" s="201" t="s">
        <v>19</v>
      </c>
      <c r="I130" s="203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157</v>
      </c>
      <c r="AU130" s="208" t="s">
        <v>80</v>
      </c>
      <c r="AV130" s="13" t="s">
        <v>78</v>
      </c>
      <c r="AW130" s="13" t="s">
        <v>33</v>
      </c>
      <c r="AX130" s="13" t="s">
        <v>71</v>
      </c>
      <c r="AY130" s="208" t="s">
        <v>143</v>
      </c>
    </row>
    <row r="131" spans="2:51" s="14" customFormat="1" ht="11.25">
      <c r="B131" s="209"/>
      <c r="C131" s="210"/>
      <c r="D131" s="192" t="s">
        <v>157</v>
      </c>
      <c r="E131" s="211" t="s">
        <v>19</v>
      </c>
      <c r="F131" s="212" t="s">
        <v>198</v>
      </c>
      <c r="G131" s="210"/>
      <c r="H131" s="213">
        <v>2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157</v>
      </c>
      <c r="AU131" s="219" t="s">
        <v>80</v>
      </c>
      <c r="AV131" s="14" t="s">
        <v>80</v>
      </c>
      <c r="AW131" s="14" t="s">
        <v>33</v>
      </c>
      <c r="AX131" s="14" t="s">
        <v>78</v>
      </c>
      <c r="AY131" s="219" t="s">
        <v>143</v>
      </c>
    </row>
    <row r="132" spans="1:65" s="2" customFormat="1" ht="24.2" customHeight="1">
      <c r="A132" s="35"/>
      <c r="B132" s="36"/>
      <c r="C132" s="179" t="s">
        <v>199</v>
      </c>
      <c r="D132" s="179" t="s">
        <v>146</v>
      </c>
      <c r="E132" s="180" t="s">
        <v>200</v>
      </c>
      <c r="F132" s="181" t="s">
        <v>201</v>
      </c>
      <c r="G132" s="182" t="s">
        <v>163</v>
      </c>
      <c r="H132" s="183">
        <v>6.65</v>
      </c>
      <c r="I132" s="184"/>
      <c r="J132" s="185">
        <f>ROUND(I132*H132,2)</f>
        <v>0</v>
      </c>
      <c r="K132" s="181" t="s">
        <v>150</v>
      </c>
      <c r="L132" s="40"/>
      <c r="M132" s="186" t="s">
        <v>19</v>
      </c>
      <c r="N132" s="187" t="s">
        <v>42</v>
      </c>
      <c r="O132" s="65"/>
      <c r="P132" s="188">
        <f>O132*H132</f>
        <v>0</v>
      </c>
      <c r="Q132" s="188">
        <v>0.0284</v>
      </c>
      <c r="R132" s="188">
        <f>Q132*H132</f>
        <v>0.18886000000000003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151</v>
      </c>
      <c r="AT132" s="190" t="s">
        <v>146</v>
      </c>
      <c r="AU132" s="190" t="s">
        <v>80</v>
      </c>
      <c r="AY132" s="18" t="s">
        <v>143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78</v>
      </c>
      <c r="BK132" s="191">
        <f>ROUND(I132*H132,2)</f>
        <v>0</v>
      </c>
      <c r="BL132" s="18" t="s">
        <v>151</v>
      </c>
      <c r="BM132" s="190" t="s">
        <v>202</v>
      </c>
    </row>
    <row r="133" spans="1:47" s="2" customFormat="1" ht="29.25">
      <c r="A133" s="35"/>
      <c r="B133" s="36"/>
      <c r="C133" s="37"/>
      <c r="D133" s="192" t="s">
        <v>153</v>
      </c>
      <c r="E133" s="37"/>
      <c r="F133" s="193" t="s">
        <v>203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153</v>
      </c>
      <c r="AU133" s="18" t="s">
        <v>80</v>
      </c>
    </row>
    <row r="134" spans="1:47" s="2" customFormat="1" ht="11.25">
      <c r="A134" s="35"/>
      <c r="B134" s="36"/>
      <c r="C134" s="37"/>
      <c r="D134" s="197" t="s">
        <v>155</v>
      </c>
      <c r="E134" s="37"/>
      <c r="F134" s="198" t="s">
        <v>204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155</v>
      </c>
      <c r="AU134" s="18" t="s">
        <v>80</v>
      </c>
    </row>
    <row r="135" spans="2:51" s="13" customFormat="1" ht="11.25">
      <c r="B135" s="199"/>
      <c r="C135" s="200"/>
      <c r="D135" s="192" t="s">
        <v>157</v>
      </c>
      <c r="E135" s="201" t="s">
        <v>19</v>
      </c>
      <c r="F135" s="202" t="s">
        <v>158</v>
      </c>
      <c r="G135" s="200"/>
      <c r="H135" s="201" t="s">
        <v>19</v>
      </c>
      <c r="I135" s="203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157</v>
      </c>
      <c r="AU135" s="208" t="s">
        <v>80</v>
      </c>
      <c r="AV135" s="13" t="s">
        <v>78</v>
      </c>
      <c r="AW135" s="13" t="s">
        <v>33</v>
      </c>
      <c r="AX135" s="13" t="s">
        <v>71</v>
      </c>
      <c r="AY135" s="208" t="s">
        <v>143</v>
      </c>
    </row>
    <row r="136" spans="2:51" s="14" customFormat="1" ht="11.25">
      <c r="B136" s="209"/>
      <c r="C136" s="210"/>
      <c r="D136" s="192" t="s">
        <v>157</v>
      </c>
      <c r="E136" s="211" t="s">
        <v>19</v>
      </c>
      <c r="F136" s="212" t="s">
        <v>205</v>
      </c>
      <c r="G136" s="210"/>
      <c r="H136" s="213">
        <v>6.65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157</v>
      </c>
      <c r="AU136" s="219" t="s">
        <v>80</v>
      </c>
      <c r="AV136" s="14" t="s">
        <v>80</v>
      </c>
      <c r="AW136" s="14" t="s">
        <v>33</v>
      </c>
      <c r="AX136" s="14" t="s">
        <v>78</v>
      </c>
      <c r="AY136" s="219" t="s">
        <v>143</v>
      </c>
    </row>
    <row r="137" spans="1:65" s="2" customFormat="1" ht="16.5" customHeight="1">
      <c r="A137" s="35"/>
      <c r="B137" s="36"/>
      <c r="C137" s="179" t="s">
        <v>206</v>
      </c>
      <c r="D137" s="179" t="s">
        <v>146</v>
      </c>
      <c r="E137" s="180" t="s">
        <v>207</v>
      </c>
      <c r="F137" s="181" t="s">
        <v>208</v>
      </c>
      <c r="G137" s="182" t="s">
        <v>163</v>
      </c>
      <c r="H137" s="183">
        <v>27.35</v>
      </c>
      <c r="I137" s="184"/>
      <c r="J137" s="185">
        <f>ROUND(I137*H137,2)</f>
        <v>0</v>
      </c>
      <c r="K137" s="181" t="s">
        <v>150</v>
      </c>
      <c r="L137" s="40"/>
      <c r="M137" s="186" t="s">
        <v>19</v>
      </c>
      <c r="N137" s="187" t="s">
        <v>42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151</v>
      </c>
      <c r="AT137" s="190" t="s">
        <v>146</v>
      </c>
      <c r="AU137" s="190" t="s">
        <v>80</v>
      </c>
      <c r="AY137" s="18" t="s">
        <v>143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78</v>
      </c>
      <c r="BK137" s="191">
        <f>ROUND(I137*H137,2)</f>
        <v>0</v>
      </c>
      <c r="BL137" s="18" t="s">
        <v>151</v>
      </c>
      <c r="BM137" s="190" t="s">
        <v>209</v>
      </c>
    </row>
    <row r="138" spans="1:47" s="2" customFormat="1" ht="19.5">
      <c r="A138" s="35"/>
      <c r="B138" s="36"/>
      <c r="C138" s="37"/>
      <c r="D138" s="192" t="s">
        <v>153</v>
      </c>
      <c r="E138" s="37"/>
      <c r="F138" s="193" t="s">
        <v>210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153</v>
      </c>
      <c r="AU138" s="18" t="s">
        <v>80</v>
      </c>
    </row>
    <row r="139" spans="1:47" s="2" customFormat="1" ht="11.25">
      <c r="A139" s="35"/>
      <c r="B139" s="36"/>
      <c r="C139" s="37"/>
      <c r="D139" s="197" t="s">
        <v>155</v>
      </c>
      <c r="E139" s="37"/>
      <c r="F139" s="198" t="s">
        <v>211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155</v>
      </c>
      <c r="AU139" s="18" t="s">
        <v>80</v>
      </c>
    </row>
    <row r="140" spans="2:51" s="13" customFormat="1" ht="11.25">
      <c r="B140" s="199"/>
      <c r="C140" s="200"/>
      <c r="D140" s="192" t="s">
        <v>157</v>
      </c>
      <c r="E140" s="201" t="s">
        <v>19</v>
      </c>
      <c r="F140" s="202" t="s">
        <v>158</v>
      </c>
      <c r="G140" s="200"/>
      <c r="H140" s="201" t="s">
        <v>19</v>
      </c>
      <c r="I140" s="203"/>
      <c r="J140" s="200"/>
      <c r="K140" s="200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157</v>
      </c>
      <c r="AU140" s="208" t="s">
        <v>80</v>
      </c>
      <c r="AV140" s="13" t="s">
        <v>78</v>
      </c>
      <c r="AW140" s="13" t="s">
        <v>33</v>
      </c>
      <c r="AX140" s="13" t="s">
        <v>71</v>
      </c>
      <c r="AY140" s="208" t="s">
        <v>143</v>
      </c>
    </row>
    <row r="141" spans="2:51" s="14" customFormat="1" ht="11.25">
      <c r="B141" s="209"/>
      <c r="C141" s="210"/>
      <c r="D141" s="192" t="s">
        <v>157</v>
      </c>
      <c r="E141" s="211" t="s">
        <v>19</v>
      </c>
      <c r="F141" s="212" t="s">
        <v>212</v>
      </c>
      <c r="G141" s="210"/>
      <c r="H141" s="213">
        <v>27.35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157</v>
      </c>
      <c r="AU141" s="219" t="s">
        <v>80</v>
      </c>
      <c r="AV141" s="14" t="s">
        <v>80</v>
      </c>
      <c r="AW141" s="14" t="s">
        <v>33</v>
      </c>
      <c r="AX141" s="14" t="s">
        <v>78</v>
      </c>
      <c r="AY141" s="219" t="s">
        <v>143</v>
      </c>
    </row>
    <row r="142" spans="1:65" s="2" customFormat="1" ht="24.2" customHeight="1">
      <c r="A142" s="35"/>
      <c r="B142" s="36"/>
      <c r="C142" s="179" t="s">
        <v>213</v>
      </c>
      <c r="D142" s="179" t="s">
        <v>146</v>
      </c>
      <c r="E142" s="180" t="s">
        <v>214</v>
      </c>
      <c r="F142" s="181" t="s">
        <v>215</v>
      </c>
      <c r="G142" s="182" t="s">
        <v>163</v>
      </c>
      <c r="H142" s="183">
        <v>10.25</v>
      </c>
      <c r="I142" s="184"/>
      <c r="J142" s="185">
        <f>ROUND(I142*H142,2)</f>
        <v>0</v>
      </c>
      <c r="K142" s="181" t="s">
        <v>150</v>
      </c>
      <c r="L142" s="40"/>
      <c r="M142" s="186" t="s">
        <v>19</v>
      </c>
      <c r="N142" s="187" t="s">
        <v>42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151</v>
      </c>
      <c r="AT142" s="190" t="s">
        <v>146</v>
      </c>
      <c r="AU142" s="190" t="s">
        <v>80</v>
      </c>
      <c r="AY142" s="18" t="s">
        <v>143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78</v>
      </c>
      <c r="BK142" s="191">
        <f>ROUND(I142*H142,2)</f>
        <v>0</v>
      </c>
      <c r="BL142" s="18" t="s">
        <v>151</v>
      </c>
      <c r="BM142" s="190" t="s">
        <v>216</v>
      </c>
    </row>
    <row r="143" spans="1:47" s="2" customFormat="1" ht="19.5">
      <c r="A143" s="35"/>
      <c r="B143" s="36"/>
      <c r="C143" s="37"/>
      <c r="D143" s="192" t="s">
        <v>153</v>
      </c>
      <c r="E143" s="37"/>
      <c r="F143" s="193" t="s">
        <v>217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153</v>
      </c>
      <c r="AU143" s="18" t="s">
        <v>80</v>
      </c>
    </row>
    <row r="144" spans="1:47" s="2" customFormat="1" ht="11.25">
      <c r="A144" s="35"/>
      <c r="B144" s="36"/>
      <c r="C144" s="37"/>
      <c r="D144" s="197" t="s">
        <v>155</v>
      </c>
      <c r="E144" s="37"/>
      <c r="F144" s="198" t="s">
        <v>218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155</v>
      </c>
      <c r="AU144" s="18" t="s">
        <v>80</v>
      </c>
    </row>
    <row r="145" spans="2:51" s="13" customFormat="1" ht="11.25">
      <c r="B145" s="199"/>
      <c r="C145" s="200"/>
      <c r="D145" s="192" t="s">
        <v>157</v>
      </c>
      <c r="E145" s="201" t="s">
        <v>19</v>
      </c>
      <c r="F145" s="202" t="s">
        <v>158</v>
      </c>
      <c r="G145" s="200"/>
      <c r="H145" s="201" t="s">
        <v>19</v>
      </c>
      <c r="I145" s="203"/>
      <c r="J145" s="200"/>
      <c r="K145" s="200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157</v>
      </c>
      <c r="AU145" s="208" t="s">
        <v>80</v>
      </c>
      <c r="AV145" s="13" t="s">
        <v>78</v>
      </c>
      <c r="AW145" s="13" t="s">
        <v>33</v>
      </c>
      <c r="AX145" s="13" t="s">
        <v>71</v>
      </c>
      <c r="AY145" s="208" t="s">
        <v>143</v>
      </c>
    </row>
    <row r="146" spans="2:51" s="14" customFormat="1" ht="11.25">
      <c r="B146" s="209"/>
      <c r="C146" s="210"/>
      <c r="D146" s="192" t="s">
        <v>157</v>
      </c>
      <c r="E146" s="211" t="s">
        <v>19</v>
      </c>
      <c r="F146" s="212" t="s">
        <v>219</v>
      </c>
      <c r="G146" s="210"/>
      <c r="H146" s="213">
        <v>10.25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157</v>
      </c>
      <c r="AU146" s="219" t="s">
        <v>80</v>
      </c>
      <c r="AV146" s="14" t="s">
        <v>80</v>
      </c>
      <c r="AW146" s="14" t="s">
        <v>33</v>
      </c>
      <c r="AX146" s="14" t="s">
        <v>78</v>
      </c>
      <c r="AY146" s="219" t="s">
        <v>143</v>
      </c>
    </row>
    <row r="147" spans="2:63" s="12" customFormat="1" ht="22.9" customHeight="1">
      <c r="B147" s="163"/>
      <c r="C147" s="164"/>
      <c r="D147" s="165" t="s">
        <v>70</v>
      </c>
      <c r="E147" s="177" t="s">
        <v>220</v>
      </c>
      <c r="F147" s="177" t="s">
        <v>221</v>
      </c>
      <c r="G147" s="164"/>
      <c r="H147" s="164"/>
      <c r="I147" s="167"/>
      <c r="J147" s="178">
        <f>BK147</f>
        <v>0</v>
      </c>
      <c r="K147" s="164"/>
      <c r="L147" s="169"/>
      <c r="M147" s="170"/>
      <c r="N147" s="171"/>
      <c r="O147" s="171"/>
      <c r="P147" s="172">
        <f>SUM(P148:P151)</f>
        <v>0</v>
      </c>
      <c r="Q147" s="171"/>
      <c r="R147" s="172">
        <f>SUM(R148:R151)</f>
        <v>0.09204079999999999</v>
      </c>
      <c r="S147" s="171"/>
      <c r="T147" s="173">
        <f>SUM(T148:T151)</f>
        <v>0</v>
      </c>
      <c r="AR147" s="174" t="s">
        <v>78</v>
      </c>
      <c r="AT147" s="175" t="s">
        <v>70</v>
      </c>
      <c r="AU147" s="175" t="s">
        <v>78</v>
      </c>
      <c r="AY147" s="174" t="s">
        <v>143</v>
      </c>
      <c r="BK147" s="176">
        <f>SUM(BK148:BK151)</f>
        <v>0</v>
      </c>
    </row>
    <row r="148" spans="1:65" s="2" customFormat="1" ht="24.2" customHeight="1">
      <c r="A148" s="35"/>
      <c r="B148" s="36"/>
      <c r="C148" s="179" t="s">
        <v>222</v>
      </c>
      <c r="D148" s="179" t="s">
        <v>146</v>
      </c>
      <c r="E148" s="180" t="s">
        <v>223</v>
      </c>
      <c r="F148" s="181" t="s">
        <v>224</v>
      </c>
      <c r="G148" s="182" t="s">
        <v>225</v>
      </c>
      <c r="H148" s="183">
        <v>0.04</v>
      </c>
      <c r="I148" s="184"/>
      <c r="J148" s="185">
        <f>ROUND(I148*H148,2)</f>
        <v>0</v>
      </c>
      <c r="K148" s="181" t="s">
        <v>150</v>
      </c>
      <c r="L148" s="40"/>
      <c r="M148" s="186" t="s">
        <v>19</v>
      </c>
      <c r="N148" s="187" t="s">
        <v>42</v>
      </c>
      <c r="O148" s="65"/>
      <c r="P148" s="188">
        <f>O148*H148</f>
        <v>0</v>
      </c>
      <c r="Q148" s="188">
        <v>2.30102</v>
      </c>
      <c r="R148" s="188">
        <f>Q148*H148</f>
        <v>0.09204079999999999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151</v>
      </c>
      <c r="AT148" s="190" t="s">
        <v>146</v>
      </c>
      <c r="AU148" s="190" t="s">
        <v>80</v>
      </c>
      <c r="AY148" s="18" t="s">
        <v>143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78</v>
      </c>
      <c r="BK148" s="191">
        <f>ROUND(I148*H148,2)</f>
        <v>0</v>
      </c>
      <c r="BL148" s="18" t="s">
        <v>151</v>
      </c>
      <c r="BM148" s="190" t="s">
        <v>226</v>
      </c>
    </row>
    <row r="149" spans="1:47" s="2" customFormat="1" ht="19.5">
      <c r="A149" s="35"/>
      <c r="B149" s="36"/>
      <c r="C149" s="37"/>
      <c r="D149" s="192" t="s">
        <v>153</v>
      </c>
      <c r="E149" s="37"/>
      <c r="F149" s="193" t="s">
        <v>227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153</v>
      </c>
      <c r="AU149" s="18" t="s">
        <v>80</v>
      </c>
    </row>
    <row r="150" spans="1:47" s="2" customFormat="1" ht="11.25">
      <c r="A150" s="35"/>
      <c r="B150" s="36"/>
      <c r="C150" s="37"/>
      <c r="D150" s="197" t="s">
        <v>155</v>
      </c>
      <c r="E150" s="37"/>
      <c r="F150" s="198" t="s">
        <v>228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155</v>
      </c>
      <c r="AU150" s="18" t="s">
        <v>80</v>
      </c>
    </row>
    <row r="151" spans="2:51" s="14" customFormat="1" ht="11.25">
      <c r="B151" s="209"/>
      <c r="C151" s="210"/>
      <c r="D151" s="192" t="s">
        <v>157</v>
      </c>
      <c r="E151" s="211" t="s">
        <v>19</v>
      </c>
      <c r="F151" s="212" t="s">
        <v>229</v>
      </c>
      <c r="G151" s="210"/>
      <c r="H151" s="213">
        <v>0.04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157</v>
      </c>
      <c r="AU151" s="219" t="s">
        <v>80</v>
      </c>
      <c r="AV151" s="14" t="s">
        <v>80</v>
      </c>
      <c r="AW151" s="14" t="s">
        <v>33</v>
      </c>
      <c r="AX151" s="14" t="s">
        <v>78</v>
      </c>
      <c r="AY151" s="219" t="s">
        <v>143</v>
      </c>
    </row>
    <row r="152" spans="2:63" s="12" customFormat="1" ht="22.9" customHeight="1">
      <c r="B152" s="163"/>
      <c r="C152" s="164"/>
      <c r="D152" s="165" t="s">
        <v>70</v>
      </c>
      <c r="E152" s="177" t="s">
        <v>230</v>
      </c>
      <c r="F152" s="177" t="s">
        <v>231</v>
      </c>
      <c r="G152" s="164"/>
      <c r="H152" s="164"/>
      <c r="I152" s="167"/>
      <c r="J152" s="178">
        <f>BK152</f>
        <v>0</v>
      </c>
      <c r="K152" s="164"/>
      <c r="L152" s="169"/>
      <c r="M152" s="170"/>
      <c r="N152" s="171"/>
      <c r="O152" s="171"/>
      <c r="P152" s="172">
        <f>SUM(P153:P161)</f>
        <v>0</v>
      </c>
      <c r="Q152" s="171"/>
      <c r="R152" s="172">
        <f>SUM(R153:R161)</f>
        <v>0.06205</v>
      </c>
      <c r="S152" s="171"/>
      <c r="T152" s="173">
        <f>SUM(T153:T161)</f>
        <v>0</v>
      </c>
      <c r="AR152" s="174" t="s">
        <v>78</v>
      </c>
      <c r="AT152" s="175" t="s">
        <v>70</v>
      </c>
      <c r="AU152" s="175" t="s">
        <v>78</v>
      </c>
      <c r="AY152" s="174" t="s">
        <v>143</v>
      </c>
      <c r="BK152" s="176">
        <f>SUM(BK153:BK161)</f>
        <v>0</v>
      </c>
    </row>
    <row r="153" spans="1:65" s="2" customFormat="1" ht="21.75" customHeight="1">
      <c r="A153" s="35"/>
      <c r="B153" s="36"/>
      <c r="C153" s="179" t="s">
        <v>232</v>
      </c>
      <c r="D153" s="179" t="s">
        <v>146</v>
      </c>
      <c r="E153" s="180" t="s">
        <v>233</v>
      </c>
      <c r="F153" s="181" t="s">
        <v>234</v>
      </c>
      <c r="G153" s="182" t="s">
        <v>194</v>
      </c>
      <c r="H153" s="183">
        <v>1</v>
      </c>
      <c r="I153" s="184"/>
      <c r="J153" s="185">
        <f>ROUND(I153*H153,2)</f>
        <v>0</v>
      </c>
      <c r="K153" s="181" t="s">
        <v>150</v>
      </c>
      <c r="L153" s="40"/>
      <c r="M153" s="186" t="s">
        <v>19</v>
      </c>
      <c r="N153" s="187" t="s">
        <v>42</v>
      </c>
      <c r="O153" s="65"/>
      <c r="P153" s="188">
        <f>O153*H153</f>
        <v>0</v>
      </c>
      <c r="Q153" s="188">
        <v>0.04684</v>
      </c>
      <c r="R153" s="188">
        <f>Q153*H153</f>
        <v>0.04684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151</v>
      </c>
      <c r="AT153" s="190" t="s">
        <v>146</v>
      </c>
      <c r="AU153" s="190" t="s">
        <v>80</v>
      </c>
      <c r="AY153" s="18" t="s">
        <v>143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78</v>
      </c>
      <c r="BK153" s="191">
        <f>ROUND(I153*H153,2)</f>
        <v>0</v>
      </c>
      <c r="BL153" s="18" t="s">
        <v>151</v>
      </c>
      <c r="BM153" s="190" t="s">
        <v>235</v>
      </c>
    </row>
    <row r="154" spans="1:47" s="2" customFormat="1" ht="19.5">
      <c r="A154" s="35"/>
      <c r="B154" s="36"/>
      <c r="C154" s="37"/>
      <c r="D154" s="192" t="s">
        <v>153</v>
      </c>
      <c r="E154" s="37"/>
      <c r="F154" s="193" t="s">
        <v>236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153</v>
      </c>
      <c r="AU154" s="18" t="s">
        <v>80</v>
      </c>
    </row>
    <row r="155" spans="1:47" s="2" customFormat="1" ht="11.25">
      <c r="A155" s="35"/>
      <c r="B155" s="36"/>
      <c r="C155" s="37"/>
      <c r="D155" s="197" t="s">
        <v>155</v>
      </c>
      <c r="E155" s="37"/>
      <c r="F155" s="198" t="s">
        <v>237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155</v>
      </c>
      <c r="AU155" s="18" t="s">
        <v>80</v>
      </c>
    </row>
    <row r="156" spans="2:51" s="13" customFormat="1" ht="11.25">
      <c r="B156" s="199"/>
      <c r="C156" s="200"/>
      <c r="D156" s="192" t="s">
        <v>157</v>
      </c>
      <c r="E156" s="201" t="s">
        <v>19</v>
      </c>
      <c r="F156" s="202" t="s">
        <v>158</v>
      </c>
      <c r="G156" s="200"/>
      <c r="H156" s="201" t="s">
        <v>19</v>
      </c>
      <c r="I156" s="203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157</v>
      </c>
      <c r="AU156" s="208" t="s">
        <v>80</v>
      </c>
      <c r="AV156" s="13" t="s">
        <v>78</v>
      </c>
      <c r="AW156" s="13" t="s">
        <v>33</v>
      </c>
      <c r="AX156" s="13" t="s">
        <v>71</v>
      </c>
      <c r="AY156" s="208" t="s">
        <v>143</v>
      </c>
    </row>
    <row r="157" spans="2:51" s="14" customFormat="1" ht="11.25">
      <c r="B157" s="209"/>
      <c r="C157" s="210"/>
      <c r="D157" s="192" t="s">
        <v>157</v>
      </c>
      <c r="E157" s="211" t="s">
        <v>19</v>
      </c>
      <c r="F157" s="212" t="s">
        <v>238</v>
      </c>
      <c r="G157" s="210"/>
      <c r="H157" s="213">
        <v>1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157</v>
      </c>
      <c r="AU157" s="219" t="s">
        <v>80</v>
      </c>
      <c r="AV157" s="14" t="s">
        <v>80</v>
      </c>
      <c r="AW157" s="14" t="s">
        <v>33</v>
      </c>
      <c r="AX157" s="14" t="s">
        <v>78</v>
      </c>
      <c r="AY157" s="219" t="s">
        <v>143</v>
      </c>
    </row>
    <row r="158" spans="1:65" s="2" customFormat="1" ht="33" customHeight="1">
      <c r="A158" s="35"/>
      <c r="B158" s="36"/>
      <c r="C158" s="220" t="s">
        <v>239</v>
      </c>
      <c r="D158" s="220" t="s">
        <v>240</v>
      </c>
      <c r="E158" s="221" t="s">
        <v>241</v>
      </c>
      <c r="F158" s="222" t="s">
        <v>242</v>
      </c>
      <c r="G158" s="223" t="s">
        <v>194</v>
      </c>
      <c r="H158" s="224">
        <v>1</v>
      </c>
      <c r="I158" s="225"/>
      <c r="J158" s="226">
        <f>ROUND(I158*H158,2)</f>
        <v>0</v>
      </c>
      <c r="K158" s="222" t="s">
        <v>150</v>
      </c>
      <c r="L158" s="227"/>
      <c r="M158" s="228" t="s">
        <v>19</v>
      </c>
      <c r="N158" s="229" t="s">
        <v>42</v>
      </c>
      <c r="O158" s="65"/>
      <c r="P158" s="188">
        <f>O158*H158</f>
        <v>0</v>
      </c>
      <c r="Q158" s="188">
        <v>0.01521</v>
      </c>
      <c r="R158" s="188">
        <f>Q158*H158</f>
        <v>0.01521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206</v>
      </c>
      <c r="AT158" s="190" t="s">
        <v>240</v>
      </c>
      <c r="AU158" s="190" t="s">
        <v>80</v>
      </c>
      <c r="AY158" s="18" t="s">
        <v>143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78</v>
      </c>
      <c r="BK158" s="191">
        <f>ROUND(I158*H158,2)</f>
        <v>0</v>
      </c>
      <c r="BL158" s="18" t="s">
        <v>151</v>
      </c>
      <c r="BM158" s="190" t="s">
        <v>243</v>
      </c>
    </row>
    <row r="159" spans="1:47" s="2" customFormat="1" ht="19.5">
      <c r="A159" s="35"/>
      <c r="B159" s="36"/>
      <c r="C159" s="37"/>
      <c r="D159" s="192" t="s">
        <v>153</v>
      </c>
      <c r="E159" s="37"/>
      <c r="F159" s="193" t="s">
        <v>242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153</v>
      </c>
      <c r="AU159" s="18" t="s">
        <v>80</v>
      </c>
    </row>
    <row r="160" spans="2:51" s="13" customFormat="1" ht="11.25">
      <c r="B160" s="199"/>
      <c r="C160" s="200"/>
      <c r="D160" s="192" t="s">
        <v>157</v>
      </c>
      <c r="E160" s="201" t="s">
        <v>19</v>
      </c>
      <c r="F160" s="202" t="s">
        <v>158</v>
      </c>
      <c r="G160" s="200"/>
      <c r="H160" s="201" t="s">
        <v>19</v>
      </c>
      <c r="I160" s="203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157</v>
      </c>
      <c r="AU160" s="208" t="s">
        <v>80</v>
      </c>
      <c r="AV160" s="13" t="s">
        <v>78</v>
      </c>
      <c r="AW160" s="13" t="s">
        <v>33</v>
      </c>
      <c r="AX160" s="13" t="s">
        <v>71</v>
      </c>
      <c r="AY160" s="208" t="s">
        <v>143</v>
      </c>
    </row>
    <row r="161" spans="2:51" s="14" customFormat="1" ht="11.25">
      <c r="B161" s="209"/>
      <c r="C161" s="210"/>
      <c r="D161" s="192" t="s">
        <v>157</v>
      </c>
      <c r="E161" s="211" t="s">
        <v>19</v>
      </c>
      <c r="F161" s="212" t="s">
        <v>238</v>
      </c>
      <c r="G161" s="210"/>
      <c r="H161" s="213">
        <v>1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157</v>
      </c>
      <c r="AU161" s="219" t="s">
        <v>80</v>
      </c>
      <c r="AV161" s="14" t="s">
        <v>80</v>
      </c>
      <c r="AW161" s="14" t="s">
        <v>33</v>
      </c>
      <c r="AX161" s="14" t="s">
        <v>78</v>
      </c>
      <c r="AY161" s="219" t="s">
        <v>143</v>
      </c>
    </row>
    <row r="162" spans="2:63" s="12" customFormat="1" ht="22.9" customHeight="1">
      <c r="B162" s="163"/>
      <c r="C162" s="164"/>
      <c r="D162" s="165" t="s">
        <v>70</v>
      </c>
      <c r="E162" s="177" t="s">
        <v>244</v>
      </c>
      <c r="F162" s="177" t="s">
        <v>245</v>
      </c>
      <c r="G162" s="164"/>
      <c r="H162" s="164"/>
      <c r="I162" s="167"/>
      <c r="J162" s="178">
        <f>BK162</f>
        <v>0</v>
      </c>
      <c r="K162" s="164"/>
      <c r="L162" s="169"/>
      <c r="M162" s="170"/>
      <c r="N162" s="171"/>
      <c r="O162" s="171"/>
      <c r="P162" s="172">
        <f>SUM(P163:P167)</f>
        <v>0</v>
      </c>
      <c r="Q162" s="171"/>
      <c r="R162" s="172">
        <f>SUM(R163:R167)</f>
        <v>0.0035555</v>
      </c>
      <c r="S162" s="171"/>
      <c r="T162" s="173">
        <f>SUM(T163:T167)</f>
        <v>0</v>
      </c>
      <c r="AR162" s="174" t="s">
        <v>78</v>
      </c>
      <c r="AT162" s="175" t="s">
        <v>70</v>
      </c>
      <c r="AU162" s="175" t="s">
        <v>78</v>
      </c>
      <c r="AY162" s="174" t="s">
        <v>143</v>
      </c>
      <c r="BK162" s="176">
        <f>SUM(BK163:BK167)</f>
        <v>0</v>
      </c>
    </row>
    <row r="163" spans="1:65" s="2" customFormat="1" ht="33" customHeight="1">
      <c r="A163" s="35"/>
      <c r="B163" s="36"/>
      <c r="C163" s="179" t="s">
        <v>246</v>
      </c>
      <c r="D163" s="179" t="s">
        <v>146</v>
      </c>
      <c r="E163" s="180" t="s">
        <v>247</v>
      </c>
      <c r="F163" s="181" t="s">
        <v>248</v>
      </c>
      <c r="G163" s="182" t="s">
        <v>163</v>
      </c>
      <c r="H163" s="183">
        <v>27.35</v>
      </c>
      <c r="I163" s="184"/>
      <c r="J163" s="185">
        <f>ROUND(I163*H163,2)</f>
        <v>0</v>
      </c>
      <c r="K163" s="181" t="s">
        <v>150</v>
      </c>
      <c r="L163" s="40"/>
      <c r="M163" s="186" t="s">
        <v>19</v>
      </c>
      <c r="N163" s="187" t="s">
        <v>42</v>
      </c>
      <c r="O163" s="65"/>
      <c r="P163" s="188">
        <f>O163*H163</f>
        <v>0</v>
      </c>
      <c r="Q163" s="188">
        <v>0.00013</v>
      </c>
      <c r="R163" s="188">
        <f>Q163*H163</f>
        <v>0.0035555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151</v>
      </c>
      <c r="AT163" s="190" t="s">
        <v>146</v>
      </c>
      <c r="AU163" s="190" t="s">
        <v>80</v>
      </c>
      <c r="AY163" s="18" t="s">
        <v>143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78</v>
      </c>
      <c r="BK163" s="191">
        <f>ROUND(I163*H163,2)</f>
        <v>0</v>
      </c>
      <c r="BL163" s="18" t="s">
        <v>151</v>
      </c>
      <c r="BM163" s="190" t="s">
        <v>249</v>
      </c>
    </row>
    <row r="164" spans="1:47" s="2" customFormat="1" ht="19.5">
      <c r="A164" s="35"/>
      <c r="B164" s="36"/>
      <c r="C164" s="37"/>
      <c r="D164" s="192" t="s">
        <v>153</v>
      </c>
      <c r="E164" s="37"/>
      <c r="F164" s="193" t="s">
        <v>250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153</v>
      </c>
      <c r="AU164" s="18" t="s">
        <v>80</v>
      </c>
    </row>
    <row r="165" spans="1:47" s="2" customFormat="1" ht="11.25">
      <c r="A165" s="35"/>
      <c r="B165" s="36"/>
      <c r="C165" s="37"/>
      <c r="D165" s="197" t="s">
        <v>155</v>
      </c>
      <c r="E165" s="37"/>
      <c r="F165" s="198" t="s">
        <v>251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155</v>
      </c>
      <c r="AU165" s="18" t="s">
        <v>80</v>
      </c>
    </row>
    <row r="166" spans="2:51" s="13" customFormat="1" ht="11.25">
      <c r="B166" s="199"/>
      <c r="C166" s="200"/>
      <c r="D166" s="192" t="s">
        <v>157</v>
      </c>
      <c r="E166" s="201" t="s">
        <v>19</v>
      </c>
      <c r="F166" s="202" t="s">
        <v>158</v>
      </c>
      <c r="G166" s="200"/>
      <c r="H166" s="201" t="s">
        <v>19</v>
      </c>
      <c r="I166" s="203"/>
      <c r="J166" s="200"/>
      <c r="K166" s="200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157</v>
      </c>
      <c r="AU166" s="208" t="s">
        <v>80</v>
      </c>
      <c r="AV166" s="13" t="s">
        <v>78</v>
      </c>
      <c r="AW166" s="13" t="s">
        <v>33</v>
      </c>
      <c r="AX166" s="13" t="s">
        <v>71</v>
      </c>
      <c r="AY166" s="208" t="s">
        <v>143</v>
      </c>
    </row>
    <row r="167" spans="2:51" s="14" customFormat="1" ht="11.25">
      <c r="B167" s="209"/>
      <c r="C167" s="210"/>
      <c r="D167" s="192" t="s">
        <v>157</v>
      </c>
      <c r="E167" s="211" t="s">
        <v>19</v>
      </c>
      <c r="F167" s="212" t="s">
        <v>252</v>
      </c>
      <c r="G167" s="210"/>
      <c r="H167" s="213">
        <v>27.35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157</v>
      </c>
      <c r="AU167" s="219" t="s">
        <v>80</v>
      </c>
      <c r="AV167" s="14" t="s">
        <v>80</v>
      </c>
      <c r="AW167" s="14" t="s">
        <v>33</v>
      </c>
      <c r="AX167" s="14" t="s">
        <v>78</v>
      </c>
      <c r="AY167" s="219" t="s">
        <v>143</v>
      </c>
    </row>
    <row r="168" spans="2:63" s="12" customFormat="1" ht="22.9" customHeight="1">
      <c r="B168" s="163"/>
      <c r="C168" s="164"/>
      <c r="D168" s="165" t="s">
        <v>70</v>
      </c>
      <c r="E168" s="177" t="s">
        <v>253</v>
      </c>
      <c r="F168" s="177" t="s">
        <v>254</v>
      </c>
      <c r="G168" s="164"/>
      <c r="H168" s="164"/>
      <c r="I168" s="167"/>
      <c r="J168" s="178">
        <f>BK168</f>
        <v>0</v>
      </c>
      <c r="K168" s="164"/>
      <c r="L168" s="169"/>
      <c r="M168" s="170"/>
      <c r="N168" s="171"/>
      <c r="O168" s="171"/>
      <c r="P168" s="172">
        <f>SUM(P169:P173)</f>
        <v>0</v>
      </c>
      <c r="Q168" s="171"/>
      <c r="R168" s="172">
        <f>SUM(R169:R173)</f>
        <v>0.0010940000000000001</v>
      </c>
      <c r="S168" s="171"/>
      <c r="T168" s="173">
        <f>SUM(T169:T173)</f>
        <v>0</v>
      </c>
      <c r="AR168" s="174" t="s">
        <v>78</v>
      </c>
      <c r="AT168" s="175" t="s">
        <v>70</v>
      </c>
      <c r="AU168" s="175" t="s">
        <v>78</v>
      </c>
      <c r="AY168" s="174" t="s">
        <v>143</v>
      </c>
      <c r="BK168" s="176">
        <f>SUM(BK169:BK173)</f>
        <v>0</v>
      </c>
    </row>
    <row r="169" spans="1:65" s="2" customFormat="1" ht="24.2" customHeight="1">
      <c r="A169" s="35"/>
      <c r="B169" s="36"/>
      <c r="C169" s="179" t="s">
        <v>255</v>
      </c>
      <c r="D169" s="179" t="s">
        <v>146</v>
      </c>
      <c r="E169" s="180" t="s">
        <v>256</v>
      </c>
      <c r="F169" s="181" t="s">
        <v>257</v>
      </c>
      <c r="G169" s="182" t="s">
        <v>163</v>
      </c>
      <c r="H169" s="183">
        <v>27.35</v>
      </c>
      <c r="I169" s="184"/>
      <c r="J169" s="185">
        <f>ROUND(I169*H169,2)</f>
        <v>0</v>
      </c>
      <c r="K169" s="181" t="s">
        <v>150</v>
      </c>
      <c r="L169" s="40"/>
      <c r="M169" s="186" t="s">
        <v>19</v>
      </c>
      <c r="N169" s="187" t="s">
        <v>42</v>
      </c>
      <c r="O169" s="65"/>
      <c r="P169" s="188">
        <f>O169*H169</f>
        <v>0</v>
      </c>
      <c r="Q169" s="188">
        <v>4E-05</v>
      </c>
      <c r="R169" s="188">
        <f>Q169*H169</f>
        <v>0.0010940000000000001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151</v>
      </c>
      <c r="AT169" s="190" t="s">
        <v>146</v>
      </c>
      <c r="AU169" s="190" t="s">
        <v>80</v>
      </c>
      <c r="AY169" s="18" t="s">
        <v>143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78</v>
      </c>
      <c r="BK169" s="191">
        <f>ROUND(I169*H169,2)</f>
        <v>0</v>
      </c>
      <c r="BL169" s="18" t="s">
        <v>151</v>
      </c>
      <c r="BM169" s="190" t="s">
        <v>258</v>
      </c>
    </row>
    <row r="170" spans="1:47" s="2" customFormat="1" ht="19.5">
      <c r="A170" s="35"/>
      <c r="B170" s="36"/>
      <c r="C170" s="37"/>
      <c r="D170" s="192" t="s">
        <v>153</v>
      </c>
      <c r="E170" s="37"/>
      <c r="F170" s="193" t="s">
        <v>259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153</v>
      </c>
      <c r="AU170" s="18" t="s">
        <v>80</v>
      </c>
    </row>
    <row r="171" spans="1:47" s="2" customFormat="1" ht="11.25">
      <c r="A171" s="35"/>
      <c r="B171" s="36"/>
      <c r="C171" s="37"/>
      <c r="D171" s="197" t="s">
        <v>155</v>
      </c>
      <c r="E171" s="37"/>
      <c r="F171" s="198" t="s">
        <v>260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155</v>
      </c>
      <c r="AU171" s="18" t="s">
        <v>80</v>
      </c>
    </row>
    <row r="172" spans="2:51" s="13" customFormat="1" ht="11.25">
      <c r="B172" s="199"/>
      <c r="C172" s="200"/>
      <c r="D172" s="192" t="s">
        <v>157</v>
      </c>
      <c r="E172" s="201" t="s">
        <v>19</v>
      </c>
      <c r="F172" s="202" t="s">
        <v>158</v>
      </c>
      <c r="G172" s="200"/>
      <c r="H172" s="201" t="s">
        <v>19</v>
      </c>
      <c r="I172" s="203"/>
      <c r="J172" s="200"/>
      <c r="K172" s="200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157</v>
      </c>
      <c r="AU172" s="208" t="s">
        <v>80</v>
      </c>
      <c r="AV172" s="13" t="s">
        <v>78</v>
      </c>
      <c r="AW172" s="13" t="s">
        <v>33</v>
      </c>
      <c r="AX172" s="13" t="s">
        <v>71</v>
      </c>
      <c r="AY172" s="208" t="s">
        <v>143</v>
      </c>
    </row>
    <row r="173" spans="2:51" s="14" customFormat="1" ht="11.25">
      <c r="B173" s="209"/>
      <c r="C173" s="210"/>
      <c r="D173" s="192" t="s">
        <v>157</v>
      </c>
      <c r="E173" s="211" t="s">
        <v>19</v>
      </c>
      <c r="F173" s="212" t="s">
        <v>252</v>
      </c>
      <c r="G173" s="210"/>
      <c r="H173" s="213">
        <v>27.35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157</v>
      </c>
      <c r="AU173" s="219" t="s">
        <v>80</v>
      </c>
      <c r="AV173" s="14" t="s">
        <v>80</v>
      </c>
      <c r="AW173" s="14" t="s">
        <v>33</v>
      </c>
      <c r="AX173" s="14" t="s">
        <v>78</v>
      </c>
      <c r="AY173" s="219" t="s">
        <v>143</v>
      </c>
    </row>
    <row r="174" spans="2:63" s="12" customFormat="1" ht="22.9" customHeight="1">
      <c r="B174" s="163"/>
      <c r="C174" s="164"/>
      <c r="D174" s="165" t="s">
        <v>70</v>
      </c>
      <c r="E174" s="177" t="s">
        <v>261</v>
      </c>
      <c r="F174" s="177" t="s">
        <v>262</v>
      </c>
      <c r="G174" s="164"/>
      <c r="H174" s="164"/>
      <c r="I174" s="167"/>
      <c r="J174" s="178">
        <f>BK174</f>
        <v>0</v>
      </c>
      <c r="K174" s="164"/>
      <c r="L174" s="169"/>
      <c r="M174" s="170"/>
      <c r="N174" s="171"/>
      <c r="O174" s="171"/>
      <c r="P174" s="172">
        <f>SUM(P175:P184)</f>
        <v>0</v>
      </c>
      <c r="Q174" s="171"/>
      <c r="R174" s="172">
        <f>SUM(R175:R184)</f>
        <v>0</v>
      </c>
      <c r="S174" s="171"/>
      <c r="T174" s="173">
        <f>SUM(T175:T184)</f>
        <v>0.256297</v>
      </c>
      <c r="AR174" s="174" t="s">
        <v>78</v>
      </c>
      <c r="AT174" s="175" t="s">
        <v>70</v>
      </c>
      <c r="AU174" s="175" t="s">
        <v>78</v>
      </c>
      <c r="AY174" s="174" t="s">
        <v>143</v>
      </c>
      <c r="BK174" s="176">
        <f>SUM(BK175:BK184)</f>
        <v>0</v>
      </c>
    </row>
    <row r="175" spans="1:65" s="2" customFormat="1" ht="21.75" customHeight="1">
      <c r="A175" s="35"/>
      <c r="B175" s="36"/>
      <c r="C175" s="179" t="s">
        <v>8</v>
      </c>
      <c r="D175" s="179" t="s">
        <v>146</v>
      </c>
      <c r="E175" s="180" t="s">
        <v>263</v>
      </c>
      <c r="F175" s="181" t="s">
        <v>264</v>
      </c>
      <c r="G175" s="182" t="s">
        <v>163</v>
      </c>
      <c r="H175" s="183">
        <v>1.576</v>
      </c>
      <c r="I175" s="184"/>
      <c r="J175" s="185">
        <f>ROUND(I175*H175,2)</f>
        <v>0</v>
      </c>
      <c r="K175" s="181" t="s">
        <v>150</v>
      </c>
      <c r="L175" s="40"/>
      <c r="M175" s="186" t="s">
        <v>19</v>
      </c>
      <c r="N175" s="187" t="s">
        <v>42</v>
      </c>
      <c r="O175" s="65"/>
      <c r="P175" s="188">
        <f>O175*H175</f>
        <v>0</v>
      </c>
      <c r="Q175" s="188">
        <v>0</v>
      </c>
      <c r="R175" s="188">
        <f>Q175*H175</f>
        <v>0</v>
      </c>
      <c r="S175" s="188">
        <v>0.076</v>
      </c>
      <c r="T175" s="189">
        <f>S175*H175</f>
        <v>0.11977600000000001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151</v>
      </c>
      <c r="AT175" s="190" t="s">
        <v>146</v>
      </c>
      <c r="AU175" s="190" t="s">
        <v>80</v>
      </c>
      <c r="AY175" s="18" t="s">
        <v>143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78</v>
      </c>
      <c r="BK175" s="191">
        <f>ROUND(I175*H175,2)</f>
        <v>0</v>
      </c>
      <c r="BL175" s="18" t="s">
        <v>151</v>
      </c>
      <c r="BM175" s="190" t="s">
        <v>265</v>
      </c>
    </row>
    <row r="176" spans="1:47" s="2" customFormat="1" ht="19.5">
      <c r="A176" s="35"/>
      <c r="B176" s="36"/>
      <c r="C176" s="37"/>
      <c r="D176" s="192" t="s">
        <v>153</v>
      </c>
      <c r="E176" s="37"/>
      <c r="F176" s="193" t="s">
        <v>266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153</v>
      </c>
      <c r="AU176" s="18" t="s">
        <v>80</v>
      </c>
    </row>
    <row r="177" spans="1:47" s="2" customFormat="1" ht="11.25">
      <c r="A177" s="35"/>
      <c r="B177" s="36"/>
      <c r="C177" s="37"/>
      <c r="D177" s="197" t="s">
        <v>155</v>
      </c>
      <c r="E177" s="37"/>
      <c r="F177" s="198" t="s">
        <v>267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155</v>
      </c>
      <c r="AU177" s="18" t="s">
        <v>80</v>
      </c>
    </row>
    <row r="178" spans="2:51" s="13" customFormat="1" ht="11.25">
      <c r="B178" s="199"/>
      <c r="C178" s="200"/>
      <c r="D178" s="192" t="s">
        <v>157</v>
      </c>
      <c r="E178" s="201" t="s">
        <v>19</v>
      </c>
      <c r="F178" s="202" t="s">
        <v>268</v>
      </c>
      <c r="G178" s="200"/>
      <c r="H178" s="201" t="s">
        <v>19</v>
      </c>
      <c r="I178" s="203"/>
      <c r="J178" s="200"/>
      <c r="K178" s="200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157</v>
      </c>
      <c r="AU178" s="208" t="s">
        <v>80</v>
      </c>
      <c r="AV178" s="13" t="s">
        <v>78</v>
      </c>
      <c r="AW178" s="13" t="s">
        <v>33</v>
      </c>
      <c r="AX178" s="13" t="s">
        <v>71</v>
      </c>
      <c r="AY178" s="208" t="s">
        <v>143</v>
      </c>
    </row>
    <row r="179" spans="2:51" s="14" customFormat="1" ht="11.25">
      <c r="B179" s="209"/>
      <c r="C179" s="210"/>
      <c r="D179" s="192" t="s">
        <v>157</v>
      </c>
      <c r="E179" s="211" t="s">
        <v>19</v>
      </c>
      <c r="F179" s="212" t="s">
        <v>269</v>
      </c>
      <c r="G179" s="210"/>
      <c r="H179" s="213">
        <v>1.576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157</v>
      </c>
      <c r="AU179" s="219" t="s">
        <v>80</v>
      </c>
      <c r="AV179" s="14" t="s">
        <v>80</v>
      </c>
      <c r="AW179" s="14" t="s">
        <v>33</v>
      </c>
      <c r="AX179" s="14" t="s">
        <v>78</v>
      </c>
      <c r="AY179" s="219" t="s">
        <v>143</v>
      </c>
    </row>
    <row r="180" spans="1:65" s="2" customFormat="1" ht="21.75" customHeight="1">
      <c r="A180" s="35"/>
      <c r="B180" s="36"/>
      <c r="C180" s="179" t="s">
        <v>270</v>
      </c>
      <c r="D180" s="179" t="s">
        <v>146</v>
      </c>
      <c r="E180" s="180" t="s">
        <v>271</v>
      </c>
      <c r="F180" s="181" t="s">
        <v>272</v>
      </c>
      <c r="G180" s="182" t="s">
        <v>163</v>
      </c>
      <c r="H180" s="183">
        <v>2.167</v>
      </c>
      <c r="I180" s="184"/>
      <c r="J180" s="185">
        <f>ROUND(I180*H180,2)</f>
        <v>0</v>
      </c>
      <c r="K180" s="181" t="s">
        <v>150</v>
      </c>
      <c r="L180" s="40"/>
      <c r="M180" s="186" t="s">
        <v>19</v>
      </c>
      <c r="N180" s="187" t="s">
        <v>42</v>
      </c>
      <c r="O180" s="65"/>
      <c r="P180" s="188">
        <f>O180*H180</f>
        <v>0</v>
      </c>
      <c r="Q180" s="188">
        <v>0</v>
      </c>
      <c r="R180" s="188">
        <f>Q180*H180</f>
        <v>0</v>
      </c>
      <c r="S180" s="188">
        <v>0.063</v>
      </c>
      <c r="T180" s="189">
        <f>S180*H180</f>
        <v>0.13652099999999998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151</v>
      </c>
      <c r="AT180" s="190" t="s">
        <v>146</v>
      </c>
      <c r="AU180" s="190" t="s">
        <v>80</v>
      </c>
      <c r="AY180" s="18" t="s">
        <v>143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78</v>
      </c>
      <c r="BK180" s="191">
        <f>ROUND(I180*H180,2)</f>
        <v>0</v>
      </c>
      <c r="BL180" s="18" t="s">
        <v>151</v>
      </c>
      <c r="BM180" s="190" t="s">
        <v>273</v>
      </c>
    </row>
    <row r="181" spans="1:47" s="2" customFormat="1" ht="19.5">
      <c r="A181" s="35"/>
      <c r="B181" s="36"/>
      <c r="C181" s="37"/>
      <c r="D181" s="192" t="s">
        <v>153</v>
      </c>
      <c r="E181" s="37"/>
      <c r="F181" s="193" t="s">
        <v>274</v>
      </c>
      <c r="G181" s="37"/>
      <c r="H181" s="37"/>
      <c r="I181" s="194"/>
      <c r="J181" s="37"/>
      <c r="K181" s="37"/>
      <c r="L181" s="40"/>
      <c r="M181" s="195"/>
      <c r="N181" s="19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153</v>
      </c>
      <c r="AU181" s="18" t="s">
        <v>80</v>
      </c>
    </row>
    <row r="182" spans="1:47" s="2" customFormat="1" ht="11.25">
      <c r="A182" s="35"/>
      <c r="B182" s="36"/>
      <c r="C182" s="37"/>
      <c r="D182" s="197" t="s">
        <v>155</v>
      </c>
      <c r="E182" s="37"/>
      <c r="F182" s="198" t="s">
        <v>275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155</v>
      </c>
      <c r="AU182" s="18" t="s">
        <v>80</v>
      </c>
    </row>
    <row r="183" spans="2:51" s="13" customFormat="1" ht="11.25">
      <c r="B183" s="199"/>
      <c r="C183" s="200"/>
      <c r="D183" s="192" t="s">
        <v>157</v>
      </c>
      <c r="E183" s="201" t="s">
        <v>19</v>
      </c>
      <c r="F183" s="202" t="s">
        <v>268</v>
      </c>
      <c r="G183" s="200"/>
      <c r="H183" s="201" t="s">
        <v>19</v>
      </c>
      <c r="I183" s="203"/>
      <c r="J183" s="200"/>
      <c r="K183" s="200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157</v>
      </c>
      <c r="AU183" s="208" t="s">
        <v>80</v>
      </c>
      <c r="AV183" s="13" t="s">
        <v>78</v>
      </c>
      <c r="AW183" s="13" t="s">
        <v>33</v>
      </c>
      <c r="AX183" s="13" t="s">
        <v>71</v>
      </c>
      <c r="AY183" s="208" t="s">
        <v>143</v>
      </c>
    </row>
    <row r="184" spans="2:51" s="14" customFormat="1" ht="11.25">
      <c r="B184" s="209"/>
      <c r="C184" s="210"/>
      <c r="D184" s="192" t="s">
        <v>157</v>
      </c>
      <c r="E184" s="211" t="s">
        <v>19</v>
      </c>
      <c r="F184" s="212" t="s">
        <v>276</v>
      </c>
      <c r="G184" s="210"/>
      <c r="H184" s="213">
        <v>2.167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157</v>
      </c>
      <c r="AU184" s="219" t="s">
        <v>80</v>
      </c>
      <c r="AV184" s="14" t="s">
        <v>80</v>
      </c>
      <c r="AW184" s="14" t="s">
        <v>33</v>
      </c>
      <c r="AX184" s="14" t="s">
        <v>78</v>
      </c>
      <c r="AY184" s="219" t="s">
        <v>143</v>
      </c>
    </row>
    <row r="185" spans="2:63" s="12" customFormat="1" ht="22.9" customHeight="1">
      <c r="B185" s="163"/>
      <c r="C185" s="164"/>
      <c r="D185" s="165" t="s">
        <v>70</v>
      </c>
      <c r="E185" s="177" t="s">
        <v>277</v>
      </c>
      <c r="F185" s="177" t="s">
        <v>278</v>
      </c>
      <c r="G185" s="164"/>
      <c r="H185" s="164"/>
      <c r="I185" s="167"/>
      <c r="J185" s="178">
        <f>BK185</f>
        <v>0</v>
      </c>
      <c r="K185" s="164"/>
      <c r="L185" s="169"/>
      <c r="M185" s="170"/>
      <c r="N185" s="171"/>
      <c r="O185" s="171"/>
      <c r="P185" s="172">
        <f>SUM(P186:P189)</f>
        <v>0</v>
      </c>
      <c r="Q185" s="171"/>
      <c r="R185" s="172">
        <f>SUM(R186:R189)</f>
        <v>0</v>
      </c>
      <c r="S185" s="171"/>
      <c r="T185" s="173">
        <f>SUM(T186:T189)</f>
        <v>0.10400000000000001</v>
      </c>
      <c r="AR185" s="174" t="s">
        <v>78</v>
      </c>
      <c r="AT185" s="175" t="s">
        <v>70</v>
      </c>
      <c r="AU185" s="175" t="s">
        <v>78</v>
      </c>
      <c r="AY185" s="174" t="s">
        <v>143</v>
      </c>
      <c r="BK185" s="176">
        <f>SUM(BK186:BK189)</f>
        <v>0</v>
      </c>
    </row>
    <row r="186" spans="1:65" s="2" customFormat="1" ht="24.2" customHeight="1">
      <c r="A186" s="35"/>
      <c r="B186" s="36"/>
      <c r="C186" s="179" t="s">
        <v>279</v>
      </c>
      <c r="D186" s="179" t="s">
        <v>146</v>
      </c>
      <c r="E186" s="180" t="s">
        <v>280</v>
      </c>
      <c r="F186" s="181" t="s">
        <v>281</v>
      </c>
      <c r="G186" s="182" t="s">
        <v>170</v>
      </c>
      <c r="H186" s="183">
        <v>2.6</v>
      </c>
      <c r="I186" s="184"/>
      <c r="J186" s="185">
        <f>ROUND(I186*H186,2)</f>
        <v>0</v>
      </c>
      <c r="K186" s="181" t="s">
        <v>150</v>
      </c>
      <c r="L186" s="40"/>
      <c r="M186" s="186" t="s">
        <v>19</v>
      </c>
      <c r="N186" s="187" t="s">
        <v>42</v>
      </c>
      <c r="O186" s="65"/>
      <c r="P186" s="188">
        <f>O186*H186</f>
        <v>0</v>
      </c>
      <c r="Q186" s="188">
        <v>0</v>
      </c>
      <c r="R186" s="188">
        <f>Q186*H186</f>
        <v>0</v>
      </c>
      <c r="S186" s="188">
        <v>0.04</v>
      </c>
      <c r="T186" s="189">
        <f>S186*H186</f>
        <v>0.10400000000000001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151</v>
      </c>
      <c r="AT186" s="190" t="s">
        <v>146</v>
      </c>
      <c r="AU186" s="190" t="s">
        <v>80</v>
      </c>
      <c r="AY186" s="18" t="s">
        <v>143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78</v>
      </c>
      <c r="BK186" s="191">
        <f>ROUND(I186*H186,2)</f>
        <v>0</v>
      </c>
      <c r="BL186" s="18" t="s">
        <v>151</v>
      </c>
      <c r="BM186" s="190" t="s">
        <v>282</v>
      </c>
    </row>
    <row r="187" spans="1:47" s="2" customFormat="1" ht="19.5">
      <c r="A187" s="35"/>
      <c r="B187" s="36"/>
      <c r="C187" s="37"/>
      <c r="D187" s="192" t="s">
        <v>153</v>
      </c>
      <c r="E187" s="37"/>
      <c r="F187" s="193" t="s">
        <v>283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153</v>
      </c>
      <c r="AU187" s="18" t="s">
        <v>80</v>
      </c>
    </row>
    <row r="188" spans="1:47" s="2" customFormat="1" ht="11.25">
      <c r="A188" s="35"/>
      <c r="B188" s="36"/>
      <c r="C188" s="37"/>
      <c r="D188" s="197" t="s">
        <v>155</v>
      </c>
      <c r="E188" s="37"/>
      <c r="F188" s="198" t="s">
        <v>284</v>
      </c>
      <c r="G188" s="37"/>
      <c r="H188" s="37"/>
      <c r="I188" s="194"/>
      <c r="J188" s="37"/>
      <c r="K188" s="37"/>
      <c r="L188" s="40"/>
      <c r="M188" s="195"/>
      <c r="N188" s="19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155</v>
      </c>
      <c r="AU188" s="18" t="s">
        <v>80</v>
      </c>
    </row>
    <row r="189" spans="2:51" s="14" customFormat="1" ht="11.25">
      <c r="B189" s="209"/>
      <c r="C189" s="210"/>
      <c r="D189" s="192" t="s">
        <v>157</v>
      </c>
      <c r="E189" s="211" t="s">
        <v>19</v>
      </c>
      <c r="F189" s="212" t="s">
        <v>285</v>
      </c>
      <c r="G189" s="210"/>
      <c r="H189" s="213">
        <v>2.6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157</v>
      </c>
      <c r="AU189" s="219" t="s">
        <v>80</v>
      </c>
      <c r="AV189" s="14" t="s">
        <v>80</v>
      </c>
      <c r="AW189" s="14" t="s">
        <v>33</v>
      </c>
      <c r="AX189" s="14" t="s">
        <v>78</v>
      </c>
      <c r="AY189" s="219" t="s">
        <v>143</v>
      </c>
    </row>
    <row r="190" spans="2:63" s="12" customFormat="1" ht="22.9" customHeight="1">
      <c r="B190" s="163"/>
      <c r="C190" s="164"/>
      <c r="D190" s="165" t="s">
        <v>70</v>
      </c>
      <c r="E190" s="177" t="s">
        <v>286</v>
      </c>
      <c r="F190" s="177" t="s">
        <v>287</v>
      </c>
      <c r="G190" s="164"/>
      <c r="H190" s="164"/>
      <c r="I190" s="167"/>
      <c r="J190" s="178">
        <f>BK190</f>
        <v>0</v>
      </c>
      <c r="K190" s="164"/>
      <c r="L190" s="169"/>
      <c r="M190" s="170"/>
      <c r="N190" s="171"/>
      <c r="O190" s="171"/>
      <c r="P190" s="172">
        <f>SUM(P191:P203)</f>
        <v>0</v>
      </c>
      <c r="Q190" s="171"/>
      <c r="R190" s="172">
        <f>SUM(R191:R203)</f>
        <v>0</v>
      </c>
      <c r="S190" s="171"/>
      <c r="T190" s="173">
        <f>SUM(T191:T203)</f>
        <v>0</v>
      </c>
      <c r="AR190" s="174" t="s">
        <v>78</v>
      </c>
      <c r="AT190" s="175" t="s">
        <v>70</v>
      </c>
      <c r="AU190" s="175" t="s">
        <v>78</v>
      </c>
      <c r="AY190" s="174" t="s">
        <v>143</v>
      </c>
      <c r="BK190" s="176">
        <f>SUM(BK191:BK203)</f>
        <v>0</v>
      </c>
    </row>
    <row r="191" spans="1:65" s="2" customFormat="1" ht="24.2" customHeight="1">
      <c r="A191" s="35"/>
      <c r="B191" s="36"/>
      <c r="C191" s="179" t="s">
        <v>288</v>
      </c>
      <c r="D191" s="179" t="s">
        <v>146</v>
      </c>
      <c r="E191" s="180" t="s">
        <v>289</v>
      </c>
      <c r="F191" s="181" t="s">
        <v>290</v>
      </c>
      <c r="G191" s="182" t="s">
        <v>149</v>
      </c>
      <c r="H191" s="183">
        <v>0.744</v>
      </c>
      <c r="I191" s="184"/>
      <c r="J191" s="185">
        <f>ROUND(I191*H191,2)</f>
        <v>0</v>
      </c>
      <c r="K191" s="181" t="s">
        <v>150</v>
      </c>
      <c r="L191" s="40"/>
      <c r="M191" s="186" t="s">
        <v>19</v>
      </c>
      <c r="N191" s="187" t="s">
        <v>42</v>
      </c>
      <c r="O191" s="65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151</v>
      </c>
      <c r="AT191" s="190" t="s">
        <v>146</v>
      </c>
      <c r="AU191" s="190" t="s">
        <v>80</v>
      </c>
      <c r="AY191" s="18" t="s">
        <v>143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" t="s">
        <v>78</v>
      </c>
      <c r="BK191" s="191">
        <f>ROUND(I191*H191,2)</f>
        <v>0</v>
      </c>
      <c r="BL191" s="18" t="s">
        <v>151</v>
      </c>
      <c r="BM191" s="190" t="s">
        <v>291</v>
      </c>
    </row>
    <row r="192" spans="1:47" s="2" customFormat="1" ht="19.5">
      <c r="A192" s="35"/>
      <c r="B192" s="36"/>
      <c r="C192" s="37"/>
      <c r="D192" s="192" t="s">
        <v>153</v>
      </c>
      <c r="E192" s="37"/>
      <c r="F192" s="193" t="s">
        <v>292</v>
      </c>
      <c r="G192" s="37"/>
      <c r="H192" s="37"/>
      <c r="I192" s="194"/>
      <c r="J192" s="37"/>
      <c r="K192" s="37"/>
      <c r="L192" s="40"/>
      <c r="M192" s="195"/>
      <c r="N192" s="19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153</v>
      </c>
      <c r="AU192" s="18" t="s">
        <v>80</v>
      </c>
    </row>
    <row r="193" spans="1:47" s="2" customFormat="1" ht="11.25">
      <c r="A193" s="35"/>
      <c r="B193" s="36"/>
      <c r="C193" s="37"/>
      <c r="D193" s="197" t="s">
        <v>155</v>
      </c>
      <c r="E193" s="37"/>
      <c r="F193" s="198" t="s">
        <v>293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155</v>
      </c>
      <c r="AU193" s="18" t="s">
        <v>80</v>
      </c>
    </row>
    <row r="194" spans="1:65" s="2" customFormat="1" ht="24.2" customHeight="1">
      <c r="A194" s="35"/>
      <c r="B194" s="36"/>
      <c r="C194" s="179" t="s">
        <v>294</v>
      </c>
      <c r="D194" s="179" t="s">
        <v>146</v>
      </c>
      <c r="E194" s="180" t="s">
        <v>295</v>
      </c>
      <c r="F194" s="181" t="s">
        <v>296</v>
      </c>
      <c r="G194" s="182" t="s">
        <v>149</v>
      </c>
      <c r="H194" s="183">
        <v>0.744</v>
      </c>
      <c r="I194" s="184"/>
      <c r="J194" s="185">
        <f>ROUND(I194*H194,2)</f>
        <v>0</v>
      </c>
      <c r="K194" s="181" t="s">
        <v>150</v>
      </c>
      <c r="L194" s="40"/>
      <c r="M194" s="186" t="s">
        <v>19</v>
      </c>
      <c r="N194" s="187" t="s">
        <v>42</v>
      </c>
      <c r="O194" s="65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151</v>
      </c>
      <c r="AT194" s="190" t="s">
        <v>146</v>
      </c>
      <c r="AU194" s="190" t="s">
        <v>80</v>
      </c>
      <c r="AY194" s="18" t="s">
        <v>143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78</v>
      </c>
      <c r="BK194" s="191">
        <f>ROUND(I194*H194,2)</f>
        <v>0</v>
      </c>
      <c r="BL194" s="18" t="s">
        <v>151</v>
      </c>
      <c r="BM194" s="190" t="s">
        <v>297</v>
      </c>
    </row>
    <row r="195" spans="1:47" s="2" customFormat="1" ht="19.5">
      <c r="A195" s="35"/>
      <c r="B195" s="36"/>
      <c r="C195" s="37"/>
      <c r="D195" s="192" t="s">
        <v>153</v>
      </c>
      <c r="E195" s="37"/>
      <c r="F195" s="193" t="s">
        <v>298</v>
      </c>
      <c r="G195" s="37"/>
      <c r="H195" s="37"/>
      <c r="I195" s="194"/>
      <c r="J195" s="37"/>
      <c r="K195" s="37"/>
      <c r="L195" s="40"/>
      <c r="M195" s="195"/>
      <c r="N195" s="19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153</v>
      </c>
      <c r="AU195" s="18" t="s">
        <v>80</v>
      </c>
    </row>
    <row r="196" spans="1:47" s="2" customFormat="1" ht="11.25">
      <c r="A196" s="35"/>
      <c r="B196" s="36"/>
      <c r="C196" s="37"/>
      <c r="D196" s="197" t="s">
        <v>155</v>
      </c>
      <c r="E196" s="37"/>
      <c r="F196" s="198" t="s">
        <v>299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155</v>
      </c>
      <c r="AU196" s="18" t="s">
        <v>80</v>
      </c>
    </row>
    <row r="197" spans="1:65" s="2" customFormat="1" ht="24.2" customHeight="1">
      <c r="A197" s="35"/>
      <c r="B197" s="36"/>
      <c r="C197" s="179" t="s">
        <v>300</v>
      </c>
      <c r="D197" s="179" t="s">
        <v>146</v>
      </c>
      <c r="E197" s="180" t="s">
        <v>301</v>
      </c>
      <c r="F197" s="181" t="s">
        <v>302</v>
      </c>
      <c r="G197" s="182" t="s">
        <v>149</v>
      </c>
      <c r="H197" s="183">
        <v>11.16</v>
      </c>
      <c r="I197" s="184"/>
      <c r="J197" s="185">
        <f>ROUND(I197*H197,2)</f>
        <v>0</v>
      </c>
      <c r="K197" s="181" t="s">
        <v>150</v>
      </c>
      <c r="L197" s="40"/>
      <c r="M197" s="186" t="s">
        <v>19</v>
      </c>
      <c r="N197" s="187" t="s">
        <v>42</v>
      </c>
      <c r="O197" s="6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151</v>
      </c>
      <c r="AT197" s="190" t="s">
        <v>146</v>
      </c>
      <c r="AU197" s="190" t="s">
        <v>80</v>
      </c>
      <c r="AY197" s="18" t="s">
        <v>143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78</v>
      </c>
      <c r="BK197" s="191">
        <f>ROUND(I197*H197,2)</f>
        <v>0</v>
      </c>
      <c r="BL197" s="18" t="s">
        <v>151</v>
      </c>
      <c r="BM197" s="190" t="s">
        <v>303</v>
      </c>
    </row>
    <row r="198" spans="1:47" s="2" customFormat="1" ht="29.25">
      <c r="A198" s="35"/>
      <c r="B198" s="36"/>
      <c r="C198" s="37"/>
      <c r="D198" s="192" t="s">
        <v>153</v>
      </c>
      <c r="E198" s="37"/>
      <c r="F198" s="193" t="s">
        <v>304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153</v>
      </c>
      <c r="AU198" s="18" t="s">
        <v>80</v>
      </c>
    </row>
    <row r="199" spans="1:47" s="2" customFormat="1" ht="11.25">
      <c r="A199" s="35"/>
      <c r="B199" s="36"/>
      <c r="C199" s="37"/>
      <c r="D199" s="197" t="s">
        <v>155</v>
      </c>
      <c r="E199" s="37"/>
      <c r="F199" s="198" t="s">
        <v>305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155</v>
      </c>
      <c r="AU199" s="18" t="s">
        <v>80</v>
      </c>
    </row>
    <row r="200" spans="2:51" s="14" customFormat="1" ht="22.5">
      <c r="B200" s="209"/>
      <c r="C200" s="210"/>
      <c r="D200" s="192" t="s">
        <v>157</v>
      </c>
      <c r="E200" s="211" t="s">
        <v>19</v>
      </c>
      <c r="F200" s="212" t="s">
        <v>306</v>
      </c>
      <c r="G200" s="210"/>
      <c r="H200" s="213">
        <v>11.16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157</v>
      </c>
      <c r="AU200" s="219" t="s">
        <v>80</v>
      </c>
      <c r="AV200" s="14" t="s">
        <v>80</v>
      </c>
      <c r="AW200" s="14" t="s">
        <v>33</v>
      </c>
      <c r="AX200" s="14" t="s">
        <v>78</v>
      </c>
      <c r="AY200" s="219" t="s">
        <v>143</v>
      </c>
    </row>
    <row r="201" spans="1:65" s="2" customFormat="1" ht="44.25" customHeight="1">
      <c r="A201" s="35"/>
      <c r="B201" s="36"/>
      <c r="C201" s="179" t="s">
        <v>7</v>
      </c>
      <c r="D201" s="179" t="s">
        <v>146</v>
      </c>
      <c r="E201" s="180" t="s">
        <v>307</v>
      </c>
      <c r="F201" s="181" t="s">
        <v>308</v>
      </c>
      <c r="G201" s="182" t="s">
        <v>149</v>
      </c>
      <c r="H201" s="183">
        <v>0.744</v>
      </c>
      <c r="I201" s="184"/>
      <c r="J201" s="185">
        <f>ROUND(I201*H201,2)</f>
        <v>0</v>
      </c>
      <c r="K201" s="181" t="s">
        <v>150</v>
      </c>
      <c r="L201" s="40"/>
      <c r="M201" s="186" t="s">
        <v>19</v>
      </c>
      <c r="N201" s="187" t="s">
        <v>42</v>
      </c>
      <c r="O201" s="65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0" t="s">
        <v>151</v>
      </c>
      <c r="AT201" s="190" t="s">
        <v>146</v>
      </c>
      <c r="AU201" s="190" t="s">
        <v>80</v>
      </c>
      <c r="AY201" s="18" t="s">
        <v>143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18" t="s">
        <v>78</v>
      </c>
      <c r="BK201" s="191">
        <f>ROUND(I201*H201,2)</f>
        <v>0</v>
      </c>
      <c r="BL201" s="18" t="s">
        <v>151</v>
      </c>
      <c r="BM201" s="190" t="s">
        <v>309</v>
      </c>
    </row>
    <row r="202" spans="1:47" s="2" customFormat="1" ht="29.25">
      <c r="A202" s="35"/>
      <c r="B202" s="36"/>
      <c r="C202" s="37"/>
      <c r="D202" s="192" t="s">
        <v>153</v>
      </c>
      <c r="E202" s="37"/>
      <c r="F202" s="193" t="s">
        <v>310</v>
      </c>
      <c r="G202" s="37"/>
      <c r="H202" s="37"/>
      <c r="I202" s="194"/>
      <c r="J202" s="37"/>
      <c r="K202" s="37"/>
      <c r="L202" s="40"/>
      <c r="M202" s="195"/>
      <c r="N202" s="196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153</v>
      </c>
      <c r="AU202" s="18" t="s">
        <v>80</v>
      </c>
    </row>
    <row r="203" spans="1:47" s="2" customFormat="1" ht="11.25">
      <c r="A203" s="35"/>
      <c r="B203" s="36"/>
      <c r="C203" s="37"/>
      <c r="D203" s="197" t="s">
        <v>155</v>
      </c>
      <c r="E203" s="37"/>
      <c r="F203" s="198" t="s">
        <v>311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155</v>
      </c>
      <c r="AU203" s="18" t="s">
        <v>80</v>
      </c>
    </row>
    <row r="204" spans="2:63" s="12" customFormat="1" ht="22.9" customHeight="1">
      <c r="B204" s="163"/>
      <c r="C204" s="164"/>
      <c r="D204" s="165" t="s">
        <v>70</v>
      </c>
      <c r="E204" s="177" t="s">
        <v>312</v>
      </c>
      <c r="F204" s="177" t="s">
        <v>313</v>
      </c>
      <c r="G204" s="164"/>
      <c r="H204" s="164"/>
      <c r="I204" s="167"/>
      <c r="J204" s="178">
        <f>BK204</f>
        <v>0</v>
      </c>
      <c r="K204" s="164"/>
      <c r="L204" s="169"/>
      <c r="M204" s="170"/>
      <c r="N204" s="171"/>
      <c r="O204" s="171"/>
      <c r="P204" s="172">
        <f>SUM(P205:P207)</f>
        <v>0</v>
      </c>
      <c r="Q204" s="171"/>
      <c r="R204" s="172">
        <f>SUM(R205:R207)</f>
        <v>0</v>
      </c>
      <c r="S204" s="171"/>
      <c r="T204" s="173">
        <f>SUM(T205:T207)</f>
        <v>0</v>
      </c>
      <c r="AR204" s="174" t="s">
        <v>78</v>
      </c>
      <c r="AT204" s="175" t="s">
        <v>70</v>
      </c>
      <c r="AU204" s="175" t="s">
        <v>78</v>
      </c>
      <c r="AY204" s="174" t="s">
        <v>143</v>
      </c>
      <c r="BK204" s="176">
        <f>SUM(BK205:BK207)</f>
        <v>0</v>
      </c>
    </row>
    <row r="205" spans="1:65" s="2" customFormat="1" ht="16.5" customHeight="1">
      <c r="A205" s="35"/>
      <c r="B205" s="36"/>
      <c r="C205" s="179" t="s">
        <v>314</v>
      </c>
      <c r="D205" s="179" t="s">
        <v>146</v>
      </c>
      <c r="E205" s="180" t="s">
        <v>315</v>
      </c>
      <c r="F205" s="181" t="s">
        <v>316</v>
      </c>
      <c r="G205" s="182" t="s">
        <v>149</v>
      </c>
      <c r="H205" s="183">
        <v>1.453</v>
      </c>
      <c r="I205" s="184"/>
      <c r="J205" s="185">
        <f>ROUND(I205*H205,2)</f>
        <v>0</v>
      </c>
      <c r="K205" s="181" t="s">
        <v>150</v>
      </c>
      <c r="L205" s="40"/>
      <c r="M205" s="186" t="s">
        <v>19</v>
      </c>
      <c r="N205" s="187" t="s">
        <v>42</v>
      </c>
      <c r="O205" s="65"/>
      <c r="P205" s="188">
        <f>O205*H205</f>
        <v>0</v>
      </c>
      <c r="Q205" s="188">
        <v>0</v>
      </c>
      <c r="R205" s="188">
        <f>Q205*H205</f>
        <v>0</v>
      </c>
      <c r="S205" s="188">
        <v>0</v>
      </c>
      <c r="T205" s="18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0" t="s">
        <v>151</v>
      </c>
      <c r="AT205" s="190" t="s">
        <v>146</v>
      </c>
      <c r="AU205" s="190" t="s">
        <v>80</v>
      </c>
      <c r="AY205" s="18" t="s">
        <v>143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" t="s">
        <v>78</v>
      </c>
      <c r="BK205" s="191">
        <f>ROUND(I205*H205,2)</f>
        <v>0</v>
      </c>
      <c r="BL205" s="18" t="s">
        <v>151</v>
      </c>
      <c r="BM205" s="190" t="s">
        <v>317</v>
      </c>
    </row>
    <row r="206" spans="1:47" s="2" customFormat="1" ht="29.25">
      <c r="A206" s="35"/>
      <c r="B206" s="36"/>
      <c r="C206" s="37"/>
      <c r="D206" s="192" t="s">
        <v>153</v>
      </c>
      <c r="E206" s="37"/>
      <c r="F206" s="193" t="s">
        <v>318</v>
      </c>
      <c r="G206" s="37"/>
      <c r="H206" s="37"/>
      <c r="I206" s="194"/>
      <c r="J206" s="37"/>
      <c r="K206" s="37"/>
      <c r="L206" s="40"/>
      <c r="M206" s="195"/>
      <c r="N206" s="196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153</v>
      </c>
      <c r="AU206" s="18" t="s">
        <v>80</v>
      </c>
    </row>
    <row r="207" spans="1:47" s="2" customFormat="1" ht="11.25">
      <c r="A207" s="35"/>
      <c r="B207" s="36"/>
      <c r="C207" s="37"/>
      <c r="D207" s="197" t="s">
        <v>155</v>
      </c>
      <c r="E207" s="37"/>
      <c r="F207" s="198" t="s">
        <v>319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155</v>
      </c>
      <c r="AU207" s="18" t="s">
        <v>80</v>
      </c>
    </row>
    <row r="208" spans="2:63" s="12" customFormat="1" ht="25.9" customHeight="1">
      <c r="B208" s="163"/>
      <c r="C208" s="164"/>
      <c r="D208" s="165" t="s">
        <v>70</v>
      </c>
      <c r="E208" s="166" t="s">
        <v>320</v>
      </c>
      <c r="F208" s="166" t="s">
        <v>321</v>
      </c>
      <c r="G208" s="164"/>
      <c r="H208" s="164"/>
      <c r="I208" s="167"/>
      <c r="J208" s="168">
        <f>BK208</f>
        <v>0</v>
      </c>
      <c r="K208" s="164"/>
      <c r="L208" s="169"/>
      <c r="M208" s="170"/>
      <c r="N208" s="171"/>
      <c r="O208" s="171"/>
      <c r="P208" s="172">
        <f>P209+P224+P270+P282+P296+P333+P358</f>
        <v>0</v>
      </c>
      <c r="Q208" s="171"/>
      <c r="R208" s="172">
        <f>R209+R224+R270+R282+R296+R333+R358</f>
        <v>0.59133236</v>
      </c>
      <c r="S208" s="171"/>
      <c r="T208" s="173">
        <f>T209+T224+T270+T282+T296+T333+T358</f>
        <v>0.38365145999999994</v>
      </c>
      <c r="AR208" s="174" t="s">
        <v>80</v>
      </c>
      <c r="AT208" s="175" t="s">
        <v>70</v>
      </c>
      <c r="AU208" s="175" t="s">
        <v>71</v>
      </c>
      <c r="AY208" s="174" t="s">
        <v>143</v>
      </c>
      <c r="BK208" s="176">
        <f>BK209+BK224+BK270+BK282+BK296+BK333+BK358</f>
        <v>0</v>
      </c>
    </row>
    <row r="209" spans="2:63" s="12" customFormat="1" ht="22.9" customHeight="1">
      <c r="B209" s="163"/>
      <c r="C209" s="164"/>
      <c r="D209" s="165" t="s">
        <v>70</v>
      </c>
      <c r="E209" s="177" t="s">
        <v>322</v>
      </c>
      <c r="F209" s="177" t="s">
        <v>323</v>
      </c>
      <c r="G209" s="164"/>
      <c r="H209" s="164"/>
      <c r="I209" s="167"/>
      <c r="J209" s="178">
        <f>BK209</f>
        <v>0</v>
      </c>
      <c r="K209" s="164"/>
      <c r="L209" s="169"/>
      <c r="M209" s="170"/>
      <c r="N209" s="171"/>
      <c r="O209" s="171"/>
      <c r="P209" s="172">
        <f>SUM(P210:P223)</f>
        <v>0</v>
      </c>
      <c r="Q209" s="171"/>
      <c r="R209" s="172">
        <f>SUM(R210:R223)</f>
        <v>0.0015599999999999998</v>
      </c>
      <c r="S209" s="171"/>
      <c r="T209" s="173">
        <f>SUM(T210:T223)</f>
        <v>0</v>
      </c>
      <c r="AR209" s="174" t="s">
        <v>80</v>
      </c>
      <c r="AT209" s="175" t="s">
        <v>70</v>
      </c>
      <c r="AU209" s="175" t="s">
        <v>78</v>
      </c>
      <c r="AY209" s="174" t="s">
        <v>143</v>
      </c>
      <c r="BK209" s="176">
        <f>SUM(BK210:BK223)</f>
        <v>0</v>
      </c>
    </row>
    <row r="210" spans="1:65" s="2" customFormat="1" ht="24.2" customHeight="1">
      <c r="A210" s="35"/>
      <c r="B210" s="36"/>
      <c r="C210" s="179" t="s">
        <v>324</v>
      </c>
      <c r="D210" s="179" t="s">
        <v>146</v>
      </c>
      <c r="E210" s="180" t="s">
        <v>325</v>
      </c>
      <c r="F210" s="181" t="s">
        <v>326</v>
      </c>
      <c r="G210" s="182" t="s">
        <v>327</v>
      </c>
      <c r="H210" s="183">
        <v>1</v>
      </c>
      <c r="I210" s="184"/>
      <c r="J210" s="185">
        <f>ROUND(I210*H210,2)</f>
        <v>0</v>
      </c>
      <c r="K210" s="181" t="s">
        <v>150</v>
      </c>
      <c r="L210" s="40"/>
      <c r="M210" s="186" t="s">
        <v>19</v>
      </c>
      <c r="N210" s="187" t="s">
        <v>42</v>
      </c>
      <c r="O210" s="65"/>
      <c r="P210" s="188">
        <f>O210*H210</f>
        <v>0</v>
      </c>
      <c r="Q210" s="188">
        <v>0.00052</v>
      </c>
      <c r="R210" s="188">
        <f>Q210*H210</f>
        <v>0.00052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270</v>
      </c>
      <c r="AT210" s="190" t="s">
        <v>146</v>
      </c>
      <c r="AU210" s="190" t="s">
        <v>80</v>
      </c>
      <c r="AY210" s="18" t="s">
        <v>143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78</v>
      </c>
      <c r="BK210" s="191">
        <f>ROUND(I210*H210,2)</f>
        <v>0</v>
      </c>
      <c r="BL210" s="18" t="s">
        <v>270</v>
      </c>
      <c r="BM210" s="190" t="s">
        <v>328</v>
      </c>
    </row>
    <row r="211" spans="1:47" s="2" customFormat="1" ht="19.5">
      <c r="A211" s="35"/>
      <c r="B211" s="36"/>
      <c r="C211" s="37"/>
      <c r="D211" s="192" t="s">
        <v>153</v>
      </c>
      <c r="E211" s="37"/>
      <c r="F211" s="193" t="s">
        <v>326</v>
      </c>
      <c r="G211" s="37"/>
      <c r="H211" s="37"/>
      <c r="I211" s="194"/>
      <c r="J211" s="37"/>
      <c r="K211" s="37"/>
      <c r="L211" s="40"/>
      <c r="M211" s="195"/>
      <c r="N211" s="196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153</v>
      </c>
      <c r="AU211" s="18" t="s">
        <v>80</v>
      </c>
    </row>
    <row r="212" spans="1:47" s="2" customFormat="1" ht="11.25">
      <c r="A212" s="35"/>
      <c r="B212" s="36"/>
      <c r="C212" s="37"/>
      <c r="D212" s="197" t="s">
        <v>155</v>
      </c>
      <c r="E212" s="37"/>
      <c r="F212" s="198" t="s">
        <v>329</v>
      </c>
      <c r="G212" s="37"/>
      <c r="H212" s="37"/>
      <c r="I212" s="194"/>
      <c r="J212" s="37"/>
      <c r="K212" s="37"/>
      <c r="L212" s="40"/>
      <c r="M212" s="195"/>
      <c r="N212" s="196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155</v>
      </c>
      <c r="AU212" s="18" t="s">
        <v>80</v>
      </c>
    </row>
    <row r="213" spans="2:51" s="14" customFormat="1" ht="11.25">
      <c r="B213" s="209"/>
      <c r="C213" s="210"/>
      <c r="D213" s="192" t="s">
        <v>157</v>
      </c>
      <c r="E213" s="211" t="s">
        <v>19</v>
      </c>
      <c r="F213" s="212" t="s">
        <v>330</v>
      </c>
      <c r="G213" s="210"/>
      <c r="H213" s="213">
        <v>1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157</v>
      </c>
      <c r="AU213" s="219" t="s">
        <v>80</v>
      </c>
      <c r="AV213" s="14" t="s">
        <v>80</v>
      </c>
      <c r="AW213" s="14" t="s">
        <v>33</v>
      </c>
      <c r="AX213" s="14" t="s">
        <v>78</v>
      </c>
      <c r="AY213" s="219" t="s">
        <v>143</v>
      </c>
    </row>
    <row r="214" spans="1:65" s="2" customFormat="1" ht="24.2" customHeight="1">
      <c r="A214" s="35"/>
      <c r="B214" s="36"/>
      <c r="C214" s="179" t="s">
        <v>331</v>
      </c>
      <c r="D214" s="179" t="s">
        <v>146</v>
      </c>
      <c r="E214" s="180" t="s">
        <v>332</v>
      </c>
      <c r="F214" s="181" t="s">
        <v>333</v>
      </c>
      <c r="G214" s="182" t="s">
        <v>327</v>
      </c>
      <c r="H214" s="183">
        <v>1</v>
      </c>
      <c r="I214" s="184"/>
      <c r="J214" s="185">
        <f>ROUND(I214*H214,2)</f>
        <v>0</v>
      </c>
      <c r="K214" s="181" t="s">
        <v>150</v>
      </c>
      <c r="L214" s="40"/>
      <c r="M214" s="186" t="s">
        <v>19</v>
      </c>
      <c r="N214" s="187" t="s">
        <v>42</v>
      </c>
      <c r="O214" s="65"/>
      <c r="P214" s="188">
        <f>O214*H214</f>
        <v>0</v>
      </c>
      <c r="Q214" s="188">
        <v>0.00052</v>
      </c>
      <c r="R214" s="188">
        <f>Q214*H214</f>
        <v>0.00052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270</v>
      </c>
      <c r="AT214" s="190" t="s">
        <v>146</v>
      </c>
      <c r="AU214" s="190" t="s">
        <v>80</v>
      </c>
      <c r="AY214" s="18" t="s">
        <v>143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78</v>
      </c>
      <c r="BK214" s="191">
        <f>ROUND(I214*H214,2)</f>
        <v>0</v>
      </c>
      <c r="BL214" s="18" t="s">
        <v>270</v>
      </c>
      <c r="BM214" s="190" t="s">
        <v>334</v>
      </c>
    </row>
    <row r="215" spans="1:47" s="2" customFormat="1" ht="19.5">
      <c r="A215" s="35"/>
      <c r="B215" s="36"/>
      <c r="C215" s="37"/>
      <c r="D215" s="192" t="s">
        <v>153</v>
      </c>
      <c r="E215" s="37"/>
      <c r="F215" s="193" t="s">
        <v>333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153</v>
      </c>
      <c r="AU215" s="18" t="s">
        <v>80</v>
      </c>
    </row>
    <row r="216" spans="1:47" s="2" customFormat="1" ht="11.25">
      <c r="A216" s="35"/>
      <c r="B216" s="36"/>
      <c r="C216" s="37"/>
      <c r="D216" s="197" t="s">
        <v>155</v>
      </c>
      <c r="E216" s="37"/>
      <c r="F216" s="198" t="s">
        <v>335</v>
      </c>
      <c r="G216" s="37"/>
      <c r="H216" s="37"/>
      <c r="I216" s="194"/>
      <c r="J216" s="37"/>
      <c r="K216" s="37"/>
      <c r="L216" s="40"/>
      <c r="M216" s="195"/>
      <c r="N216" s="196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155</v>
      </c>
      <c r="AU216" s="18" t="s">
        <v>80</v>
      </c>
    </row>
    <row r="217" spans="2:51" s="14" customFormat="1" ht="11.25">
      <c r="B217" s="209"/>
      <c r="C217" s="210"/>
      <c r="D217" s="192" t="s">
        <v>157</v>
      </c>
      <c r="E217" s="211" t="s">
        <v>19</v>
      </c>
      <c r="F217" s="212" t="s">
        <v>330</v>
      </c>
      <c r="G217" s="210"/>
      <c r="H217" s="213">
        <v>1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157</v>
      </c>
      <c r="AU217" s="219" t="s">
        <v>80</v>
      </c>
      <c r="AV217" s="14" t="s">
        <v>80</v>
      </c>
      <c r="AW217" s="14" t="s">
        <v>33</v>
      </c>
      <c r="AX217" s="14" t="s">
        <v>78</v>
      </c>
      <c r="AY217" s="219" t="s">
        <v>143</v>
      </c>
    </row>
    <row r="218" spans="1:65" s="2" customFormat="1" ht="24.2" customHeight="1">
      <c r="A218" s="35"/>
      <c r="B218" s="36"/>
      <c r="C218" s="179" t="s">
        <v>336</v>
      </c>
      <c r="D218" s="179" t="s">
        <v>146</v>
      </c>
      <c r="E218" s="180" t="s">
        <v>337</v>
      </c>
      <c r="F218" s="181" t="s">
        <v>338</v>
      </c>
      <c r="G218" s="182" t="s">
        <v>327</v>
      </c>
      <c r="H218" s="183">
        <v>1</v>
      </c>
      <c r="I218" s="184"/>
      <c r="J218" s="185">
        <f>ROUND(I218*H218,2)</f>
        <v>0</v>
      </c>
      <c r="K218" s="181" t="s">
        <v>339</v>
      </c>
      <c r="L218" s="40"/>
      <c r="M218" s="186" t="s">
        <v>19</v>
      </c>
      <c r="N218" s="187" t="s">
        <v>42</v>
      </c>
      <c r="O218" s="65"/>
      <c r="P218" s="188">
        <f>O218*H218</f>
        <v>0</v>
      </c>
      <c r="Q218" s="188">
        <v>0.00052</v>
      </c>
      <c r="R218" s="188">
        <f>Q218*H218</f>
        <v>0.00052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270</v>
      </c>
      <c r="AT218" s="190" t="s">
        <v>146</v>
      </c>
      <c r="AU218" s="190" t="s">
        <v>80</v>
      </c>
      <c r="AY218" s="18" t="s">
        <v>143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78</v>
      </c>
      <c r="BK218" s="191">
        <f>ROUND(I218*H218,2)</f>
        <v>0</v>
      </c>
      <c r="BL218" s="18" t="s">
        <v>270</v>
      </c>
      <c r="BM218" s="190" t="s">
        <v>340</v>
      </c>
    </row>
    <row r="219" spans="1:47" s="2" customFormat="1" ht="19.5">
      <c r="A219" s="35"/>
      <c r="B219" s="36"/>
      <c r="C219" s="37"/>
      <c r="D219" s="192" t="s">
        <v>153</v>
      </c>
      <c r="E219" s="37"/>
      <c r="F219" s="193" t="s">
        <v>341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153</v>
      </c>
      <c r="AU219" s="18" t="s">
        <v>80</v>
      </c>
    </row>
    <row r="220" spans="2:51" s="14" customFormat="1" ht="11.25">
      <c r="B220" s="209"/>
      <c r="C220" s="210"/>
      <c r="D220" s="192" t="s">
        <v>157</v>
      </c>
      <c r="E220" s="211" t="s">
        <v>19</v>
      </c>
      <c r="F220" s="212" t="s">
        <v>330</v>
      </c>
      <c r="G220" s="210"/>
      <c r="H220" s="213">
        <v>1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157</v>
      </c>
      <c r="AU220" s="219" t="s">
        <v>80</v>
      </c>
      <c r="AV220" s="14" t="s">
        <v>80</v>
      </c>
      <c r="AW220" s="14" t="s">
        <v>33</v>
      </c>
      <c r="AX220" s="14" t="s">
        <v>78</v>
      </c>
      <c r="AY220" s="219" t="s">
        <v>143</v>
      </c>
    </row>
    <row r="221" spans="1:65" s="2" customFormat="1" ht="24.2" customHeight="1">
      <c r="A221" s="35"/>
      <c r="B221" s="36"/>
      <c r="C221" s="179" t="s">
        <v>342</v>
      </c>
      <c r="D221" s="179" t="s">
        <v>146</v>
      </c>
      <c r="E221" s="180" t="s">
        <v>343</v>
      </c>
      <c r="F221" s="181" t="s">
        <v>344</v>
      </c>
      <c r="G221" s="182" t="s">
        <v>345</v>
      </c>
      <c r="H221" s="230"/>
      <c r="I221" s="184"/>
      <c r="J221" s="185">
        <f>ROUND(I221*H221,2)</f>
        <v>0</v>
      </c>
      <c r="K221" s="181" t="s">
        <v>150</v>
      </c>
      <c r="L221" s="40"/>
      <c r="M221" s="186" t="s">
        <v>19</v>
      </c>
      <c r="N221" s="187" t="s">
        <v>42</v>
      </c>
      <c r="O221" s="65"/>
      <c r="P221" s="188">
        <f>O221*H221</f>
        <v>0</v>
      </c>
      <c r="Q221" s="188">
        <v>0</v>
      </c>
      <c r="R221" s="188">
        <f>Q221*H221</f>
        <v>0</v>
      </c>
      <c r="S221" s="188">
        <v>0</v>
      </c>
      <c r="T221" s="18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270</v>
      </c>
      <c r="AT221" s="190" t="s">
        <v>146</v>
      </c>
      <c r="AU221" s="190" t="s">
        <v>80</v>
      </c>
      <c r="AY221" s="18" t="s">
        <v>143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18" t="s">
        <v>78</v>
      </c>
      <c r="BK221" s="191">
        <f>ROUND(I221*H221,2)</f>
        <v>0</v>
      </c>
      <c r="BL221" s="18" t="s">
        <v>270</v>
      </c>
      <c r="BM221" s="190" t="s">
        <v>346</v>
      </c>
    </row>
    <row r="222" spans="1:47" s="2" customFormat="1" ht="29.25">
      <c r="A222" s="35"/>
      <c r="B222" s="36"/>
      <c r="C222" s="37"/>
      <c r="D222" s="192" t="s">
        <v>153</v>
      </c>
      <c r="E222" s="37"/>
      <c r="F222" s="193" t="s">
        <v>347</v>
      </c>
      <c r="G222" s="37"/>
      <c r="H222" s="37"/>
      <c r="I222" s="194"/>
      <c r="J222" s="37"/>
      <c r="K222" s="37"/>
      <c r="L222" s="40"/>
      <c r="M222" s="195"/>
      <c r="N222" s="196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153</v>
      </c>
      <c r="AU222" s="18" t="s">
        <v>80</v>
      </c>
    </row>
    <row r="223" spans="1:47" s="2" customFormat="1" ht="11.25">
      <c r="A223" s="35"/>
      <c r="B223" s="36"/>
      <c r="C223" s="37"/>
      <c r="D223" s="197" t="s">
        <v>155</v>
      </c>
      <c r="E223" s="37"/>
      <c r="F223" s="198" t="s">
        <v>348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155</v>
      </c>
      <c r="AU223" s="18" t="s">
        <v>80</v>
      </c>
    </row>
    <row r="224" spans="2:63" s="12" customFormat="1" ht="22.9" customHeight="1">
      <c r="B224" s="163"/>
      <c r="C224" s="164"/>
      <c r="D224" s="165" t="s">
        <v>70</v>
      </c>
      <c r="E224" s="177" t="s">
        <v>349</v>
      </c>
      <c r="F224" s="177" t="s">
        <v>350</v>
      </c>
      <c r="G224" s="164"/>
      <c r="H224" s="164"/>
      <c r="I224" s="167"/>
      <c r="J224" s="178">
        <f>BK224</f>
        <v>0</v>
      </c>
      <c r="K224" s="164"/>
      <c r="L224" s="169"/>
      <c r="M224" s="170"/>
      <c r="N224" s="171"/>
      <c r="O224" s="171"/>
      <c r="P224" s="172">
        <f>SUM(P225:P269)</f>
        <v>0</v>
      </c>
      <c r="Q224" s="171"/>
      <c r="R224" s="172">
        <f>SUM(R225:R269)</f>
        <v>0.34855200000000003</v>
      </c>
      <c r="S224" s="171"/>
      <c r="T224" s="173">
        <f>SUM(T225:T269)</f>
        <v>0.33156149999999995</v>
      </c>
      <c r="AR224" s="174" t="s">
        <v>80</v>
      </c>
      <c r="AT224" s="175" t="s">
        <v>70</v>
      </c>
      <c r="AU224" s="175" t="s">
        <v>78</v>
      </c>
      <c r="AY224" s="174" t="s">
        <v>143</v>
      </c>
      <c r="BK224" s="176">
        <f>SUM(BK225:BK269)</f>
        <v>0</v>
      </c>
    </row>
    <row r="225" spans="1:65" s="2" customFormat="1" ht="24.2" customHeight="1">
      <c r="A225" s="35"/>
      <c r="B225" s="36"/>
      <c r="C225" s="179" t="s">
        <v>351</v>
      </c>
      <c r="D225" s="179" t="s">
        <v>146</v>
      </c>
      <c r="E225" s="180" t="s">
        <v>352</v>
      </c>
      <c r="F225" s="181" t="s">
        <v>353</v>
      </c>
      <c r="G225" s="182" t="s">
        <v>163</v>
      </c>
      <c r="H225" s="183">
        <v>10.34</v>
      </c>
      <c r="I225" s="184"/>
      <c r="J225" s="185">
        <f>ROUND(I225*H225,2)</f>
        <v>0</v>
      </c>
      <c r="K225" s="181" t="s">
        <v>150</v>
      </c>
      <c r="L225" s="40"/>
      <c r="M225" s="186" t="s">
        <v>19</v>
      </c>
      <c r="N225" s="187" t="s">
        <v>42</v>
      </c>
      <c r="O225" s="65"/>
      <c r="P225" s="188">
        <f>O225*H225</f>
        <v>0</v>
      </c>
      <c r="Q225" s="188">
        <v>0.0122</v>
      </c>
      <c r="R225" s="188">
        <f>Q225*H225</f>
        <v>0.126148</v>
      </c>
      <c r="S225" s="188">
        <v>0</v>
      </c>
      <c r="T225" s="18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270</v>
      </c>
      <c r="AT225" s="190" t="s">
        <v>146</v>
      </c>
      <c r="AU225" s="190" t="s">
        <v>80</v>
      </c>
      <c r="AY225" s="18" t="s">
        <v>143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18" t="s">
        <v>78</v>
      </c>
      <c r="BK225" s="191">
        <f>ROUND(I225*H225,2)</f>
        <v>0</v>
      </c>
      <c r="BL225" s="18" t="s">
        <v>270</v>
      </c>
      <c r="BM225" s="190" t="s">
        <v>354</v>
      </c>
    </row>
    <row r="226" spans="1:47" s="2" customFormat="1" ht="29.25">
      <c r="A226" s="35"/>
      <c r="B226" s="36"/>
      <c r="C226" s="37"/>
      <c r="D226" s="192" t="s">
        <v>153</v>
      </c>
      <c r="E226" s="37"/>
      <c r="F226" s="193" t="s">
        <v>355</v>
      </c>
      <c r="G226" s="37"/>
      <c r="H226" s="37"/>
      <c r="I226" s="194"/>
      <c r="J226" s="37"/>
      <c r="K226" s="37"/>
      <c r="L226" s="40"/>
      <c r="M226" s="195"/>
      <c r="N226" s="19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153</v>
      </c>
      <c r="AU226" s="18" t="s">
        <v>80</v>
      </c>
    </row>
    <row r="227" spans="1:47" s="2" customFormat="1" ht="11.25">
      <c r="A227" s="35"/>
      <c r="B227" s="36"/>
      <c r="C227" s="37"/>
      <c r="D227" s="197" t="s">
        <v>155</v>
      </c>
      <c r="E227" s="37"/>
      <c r="F227" s="198" t="s">
        <v>356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155</v>
      </c>
      <c r="AU227" s="18" t="s">
        <v>80</v>
      </c>
    </row>
    <row r="228" spans="2:51" s="13" customFormat="1" ht="11.25">
      <c r="B228" s="199"/>
      <c r="C228" s="200"/>
      <c r="D228" s="192" t="s">
        <v>157</v>
      </c>
      <c r="E228" s="201" t="s">
        <v>19</v>
      </c>
      <c r="F228" s="202" t="s">
        <v>158</v>
      </c>
      <c r="G228" s="200"/>
      <c r="H228" s="201" t="s">
        <v>19</v>
      </c>
      <c r="I228" s="203"/>
      <c r="J228" s="200"/>
      <c r="K228" s="200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157</v>
      </c>
      <c r="AU228" s="208" t="s">
        <v>80</v>
      </c>
      <c r="AV228" s="13" t="s">
        <v>78</v>
      </c>
      <c r="AW228" s="13" t="s">
        <v>33</v>
      </c>
      <c r="AX228" s="13" t="s">
        <v>71</v>
      </c>
      <c r="AY228" s="208" t="s">
        <v>143</v>
      </c>
    </row>
    <row r="229" spans="2:51" s="14" customFormat="1" ht="11.25">
      <c r="B229" s="209"/>
      <c r="C229" s="210"/>
      <c r="D229" s="192" t="s">
        <v>157</v>
      </c>
      <c r="E229" s="211" t="s">
        <v>19</v>
      </c>
      <c r="F229" s="212" t="s">
        <v>357</v>
      </c>
      <c r="G229" s="210"/>
      <c r="H229" s="213">
        <v>10.34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157</v>
      </c>
      <c r="AU229" s="219" t="s">
        <v>80</v>
      </c>
      <c r="AV229" s="14" t="s">
        <v>80</v>
      </c>
      <c r="AW229" s="14" t="s">
        <v>33</v>
      </c>
      <c r="AX229" s="14" t="s">
        <v>71</v>
      </c>
      <c r="AY229" s="219" t="s">
        <v>143</v>
      </c>
    </row>
    <row r="230" spans="2:51" s="15" customFormat="1" ht="11.25">
      <c r="B230" s="231"/>
      <c r="C230" s="232"/>
      <c r="D230" s="192" t="s">
        <v>157</v>
      </c>
      <c r="E230" s="233" t="s">
        <v>19</v>
      </c>
      <c r="F230" s="234" t="s">
        <v>358</v>
      </c>
      <c r="G230" s="232"/>
      <c r="H230" s="235">
        <v>10.34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157</v>
      </c>
      <c r="AU230" s="241" t="s">
        <v>80</v>
      </c>
      <c r="AV230" s="15" t="s">
        <v>151</v>
      </c>
      <c r="AW230" s="15" t="s">
        <v>33</v>
      </c>
      <c r="AX230" s="15" t="s">
        <v>78</v>
      </c>
      <c r="AY230" s="241" t="s">
        <v>143</v>
      </c>
    </row>
    <row r="231" spans="1:65" s="2" customFormat="1" ht="16.5" customHeight="1">
      <c r="A231" s="35"/>
      <c r="B231" s="36"/>
      <c r="C231" s="179" t="s">
        <v>359</v>
      </c>
      <c r="D231" s="179" t="s">
        <v>146</v>
      </c>
      <c r="E231" s="180" t="s">
        <v>360</v>
      </c>
      <c r="F231" s="181" t="s">
        <v>361</v>
      </c>
      <c r="G231" s="182" t="s">
        <v>170</v>
      </c>
      <c r="H231" s="183">
        <v>4.7</v>
      </c>
      <c r="I231" s="184"/>
      <c r="J231" s="185">
        <f>ROUND(I231*H231,2)</f>
        <v>0</v>
      </c>
      <c r="K231" s="181" t="s">
        <v>150</v>
      </c>
      <c r="L231" s="40"/>
      <c r="M231" s="186" t="s">
        <v>19</v>
      </c>
      <c r="N231" s="187" t="s">
        <v>42</v>
      </c>
      <c r="O231" s="65"/>
      <c r="P231" s="188">
        <f>O231*H231</f>
        <v>0</v>
      </c>
      <c r="Q231" s="188">
        <v>1E-05</v>
      </c>
      <c r="R231" s="188">
        <f>Q231*H231</f>
        <v>4.7000000000000004E-05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270</v>
      </c>
      <c r="AT231" s="190" t="s">
        <v>146</v>
      </c>
      <c r="AU231" s="190" t="s">
        <v>80</v>
      </c>
      <c r="AY231" s="18" t="s">
        <v>143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8" t="s">
        <v>78</v>
      </c>
      <c r="BK231" s="191">
        <f>ROUND(I231*H231,2)</f>
        <v>0</v>
      </c>
      <c r="BL231" s="18" t="s">
        <v>270</v>
      </c>
      <c r="BM231" s="190" t="s">
        <v>362</v>
      </c>
    </row>
    <row r="232" spans="1:47" s="2" customFormat="1" ht="29.25">
      <c r="A232" s="35"/>
      <c r="B232" s="36"/>
      <c r="C232" s="37"/>
      <c r="D232" s="192" t="s">
        <v>153</v>
      </c>
      <c r="E232" s="37"/>
      <c r="F232" s="193" t="s">
        <v>363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153</v>
      </c>
      <c r="AU232" s="18" t="s">
        <v>80</v>
      </c>
    </row>
    <row r="233" spans="1:47" s="2" customFormat="1" ht="11.25">
      <c r="A233" s="35"/>
      <c r="B233" s="36"/>
      <c r="C233" s="37"/>
      <c r="D233" s="197" t="s">
        <v>155</v>
      </c>
      <c r="E233" s="37"/>
      <c r="F233" s="198" t="s">
        <v>364</v>
      </c>
      <c r="G233" s="37"/>
      <c r="H233" s="37"/>
      <c r="I233" s="194"/>
      <c r="J233" s="37"/>
      <c r="K233" s="37"/>
      <c r="L233" s="40"/>
      <c r="M233" s="195"/>
      <c r="N233" s="19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155</v>
      </c>
      <c r="AU233" s="18" t="s">
        <v>80</v>
      </c>
    </row>
    <row r="234" spans="2:51" s="13" customFormat="1" ht="11.25">
      <c r="B234" s="199"/>
      <c r="C234" s="200"/>
      <c r="D234" s="192" t="s">
        <v>157</v>
      </c>
      <c r="E234" s="201" t="s">
        <v>19</v>
      </c>
      <c r="F234" s="202" t="s">
        <v>189</v>
      </c>
      <c r="G234" s="200"/>
      <c r="H234" s="201" t="s">
        <v>19</v>
      </c>
      <c r="I234" s="203"/>
      <c r="J234" s="200"/>
      <c r="K234" s="200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157</v>
      </c>
      <c r="AU234" s="208" t="s">
        <v>80</v>
      </c>
      <c r="AV234" s="13" t="s">
        <v>78</v>
      </c>
      <c r="AW234" s="13" t="s">
        <v>33</v>
      </c>
      <c r="AX234" s="13" t="s">
        <v>71</v>
      </c>
      <c r="AY234" s="208" t="s">
        <v>143</v>
      </c>
    </row>
    <row r="235" spans="2:51" s="14" customFormat="1" ht="11.25">
      <c r="B235" s="209"/>
      <c r="C235" s="210"/>
      <c r="D235" s="192" t="s">
        <v>157</v>
      </c>
      <c r="E235" s="211" t="s">
        <v>19</v>
      </c>
      <c r="F235" s="212" t="s">
        <v>365</v>
      </c>
      <c r="G235" s="210"/>
      <c r="H235" s="213">
        <v>4.7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157</v>
      </c>
      <c r="AU235" s="219" t="s">
        <v>80</v>
      </c>
      <c r="AV235" s="14" t="s">
        <v>80</v>
      </c>
      <c r="AW235" s="14" t="s">
        <v>33</v>
      </c>
      <c r="AX235" s="14" t="s">
        <v>78</v>
      </c>
      <c r="AY235" s="219" t="s">
        <v>143</v>
      </c>
    </row>
    <row r="236" spans="1:65" s="2" customFormat="1" ht="16.5" customHeight="1">
      <c r="A236" s="35"/>
      <c r="B236" s="36"/>
      <c r="C236" s="179" t="s">
        <v>366</v>
      </c>
      <c r="D236" s="179" t="s">
        <v>146</v>
      </c>
      <c r="E236" s="180" t="s">
        <v>367</v>
      </c>
      <c r="F236" s="181" t="s">
        <v>368</v>
      </c>
      <c r="G236" s="182" t="s">
        <v>170</v>
      </c>
      <c r="H236" s="183">
        <v>4.7</v>
      </c>
      <c r="I236" s="184"/>
      <c r="J236" s="185">
        <f>ROUND(I236*H236,2)</f>
        <v>0</v>
      </c>
      <c r="K236" s="181" t="s">
        <v>150</v>
      </c>
      <c r="L236" s="40"/>
      <c r="M236" s="186" t="s">
        <v>19</v>
      </c>
      <c r="N236" s="187" t="s">
        <v>42</v>
      </c>
      <c r="O236" s="65"/>
      <c r="P236" s="188">
        <f>O236*H236</f>
        <v>0</v>
      </c>
      <c r="Q236" s="188">
        <v>0.00663</v>
      </c>
      <c r="R236" s="188">
        <f>Q236*H236</f>
        <v>0.031160999999999998</v>
      </c>
      <c r="S236" s="188">
        <v>0</v>
      </c>
      <c r="T236" s="18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0" t="s">
        <v>270</v>
      </c>
      <c r="AT236" s="190" t="s">
        <v>146</v>
      </c>
      <c r="AU236" s="190" t="s">
        <v>80</v>
      </c>
      <c r="AY236" s="18" t="s">
        <v>143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18" t="s">
        <v>78</v>
      </c>
      <c r="BK236" s="191">
        <f>ROUND(I236*H236,2)</f>
        <v>0</v>
      </c>
      <c r="BL236" s="18" t="s">
        <v>270</v>
      </c>
      <c r="BM236" s="190" t="s">
        <v>369</v>
      </c>
    </row>
    <row r="237" spans="1:47" s="2" customFormat="1" ht="29.25">
      <c r="A237" s="35"/>
      <c r="B237" s="36"/>
      <c r="C237" s="37"/>
      <c r="D237" s="192" t="s">
        <v>153</v>
      </c>
      <c r="E237" s="37"/>
      <c r="F237" s="193" t="s">
        <v>370</v>
      </c>
      <c r="G237" s="37"/>
      <c r="H237" s="37"/>
      <c r="I237" s="194"/>
      <c r="J237" s="37"/>
      <c r="K237" s="37"/>
      <c r="L237" s="40"/>
      <c r="M237" s="195"/>
      <c r="N237" s="196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153</v>
      </c>
      <c r="AU237" s="18" t="s">
        <v>80</v>
      </c>
    </row>
    <row r="238" spans="1:47" s="2" customFormat="1" ht="11.25">
      <c r="A238" s="35"/>
      <c r="B238" s="36"/>
      <c r="C238" s="37"/>
      <c r="D238" s="197" t="s">
        <v>155</v>
      </c>
      <c r="E238" s="37"/>
      <c r="F238" s="198" t="s">
        <v>371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155</v>
      </c>
      <c r="AU238" s="18" t="s">
        <v>80</v>
      </c>
    </row>
    <row r="239" spans="2:51" s="13" customFormat="1" ht="11.25">
      <c r="B239" s="199"/>
      <c r="C239" s="200"/>
      <c r="D239" s="192" t="s">
        <v>157</v>
      </c>
      <c r="E239" s="201" t="s">
        <v>19</v>
      </c>
      <c r="F239" s="202" t="s">
        <v>189</v>
      </c>
      <c r="G239" s="200"/>
      <c r="H239" s="201" t="s">
        <v>19</v>
      </c>
      <c r="I239" s="203"/>
      <c r="J239" s="200"/>
      <c r="K239" s="200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157</v>
      </c>
      <c r="AU239" s="208" t="s">
        <v>80</v>
      </c>
      <c r="AV239" s="13" t="s">
        <v>78</v>
      </c>
      <c r="AW239" s="13" t="s">
        <v>33</v>
      </c>
      <c r="AX239" s="13" t="s">
        <v>71</v>
      </c>
      <c r="AY239" s="208" t="s">
        <v>143</v>
      </c>
    </row>
    <row r="240" spans="2:51" s="14" customFormat="1" ht="11.25">
      <c r="B240" s="209"/>
      <c r="C240" s="210"/>
      <c r="D240" s="192" t="s">
        <v>157</v>
      </c>
      <c r="E240" s="211" t="s">
        <v>19</v>
      </c>
      <c r="F240" s="212" t="s">
        <v>365</v>
      </c>
      <c r="G240" s="210"/>
      <c r="H240" s="213">
        <v>4.7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157</v>
      </c>
      <c r="AU240" s="219" t="s">
        <v>80</v>
      </c>
      <c r="AV240" s="14" t="s">
        <v>80</v>
      </c>
      <c r="AW240" s="14" t="s">
        <v>33</v>
      </c>
      <c r="AX240" s="14" t="s">
        <v>78</v>
      </c>
      <c r="AY240" s="219" t="s">
        <v>143</v>
      </c>
    </row>
    <row r="241" spans="1:65" s="2" customFormat="1" ht="24.2" customHeight="1">
      <c r="A241" s="35"/>
      <c r="B241" s="36"/>
      <c r="C241" s="179" t="s">
        <v>372</v>
      </c>
      <c r="D241" s="179" t="s">
        <v>146</v>
      </c>
      <c r="E241" s="180" t="s">
        <v>373</v>
      </c>
      <c r="F241" s="181" t="s">
        <v>374</v>
      </c>
      <c r="G241" s="182" t="s">
        <v>163</v>
      </c>
      <c r="H241" s="183">
        <v>7.05</v>
      </c>
      <c r="I241" s="184"/>
      <c r="J241" s="185">
        <f>ROUND(I241*H241,2)</f>
        <v>0</v>
      </c>
      <c r="K241" s="181" t="s">
        <v>150</v>
      </c>
      <c r="L241" s="40"/>
      <c r="M241" s="186" t="s">
        <v>19</v>
      </c>
      <c r="N241" s="187" t="s">
        <v>42</v>
      </c>
      <c r="O241" s="65"/>
      <c r="P241" s="188">
        <f>O241*H241</f>
        <v>0</v>
      </c>
      <c r="Q241" s="188">
        <v>0.0001</v>
      </c>
      <c r="R241" s="188">
        <f>Q241*H241</f>
        <v>0.000705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270</v>
      </c>
      <c r="AT241" s="190" t="s">
        <v>146</v>
      </c>
      <c r="AU241" s="190" t="s">
        <v>80</v>
      </c>
      <c r="AY241" s="18" t="s">
        <v>143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8" t="s">
        <v>78</v>
      </c>
      <c r="BK241" s="191">
        <f>ROUND(I241*H241,2)</f>
        <v>0</v>
      </c>
      <c r="BL241" s="18" t="s">
        <v>270</v>
      </c>
      <c r="BM241" s="190" t="s">
        <v>375</v>
      </c>
    </row>
    <row r="242" spans="1:47" s="2" customFormat="1" ht="19.5">
      <c r="A242" s="35"/>
      <c r="B242" s="36"/>
      <c r="C242" s="37"/>
      <c r="D242" s="192" t="s">
        <v>153</v>
      </c>
      <c r="E242" s="37"/>
      <c r="F242" s="193" t="s">
        <v>376</v>
      </c>
      <c r="G242" s="37"/>
      <c r="H242" s="37"/>
      <c r="I242" s="194"/>
      <c r="J242" s="37"/>
      <c r="K242" s="37"/>
      <c r="L242" s="40"/>
      <c r="M242" s="195"/>
      <c r="N242" s="196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153</v>
      </c>
      <c r="AU242" s="18" t="s">
        <v>80</v>
      </c>
    </row>
    <row r="243" spans="1:47" s="2" customFormat="1" ht="11.25">
      <c r="A243" s="35"/>
      <c r="B243" s="36"/>
      <c r="C243" s="37"/>
      <c r="D243" s="197" t="s">
        <v>155</v>
      </c>
      <c r="E243" s="37"/>
      <c r="F243" s="198" t="s">
        <v>377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155</v>
      </c>
      <c r="AU243" s="18" t="s">
        <v>80</v>
      </c>
    </row>
    <row r="244" spans="2:51" s="13" customFormat="1" ht="11.25">
      <c r="B244" s="199"/>
      <c r="C244" s="200"/>
      <c r="D244" s="192" t="s">
        <v>157</v>
      </c>
      <c r="E244" s="201" t="s">
        <v>19</v>
      </c>
      <c r="F244" s="202" t="s">
        <v>189</v>
      </c>
      <c r="G244" s="200"/>
      <c r="H244" s="201" t="s">
        <v>19</v>
      </c>
      <c r="I244" s="203"/>
      <c r="J244" s="200"/>
      <c r="K244" s="200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157</v>
      </c>
      <c r="AU244" s="208" t="s">
        <v>80</v>
      </c>
      <c r="AV244" s="13" t="s">
        <v>78</v>
      </c>
      <c r="AW244" s="13" t="s">
        <v>33</v>
      </c>
      <c r="AX244" s="13" t="s">
        <v>71</v>
      </c>
      <c r="AY244" s="208" t="s">
        <v>143</v>
      </c>
    </row>
    <row r="245" spans="2:51" s="14" customFormat="1" ht="11.25">
      <c r="B245" s="209"/>
      <c r="C245" s="210"/>
      <c r="D245" s="192" t="s">
        <v>157</v>
      </c>
      <c r="E245" s="211" t="s">
        <v>19</v>
      </c>
      <c r="F245" s="212" t="s">
        <v>378</v>
      </c>
      <c r="G245" s="210"/>
      <c r="H245" s="213">
        <v>7.05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157</v>
      </c>
      <c r="AU245" s="219" t="s">
        <v>80</v>
      </c>
      <c r="AV245" s="14" t="s">
        <v>80</v>
      </c>
      <c r="AW245" s="14" t="s">
        <v>33</v>
      </c>
      <c r="AX245" s="14" t="s">
        <v>78</v>
      </c>
      <c r="AY245" s="219" t="s">
        <v>143</v>
      </c>
    </row>
    <row r="246" spans="1:65" s="2" customFormat="1" ht="24.2" customHeight="1">
      <c r="A246" s="35"/>
      <c r="B246" s="36"/>
      <c r="C246" s="179" t="s">
        <v>379</v>
      </c>
      <c r="D246" s="179" t="s">
        <v>146</v>
      </c>
      <c r="E246" s="180" t="s">
        <v>380</v>
      </c>
      <c r="F246" s="181" t="s">
        <v>381</v>
      </c>
      <c r="G246" s="182" t="s">
        <v>163</v>
      </c>
      <c r="H246" s="183">
        <v>7.05</v>
      </c>
      <c r="I246" s="184"/>
      <c r="J246" s="185">
        <f>ROUND(I246*H246,2)</f>
        <v>0</v>
      </c>
      <c r="K246" s="181" t="s">
        <v>150</v>
      </c>
      <c r="L246" s="40"/>
      <c r="M246" s="186" t="s">
        <v>19</v>
      </c>
      <c r="N246" s="187" t="s">
        <v>42</v>
      </c>
      <c r="O246" s="65"/>
      <c r="P246" s="188">
        <f>O246*H246</f>
        <v>0</v>
      </c>
      <c r="Q246" s="188">
        <v>0</v>
      </c>
      <c r="R246" s="188">
        <f>Q246*H246</f>
        <v>0</v>
      </c>
      <c r="S246" s="188">
        <v>0.01721</v>
      </c>
      <c r="T246" s="189">
        <f>S246*H246</f>
        <v>0.1213305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270</v>
      </c>
      <c r="AT246" s="190" t="s">
        <v>146</v>
      </c>
      <c r="AU246" s="190" t="s">
        <v>80</v>
      </c>
      <c r="AY246" s="18" t="s">
        <v>143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8" t="s">
        <v>78</v>
      </c>
      <c r="BK246" s="191">
        <f>ROUND(I246*H246,2)</f>
        <v>0</v>
      </c>
      <c r="BL246" s="18" t="s">
        <v>270</v>
      </c>
      <c r="BM246" s="190" t="s">
        <v>382</v>
      </c>
    </row>
    <row r="247" spans="1:47" s="2" customFormat="1" ht="29.25">
      <c r="A247" s="35"/>
      <c r="B247" s="36"/>
      <c r="C247" s="37"/>
      <c r="D247" s="192" t="s">
        <v>153</v>
      </c>
      <c r="E247" s="37"/>
      <c r="F247" s="193" t="s">
        <v>383</v>
      </c>
      <c r="G247" s="37"/>
      <c r="H247" s="37"/>
      <c r="I247" s="194"/>
      <c r="J247" s="37"/>
      <c r="K247" s="37"/>
      <c r="L247" s="40"/>
      <c r="M247" s="195"/>
      <c r="N247" s="196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153</v>
      </c>
      <c r="AU247" s="18" t="s">
        <v>80</v>
      </c>
    </row>
    <row r="248" spans="1:47" s="2" customFormat="1" ht="11.25">
      <c r="A248" s="35"/>
      <c r="B248" s="36"/>
      <c r="C248" s="37"/>
      <c r="D248" s="197" t="s">
        <v>155</v>
      </c>
      <c r="E248" s="37"/>
      <c r="F248" s="198" t="s">
        <v>384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155</v>
      </c>
      <c r="AU248" s="18" t="s">
        <v>80</v>
      </c>
    </row>
    <row r="249" spans="2:51" s="13" customFormat="1" ht="11.25">
      <c r="B249" s="199"/>
      <c r="C249" s="200"/>
      <c r="D249" s="192" t="s">
        <v>157</v>
      </c>
      <c r="E249" s="201" t="s">
        <v>19</v>
      </c>
      <c r="F249" s="202" t="s">
        <v>385</v>
      </c>
      <c r="G249" s="200"/>
      <c r="H249" s="201" t="s">
        <v>19</v>
      </c>
      <c r="I249" s="203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157</v>
      </c>
      <c r="AU249" s="208" t="s">
        <v>80</v>
      </c>
      <c r="AV249" s="13" t="s">
        <v>78</v>
      </c>
      <c r="AW249" s="13" t="s">
        <v>33</v>
      </c>
      <c r="AX249" s="13" t="s">
        <v>71</v>
      </c>
      <c r="AY249" s="208" t="s">
        <v>143</v>
      </c>
    </row>
    <row r="250" spans="2:51" s="13" customFormat="1" ht="11.25">
      <c r="B250" s="199"/>
      <c r="C250" s="200"/>
      <c r="D250" s="192" t="s">
        <v>157</v>
      </c>
      <c r="E250" s="201" t="s">
        <v>19</v>
      </c>
      <c r="F250" s="202" t="s">
        <v>386</v>
      </c>
      <c r="G250" s="200"/>
      <c r="H250" s="201" t="s">
        <v>19</v>
      </c>
      <c r="I250" s="203"/>
      <c r="J250" s="200"/>
      <c r="K250" s="200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157</v>
      </c>
      <c r="AU250" s="208" t="s">
        <v>80</v>
      </c>
      <c r="AV250" s="13" t="s">
        <v>78</v>
      </c>
      <c r="AW250" s="13" t="s">
        <v>33</v>
      </c>
      <c r="AX250" s="13" t="s">
        <v>71</v>
      </c>
      <c r="AY250" s="208" t="s">
        <v>143</v>
      </c>
    </row>
    <row r="251" spans="2:51" s="13" customFormat="1" ht="11.25">
      <c r="B251" s="199"/>
      <c r="C251" s="200"/>
      <c r="D251" s="192" t="s">
        <v>157</v>
      </c>
      <c r="E251" s="201" t="s">
        <v>19</v>
      </c>
      <c r="F251" s="202" t="s">
        <v>189</v>
      </c>
      <c r="G251" s="200"/>
      <c r="H251" s="201" t="s">
        <v>19</v>
      </c>
      <c r="I251" s="203"/>
      <c r="J251" s="200"/>
      <c r="K251" s="200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157</v>
      </c>
      <c r="AU251" s="208" t="s">
        <v>80</v>
      </c>
      <c r="AV251" s="13" t="s">
        <v>78</v>
      </c>
      <c r="AW251" s="13" t="s">
        <v>33</v>
      </c>
      <c r="AX251" s="13" t="s">
        <v>71</v>
      </c>
      <c r="AY251" s="208" t="s">
        <v>143</v>
      </c>
    </row>
    <row r="252" spans="2:51" s="14" customFormat="1" ht="11.25">
      <c r="B252" s="209"/>
      <c r="C252" s="210"/>
      <c r="D252" s="192" t="s">
        <v>157</v>
      </c>
      <c r="E252" s="211" t="s">
        <v>19</v>
      </c>
      <c r="F252" s="212" t="s">
        <v>378</v>
      </c>
      <c r="G252" s="210"/>
      <c r="H252" s="213">
        <v>7.05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157</v>
      </c>
      <c r="AU252" s="219" t="s">
        <v>80</v>
      </c>
      <c r="AV252" s="14" t="s">
        <v>80</v>
      </c>
      <c r="AW252" s="14" t="s">
        <v>33</v>
      </c>
      <c r="AX252" s="14" t="s">
        <v>78</v>
      </c>
      <c r="AY252" s="219" t="s">
        <v>143</v>
      </c>
    </row>
    <row r="253" spans="1:65" s="2" customFormat="1" ht="33" customHeight="1">
      <c r="A253" s="35"/>
      <c r="B253" s="36"/>
      <c r="C253" s="179" t="s">
        <v>387</v>
      </c>
      <c r="D253" s="179" t="s">
        <v>146</v>
      </c>
      <c r="E253" s="180" t="s">
        <v>388</v>
      </c>
      <c r="F253" s="181" t="s">
        <v>389</v>
      </c>
      <c r="G253" s="182" t="s">
        <v>163</v>
      </c>
      <c r="H253" s="183">
        <v>19.74</v>
      </c>
      <c r="I253" s="184"/>
      <c r="J253" s="185">
        <f>ROUND(I253*H253,2)</f>
        <v>0</v>
      </c>
      <c r="K253" s="181" t="s">
        <v>150</v>
      </c>
      <c r="L253" s="40"/>
      <c r="M253" s="186" t="s">
        <v>19</v>
      </c>
      <c r="N253" s="187" t="s">
        <v>42</v>
      </c>
      <c r="O253" s="65"/>
      <c r="P253" s="188">
        <f>O253*H253</f>
        <v>0</v>
      </c>
      <c r="Q253" s="188">
        <v>0.00125</v>
      </c>
      <c r="R253" s="188">
        <f>Q253*H253</f>
        <v>0.024675</v>
      </c>
      <c r="S253" s="188">
        <v>0</v>
      </c>
      <c r="T253" s="18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0" t="s">
        <v>270</v>
      </c>
      <c r="AT253" s="190" t="s">
        <v>146</v>
      </c>
      <c r="AU253" s="190" t="s">
        <v>80</v>
      </c>
      <c r="AY253" s="18" t="s">
        <v>143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18" t="s">
        <v>78</v>
      </c>
      <c r="BK253" s="191">
        <f>ROUND(I253*H253,2)</f>
        <v>0</v>
      </c>
      <c r="BL253" s="18" t="s">
        <v>270</v>
      </c>
      <c r="BM253" s="190" t="s">
        <v>390</v>
      </c>
    </row>
    <row r="254" spans="1:47" s="2" customFormat="1" ht="29.25">
      <c r="A254" s="35"/>
      <c r="B254" s="36"/>
      <c r="C254" s="37"/>
      <c r="D254" s="192" t="s">
        <v>153</v>
      </c>
      <c r="E254" s="37"/>
      <c r="F254" s="193" t="s">
        <v>391</v>
      </c>
      <c r="G254" s="37"/>
      <c r="H254" s="37"/>
      <c r="I254" s="194"/>
      <c r="J254" s="37"/>
      <c r="K254" s="37"/>
      <c r="L254" s="40"/>
      <c r="M254" s="195"/>
      <c r="N254" s="19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153</v>
      </c>
      <c r="AU254" s="18" t="s">
        <v>80</v>
      </c>
    </row>
    <row r="255" spans="1:47" s="2" customFormat="1" ht="11.25">
      <c r="A255" s="35"/>
      <c r="B255" s="36"/>
      <c r="C255" s="37"/>
      <c r="D255" s="197" t="s">
        <v>155</v>
      </c>
      <c r="E255" s="37"/>
      <c r="F255" s="198" t="s">
        <v>392</v>
      </c>
      <c r="G255" s="37"/>
      <c r="H255" s="37"/>
      <c r="I255" s="194"/>
      <c r="J255" s="37"/>
      <c r="K255" s="37"/>
      <c r="L255" s="40"/>
      <c r="M255" s="195"/>
      <c r="N255" s="19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155</v>
      </c>
      <c r="AU255" s="18" t="s">
        <v>80</v>
      </c>
    </row>
    <row r="256" spans="2:51" s="13" customFormat="1" ht="11.25">
      <c r="B256" s="199"/>
      <c r="C256" s="200"/>
      <c r="D256" s="192" t="s">
        <v>157</v>
      </c>
      <c r="E256" s="201" t="s">
        <v>19</v>
      </c>
      <c r="F256" s="202" t="s">
        <v>393</v>
      </c>
      <c r="G256" s="200"/>
      <c r="H256" s="201" t="s">
        <v>19</v>
      </c>
      <c r="I256" s="203"/>
      <c r="J256" s="200"/>
      <c r="K256" s="200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157</v>
      </c>
      <c r="AU256" s="208" t="s">
        <v>80</v>
      </c>
      <c r="AV256" s="13" t="s">
        <v>78</v>
      </c>
      <c r="AW256" s="13" t="s">
        <v>33</v>
      </c>
      <c r="AX256" s="13" t="s">
        <v>71</v>
      </c>
      <c r="AY256" s="208" t="s">
        <v>143</v>
      </c>
    </row>
    <row r="257" spans="2:51" s="14" customFormat="1" ht="11.25">
      <c r="B257" s="209"/>
      <c r="C257" s="210"/>
      <c r="D257" s="192" t="s">
        <v>157</v>
      </c>
      <c r="E257" s="211" t="s">
        <v>19</v>
      </c>
      <c r="F257" s="212" t="s">
        <v>394</v>
      </c>
      <c r="G257" s="210"/>
      <c r="H257" s="213">
        <v>19.74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157</v>
      </c>
      <c r="AU257" s="219" t="s">
        <v>80</v>
      </c>
      <c r="AV257" s="14" t="s">
        <v>80</v>
      </c>
      <c r="AW257" s="14" t="s">
        <v>33</v>
      </c>
      <c r="AX257" s="14" t="s">
        <v>78</v>
      </c>
      <c r="AY257" s="219" t="s">
        <v>143</v>
      </c>
    </row>
    <row r="258" spans="1:65" s="2" customFormat="1" ht="24.2" customHeight="1">
      <c r="A258" s="35"/>
      <c r="B258" s="36"/>
      <c r="C258" s="220" t="s">
        <v>395</v>
      </c>
      <c r="D258" s="220" t="s">
        <v>240</v>
      </c>
      <c r="E258" s="221" t="s">
        <v>396</v>
      </c>
      <c r="F258" s="222" t="s">
        <v>397</v>
      </c>
      <c r="G258" s="223" t="s">
        <v>163</v>
      </c>
      <c r="H258" s="224">
        <v>20.727</v>
      </c>
      <c r="I258" s="225"/>
      <c r="J258" s="226">
        <f>ROUND(I258*H258,2)</f>
        <v>0</v>
      </c>
      <c r="K258" s="222" t="s">
        <v>150</v>
      </c>
      <c r="L258" s="227"/>
      <c r="M258" s="228" t="s">
        <v>19</v>
      </c>
      <c r="N258" s="229" t="s">
        <v>42</v>
      </c>
      <c r="O258" s="65"/>
      <c r="P258" s="188">
        <f>O258*H258</f>
        <v>0</v>
      </c>
      <c r="Q258" s="188">
        <v>0.008</v>
      </c>
      <c r="R258" s="188">
        <f>Q258*H258</f>
        <v>0.16581600000000002</v>
      </c>
      <c r="S258" s="188">
        <v>0</v>
      </c>
      <c r="T258" s="18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0" t="s">
        <v>387</v>
      </c>
      <c r="AT258" s="190" t="s">
        <v>240</v>
      </c>
      <c r="AU258" s="190" t="s">
        <v>80</v>
      </c>
      <c r="AY258" s="18" t="s">
        <v>143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8" t="s">
        <v>78</v>
      </c>
      <c r="BK258" s="191">
        <f>ROUND(I258*H258,2)</f>
        <v>0</v>
      </c>
      <c r="BL258" s="18" t="s">
        <v>270</v>
      </c>
      <c r="BM258" s="190" t="s">
        <v>398</v>
      </c>
    </row>
    <row r="259" spans="1:47" s="2" customFormat="1" ht="11.25">
      <c r="A259" s="35"/>
      <c r="B259" s="36"/>
      <c r="C259" s="37"/>
      <c r="D259" s="192" t="s">
        <v>153</v>
      </c>
      <c r="E259" s="37"/>
      <c r="F259" s="193" t="s">
        <v>397</v>
      </c>
      <c r="G259" s="37"/>
      <c r="H259" s="37"/>
      <c r="I259" s="194"/>
      <c r="J259" s="37"/>
      <c r="K259" s="37"/>
      <c r="L259" s="40"/>
      <c r="M259" s="195"/>
      <c r="N259" s="196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153</v>
      </c>
      <c r="AU259" s="18" t="s">
        <v>80</v>
      </c>
    </row>
    <row r="260" spans="2:51" s="14" customFormat="1" ht="11.25">
      <c r="B260" s="209"/>
      <c r="C260" s="210"/>
      <c r="D260" s="192" t="s">
        <v>157</v>
      </c>
      <c r="E260" s="211" t="s">
        <v>19</v>
      </c>
      <c r="F260" s="212" t="s">
        <v>399</v>
      </c>
      <c r="G260" s="210"/>
      <c r="H260" s="213">
        <v>19.74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157</v>
      </c>
      <c r="AU260" s="219" t="s">
        <v>80</v>
      </c>
      <c r="AV260" s="14" t="s">
        <v>80</v>
      </c>
      <c r="AW260" s="14" t="s">
        <v>33</v>
      </c>
      <c r="AX260" s="14" t="s">
        <v>78</v>
      </c>
      <c r="AY260" s="219" t="s">
        <v>143</v>
      </c>
    </row>
    <row r="261" spans="2:51" s="14" customFormat="1" ht="11.25">
      <c r="B261" s="209"/>
      <c r="C261" s="210"/>
      <c r="D261" s="192" t="s">
        <v>157</v>
      </c>
      <c r="E261" s="210"/>
      <c r="F261" s="212" t="s">
        <v>400</v>
      </c>
      <c r="G261" s="210"/>
      <c r="H261" s="213">
        <v>20.727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157</v>
      </c>
      <c r="AU261" s="219" t="s">
        <v>80</v>
      </c>
      <c r="AV261" s="14" t="s">
        <v>80</v>
      </c>
      <c r="AW261" s="14" t="s">
        <v>4</v>
      </c>
      <c r="AX261" s="14" t="s">
        <v>78</v>
      </c>
      <c r="AY261" s="219" t="s">
        <v>143</v>
      </c>
    </row>
    <row r="262" spans="1:65" s="2" customFormat="1" ht="24.2" customHeight="1">
      <c r="A262" s="35"/>
      <c r="B262" s="36"/>
      <c r="C262" s="179" t="s">
        <v>401</v>
      </c>
      <c r="D262" s="179" t="s">
        <v>146</v>
      </c>
      <c r="E262" s="180" t="s">
        <v>402</v>
      </c>
      <c r="F262" s="181" t="s">
        <v>403</v>
      </c>
      <c r="G262" s="182" t="s">
        <v>163</v>
      </c>
      <c r="H262" s="183">
        <v>19.74</v>
      </c>
      <c r="I262" s="184"/>
      <c r="J262" s="185">
        <f>ROUND(I262*H262,2)</f>
        <v>0</v>
      </c>
      <c r="K262" s="181" t="s">
        <v>150</v>
      </c>
      <c r="L262" s="40"/>
      <c r="M262" s="186" t="s">
        <v>19</v>
      </c>
      <c r="N262" s="187" t="s">
        <v>42</v>
      </c>
      <c r="O262" s="65"/>
      <c r="P262" s="188">
        <f>O262*H262</f>
        <v>0</v>
      </c>
      <c r="Q262" s="188">
        <v>0</v>
      </c>
      <c r="R262" s="188">
        <f>Q262*H262</f>
        <v>0</v>
      </c>
      <c r="S262" s="188">
        <v>0.01065</v>
      </c>
      <c r="T262" s="189">
        <f>S262*H262</f>
        <v>0.21023099999999997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270</v>
      </c>
      <c r="AT262" s="190" t="s">
        <v>146</v>
      </c>
      <c r="AU262" s="190" t="s">
        <v>80</v>
      </c>
      <c r="AY262" s="18" t="s">
        <v>143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78</v>
      </c>
      <c r="BK262" s="191">
        <f>ROUND(I262*H262,2)</f>
        <v>0</v>
      </c>
      <c r="BL262" s="18" t="s">
        <v>270</v>
      </c>
      <c r="BM262" s="190" t="s">
        <v>404</v>
      </c>
    </row>
    <row r="263" spans="1:47" s="2" customFormat="1" ht="19.5">
      <c r="A263" s="35"/>
      <c r="B263" s="36"/>
      <c r="C263" s="37"/>
      <c r="D263" s="192" t="s">
        <v>153</v>
      </c>
      <c r="E263" s="37"/>
      <c r="F263" s="193" t="s">
        <v>405</v>
      </c>
      <c r="G263" s="37"/>
      <c r="H263" s="37"/>
      <c r="I263" s="194"/>
      <c r="J263" s="37"/>
      <c r="K263" s="37"/>
      <c r="L263" s="40"/>
      <c r="M263" s="195"/>
      <c r="N263" s="19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153</v>
      </c>
      <c r="AU263" s="18" t="s">
        <v>80</v>
      </c>
    </row>
    <row r="264" spans="1:47" s="2" customFormat="1" ht="11.25">
      <c r="A264" s="35"/>
      <c r="B264" s="36"/>
      <c r="C264" s="37"/>
      <c r="D264" s="197" t="s">
        <v>155</v>
      </c>
      <c r="E264" s="37"/>
      <c r="F264" s="198" t="s">
        <v>406</v>
      </c>
      <c r="G264" s="37"/>
      <c r="H264" s="37"/>
      <c r="I264" s="194"/>
      <c r="J264" s="37"/>
      <c r="K264" s="37"/>
      <c r="L264" s="40"/>
      <c r="M264" s="195"/>
      <c r="N264" s="196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155</v>
      </c>
      <c r="AU264" s="18" t="s">
        <v>80</v>
      </c>
    </row>
    <row r="265" spans="2:51" s="13" customFormat="1" ht="11.25">
      <c r="B265" s="199"/>
      <c r="C265" s="200"/>
      <c r="D265" s="192" t="s">
        <v>157</v>
      </c>
      <c r="E265" s="201" t="s">
        <v>19</v>
      </c>
      <c r="F265" s="202" t="s">
        <v>393</v>
      </c>
      <c r="G265" s="200"/>
      <c r="H265" s="201" t="s">
        <v>19</v>
      </c>
      <c r="I265" s="203"/>
      <c r="J265" s="200"/>
      <c r="K265" s="200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157</v>
      </c>
      <c r="AU265" s="208" t="s">
        <v>80</v>
      </c>
      <c r="AV265" s="13" t="s">
        <v>78</v>
      </c>
      <c r="AW265" s="13" t="s">
        <v>33</v>
      </c>
      <c r="AX265" s="13" t="s">
        <v>71</v>
      </c>
      <c r="AY265" s="208" t="s">
        <v>143</v>
      </c>
    </row>
    <row r="266" spans="2:51" s="14" customFormat="1" ht="11.25">
      <c r="B266" s="209"/>
      <c r="C266" s="210"/>
      <c r="D266" s="192" t="s">
        <v>157</v>
      </c>
      <c r="E266" s="211" t="s">
        <v>19</v>
      </c>
      <c r="F266" s="212" t="s">
        <v>394</v>
      </c>
      <c r="G266" s="210"/>
      <c r="H266" s="213">
        <v>19.74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157</v>
      </c>
      <c r="AU266" s="219" t="s">
        <v>80</v>
      </c>
      <c r="AV266" s="14" t="s">
        <v>80</v>
      </c>
      <c r="AW266" s="14" t="s">
        <v>33</v>
      </c>
      <c r="AX266" s="14" t="s">
        <v>78</v>
      </c>
      <c r="AY266" s="219" t="s">
        <v>143</v>
      </c>
    </row>
    <row r="267" spans="1:65" s="2" customFormat="1" ht="24.2" customHeight="1">
      <c r="A267" s="35"/>
      <c r="B267" s="36"/>
      <c r="C267" s="179" t="s">
        <v>407</v>
      </c>
      <c r="D267" s="179" t="s">
        <v>146</v>
      </c>
      <c r="E267" s="180" t="s">
        <v>408</v>
      </c>
      <c r="F267" s="181" t="s">
        <v>409</v>
      </c>
      <c r="G267" s="182" t="s">
        <v>345</v>
      </c>
      <c r="H267" s="230"/>
      <c r="I267" s="184"/>
      <c r="J267" s="185">
        <f>ROUND(I267*H267,2)</f>
        <v>0</v>
      </c>
      <c r="K267" s="181" t="s">
        <v>150</v>
      </c>
      <c r="L267" s="40"/>
      <c r="M267" s="186" t="s">
        <v>19</v>
      </c>
      <c r="N267" s="187" t="s">
        <v>42</v>
      </c>
      <c r="O267" s="65"/>
      <c r="P267" s="188">
        <f>O267*H267</f>
        <v>0</v>
      </c>
      <c r="Q267" s="188">
        <v>0</v>
      </c>
      <c r="R267" s="188">
        <f>Q267*H267</f>
        <v>0</v>
      </c>
      <c r="S267" s="188">
        <v>0</v>
      </c>
      <c r="T267" s="18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0" t="s">
        <v>270</v>
      </c>
      <c r="AT267" s="190" t="s">
        <v>146</v>
      </c>
      <c r="AU267" s="190" t="s">
        <v>80</v>
      </c>
      <c r="AY267" s="18" t="s">
        <v>143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8" t="s">
        <v>78</v>
      </c>
      <c r="BK267" s="191">
        <f>ROUND(I267*H267,2)</f>
        <v>0</v>
      </c>
      <c r="BL267" s="18" t="s">
        <v>270</v>
      </c>
      <c r="BM267" s="190" t="s">
        <v>410</v>
      </c>
    </row>
    <row r="268" spans="1:47" s="2" customFormat="1" ht="29.25">
      <c r="A268" s="35"/>
      <c r="B268" s="36"/>
      <c r="C268" s="37"/>
      <c r="D268" s="192" t="s">
        <v>153</v>
      </c>
      <c r="E268" s="37"/>
      <c r="F268" s="193" t="s">
        <v>411</v>
      </c>
      <c r="G268" s="37"/>
      <c r="H268" s="37"/>
      <c r="I268" s="194"/>
      <c r="J268" s="37"/>
      <c r="K268" s="37"/>
      <c r="L268" s="40"/>
      <c r="M268" s="195"/>
      <c r="N268" s="19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153</v>
      </c>
      <c r="AU268" s="18" t="s">
        <v>80</v>
      </c>
    </row>
    <row r="269" spans="1:47" s="2" customFormat="1" ht="11.25">
      <c r="A269" s="35"/>
      <c r="B269" s="36"/>
      <c r="C269" s="37"/>
      <c r="D269" s="197" t="s">
        <v>155</v>
      </c>
      <c r="E269" s="37"/>
      <c r="F269" s="198" t="s">
        <v>412</v>
      </c>
      <c r="G269" s="37"/>
      <c r="H269" s="37"/>
      <c r="I269" s="194"/>
      <c r="J269" s="37"/>
      <c r="K269" s="37"/>
      <c r="L269" s="40"/>
      <c r="M269" s="195"/>
      <c r="N269" s="196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155</v>
      </c>
      <c r="AU269" s="18" t="s">
        <v>80</v>
      </c>
    </row>
    <row r="270" spans="2:63" s="12" customFormat="1" ht="22.9" customHeight="1">
      <c r="B270" s="163"/>
      <c r="C270" s="164"/>
      <c r="D270" s="165" t="s">
        <v>70</v>
      </c>
      <c r="E270" s="177" t="s">
        <v>413</v>
      </c>
      <c r="F270" s="177" t="s">
        <v>414</v>
      </c>
      <c r="G270" s="164"/>
      <c r="H270" s="164"/>
      <c r="I270" s="167"/>
      <c r="J270" s="178">
        <f>BK270</f>
        <v>0</v>
      </c>
      <c r="K270" s="164"/>
      <c r="L270" s="169"/>
      <c r="M270" s="170"/>
      <c r="N270" s="171"/>
      <c r="O270" s="171"/>
      <c r="P270" s="172">
        <f>SUM(P271:P281)</f>
        <v>0</v>
      </c>
      <c r="Q270" s="171"/>
      <c r="R270" s="172">
        <f>SUM(R271:R281)</f>
        <v>0.0195</v>
      </c>
      <c r="S270" s="171"/>
      <c r="T270" s="173">
        <f>SUM(T271:T281)</f>
        <v>0</v>
      </c>
      <c r="AR270" s="174" t="s">
        <v>80</v>
      </c>
      <c r="AT270" s="175" t="s">
        <v>70</v>
      </c>
      <c r="AU270" s="175" t="s">
        <v>78</v>
      </c>
      <c r="AY270" s="174" t="s">
        <v>143</v>
      </c>
      <c r="BK270" s="176">
        <f>SUM(BK271:BK281)</f>
        <v>0</v>
      </c>
    </row>
    <row r="271" spans="1:65" s="2" customFormat="1" ht="24.2" customHeight="1">
      <c r="A271" s="35"/>
      <c r="B271" s="36"/>
      <c r="C271" s="179" t="s">
        <v>415</v>
      </c>
      <c r="D271" s="179" t="s">
        <v>146</v>
      </c>
      <c r="E271" s="180" t="s">
        <v>416</v>
      </c>
      <c r="F271" s="181" t="s">
        <v>417</v>
      </c>
      <c r="G271" s="182" t="s">
        <v>194</v>
      </c>
      <c r="H271" s="183">
        <v>1</v>
      </c>
      <c r="I271" s="184"/>
      <c r="J271" s="185">
        <f>ROUND(I271*H271,2)</f>
        <v>0</v>
      </c>
      <c r="K271" s="181" t="s">
        <v>150</v>
      </c>
      <c r="L271" s="40"/>
      <c r="M271" s="186" t="s">
        <v>19</v>
      </c>
      <c r="N271" s="187" t="s">
        <v>42</v>
      </c>
      <c r="O271" s="65"/>
      <c r="P271" s="188">
        <f>O271*H271</f>
        <v>0</v>
      </c>
      <c r="Q271" s="188">
        <v>0</v>
      </c>
      <c r="R271" s="188">
        <f>Q271*H271</f>
        <v>0</v>
      </c>
      <c r="S271" s="188">
        <v>0</v>
      </c>
      <c r="T271" s="18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0" t="s">
        <v>270</v>
      </c>
      <c r="AT271" s="190" t="s">
        <v>146</v>
      </c>
      <c r="AU271" s="190" t="s">
        <v>80</v>
      </c>
      <c r="AY271" s="18" t="s">
        <v>143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18" t="s">
        <v>78</v>
      </c>
      <c r="BK271" s="191">
        <f>ROUND(I271*H271,2)</f>
        <v>0</v>
      </c>
      <c r="BL271" s="18" t="s">
        <v>270</v>
      </c>
      <c r="BM271" s="190" t="s">
        <v>418</v>
      </c>
    </row>
    <row r="272" spans="1:47" s="2" customFormat="1" ht="29.25">
      <c r="A272" s="35"/>
      <c r="B272" s="36"/>
      <c r="C272" s="37"/>
      <c r="D272" s="192" t="s">
        <v>153</v>
      </c>
      <c r="E272" s="37"/>
      <c r="F272" s="193" t="s">
        <v>419</v>
      </c>
      <c r="G272" s="37"/>
      <c r="H272" s="37"/>
      <c r="I272" s="194"/>
      <c r="J272" s="37"/>
      <c r="K272" s="37"/>
      <c r="L272" s="40"/>
      <c r="M272" s="195"/>
      <c r="N272" s="196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153</v>
      </c>
      <c r="AU272" s="18" t="s">
        <v>80</v>
      </c>
    </row>
    <row r="273" spans="1:47" s="2" customFormat="1" ht="11.25">
      <c r="A273" s="35"/>
      <c r="B273" s="36"/>
      <c r="C273" s="37"/>
      <c r="D273" s="197" t="s">
        <v>155</v>
      </c>
      <c r="E273" s="37"/>
      <c r="F273" s="198" t="s">
        <v>420</v>
      </c>
      <c r="G273" s="37"/>
      <c r="H273" s="37"/>
      <c r="I273" s="194"/>
      <c r="J273" s="37"/>
      <c r="K273" s="37"/>
      <c r="L273" s="40"/>
      <c r="M273" s="195"/>
      <c r="N273" s="196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155</v>
      </c>
      <c r="AU273" s="18" t="s">
        <v>80</v>
      </c>
    </row>
    <row r="274" spans="2:51" s="13" customFormat="1" ht="11.25">
      <c r="B274" s="199"/>
      <c r="C274" s="200"/>
      <c r="D274" s="192" t="s">
        <v>157</v>
      </c>
      <c r="E274" s="201" t="s">
        <v>19</v>
      </c>
      <c r="F274" s="202" t="s">
        <v>421</v>
      </c>
      <c r="G274" s="200"/>
      <c r="H274" s="201" t="s">
        <v>19</v>
      </c>
      <c r="I274" s="203"/>
      <c r="J274" s="200"/>
      <c r="K274" s="200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157</v>
      </c>
      <c r="AU274" s="208" t="s">
        <v>80</v>
      </c>
      <c r="AV274" s="13" t="s">
        <v>78</v>
      </c>
      <c r="AW274" s="13" t="s">
        <v>33</v>
      </c>
      <c r="AX274" s="13" t="s">
        <v>71</v>
      </c>
      <c r="AY274" s="208" t="s">
        <v>143</v>
      </c>
    </row>
    <row r="275" spans="2:51" s="14" customFormat="1" ht="11.25">
      <c r="B275" s="209"/>
      <c r="C275" s="210"/>
      <c r="D275" s="192" t="s">
        <v>157</v>
      </c>
      <c r="E275" s="211" t="s">
        <v>19</v>
      </c>
      <c r="F275" s="212" t="s">
        <v>422</v>
      </c>
      <c r="G275" s="210"/>
      <c r="H275" s="213">
        <v>1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157</v>
      </c>
      <c r="AU275" s="219" t="s">
        <v>80</v>
      </c>
      <c r="AV275" s="14" t="s">
        <v>80</v>
      </c>
      <c r="AW275" s="14" t="s">
        <v>33</v>
      </c>
      <c r="AX275" s="14" t="s">
        <v>78</v>
      </c>
      <c r="AY275" s="219" t="s">
        <v>143</v>
      </c>
    </row>
    <row r="276" spans="1:65" s="2" customFormat="1" ht="24.2" customHeight="1">
      <c r="A276" s="35"/>
      <c r="B276" s="36"/>
      <c r="C276" s="220" t="s">
        <v>423</v>
      </c>
      <c r="D276" s="220" t="s">
        <v>240</v>
      </c>
      <c r="E276" s="221" t="s">
        <v>424</v>
      </c>
      <c r="F276" s="222" t="s">
        <v>425</v>
      </c>
      <c r="G276" s="223" t="s">
        <v>194</v>
      </c>
      <c r="H276" s="224">
        <v>1</v>
      </c>
      <c r="I276" s="225"/>
      <c r="J276" s="226">
        <f>ROUND(I276*H276,2)</f>
        <v>0</v>
      </c>
      <c r="K276" s="222" t="s">
        <v>150</v>
      </c>
      <c r="L276" s="227"/>
      <c r="M276" s="228" t="s">
        <v>19</v>
      </c>
      <c r="N276" s="229" t="s">
        <v>42</v>
      </c>
      <c r="O276" s="65"/>
      <c r="P276" s="188">
        <f>O276*H276</f>
        <v>0</v>
      </c>
      <c r="Q276" s="188">
        <v>0.0195</v>
      </c>
      <c r="R276" s="188">
        <f>Q276*H276</f>
        <v>0.0195</v>
      </c>
      <c r="S276" s="188">
        <v>0</v>
      </c>
      <c r="T276" s="18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0" t="s">
        <v>387</v>
      </c>
      <c r="AT276" s="190" t="s">
        <v>240</v>
      </c>
      <c r="AU276" s="190" t="s">
        <v>80</v>
      </c>
      <c r="AY276" s="18" t="s">
        <v>143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18" t="s">
        <v>78</v>
      </c>
      <c r="BK276" s="191">
        <f>ROUND(I276*H276,2)</f>
        <v>0</v>
      </c>
      <c r="BL276" s="18" t="s">
        <v>270</v>
      </c>
      <c r="BM276" s="190" t="s">
        <v>426</v>
      </c>
    </row>
    <row r="277" spans="1:47" s="2" customFormat="1" ht="19.5">
      <c r="A277" s="35"/>
      <c r="B277" s="36"/>
      <c r="C277" s="37"/>
      <c r="D277" s="192" t="s">
        <v>153</v>
      </c>
      <c r="E277" s="37"/>
      <c r="F277" s="193" t="s">
        <v>425</v>
      </c>
      <c r="G277" s="37"/>
      <c r="H277" s="37"/>
      <c r="I277" s="194"/>
      <c r="J277" s="37"/>
      <c r="K277" s="37"/>
      <c r="L277" s="40"/>
      <c r="M277" s="195"/>
      <c r="N277" s="196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153</v>
      </c>
      <c r="AU277" s="18" t="s">
        <v>80</v>
      </c>
    </row>
    <row r="278" spans="2:51" s="14" customFormat="1" ht="11.25">
      <c r="B278" s="209"/>
      <c r="C278" s="210"/>
      <c r="D278" s="192" t="s">
        <v>157</v>
      </c>
      <c r="E278" s="211" t="s">
        <v>19</v>
      </c>
      <c r="F278" s="212" t="s">
        <v>427</v>
      </c>
      <c r="G278" s="210"/>
      <c r="H278" s="213">
        <v>1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157</v>
      </c>
      <c r="AU278" s="219" t="s">
        <v>80</v>
      </c>
      <c r="AV278" s="14" t="s">
        <v>80</v>
      </c>
      <c r="AW278" s="14" t="s">
        <v>33</v>
      </c>
      <c r="AX278" s="14" t="s">
        <v>78</v>
      </c>
      <c r="AY278" s="219" t="s">
        <v>143</v>
      </c>
    </row>
    <row r="279" spans="1:65" s="2" customFormat="1" ht="24.2" customHeight="1">
      <c r="A279" s="35"/>
      <c r="B279" s="36"/>
      <c r="C279" s="179" t="s">
        <v>428</v>
      </c>
      <c r="D279" s="179" t="s">
        <v>146</v>
      </c>
      <c r="E279" s="180" t="s">
        <v>429</v>
      </c>
      <c r="F279" s="181" t="s">
        <v>430</v>
      </c>
      <c r="G279" s="182" t="s">
        <v>345</v>
      </c>
      <c r="H279" s="230"/>
      <c r="I279" s="184"/>
      <c r="J279" s="185">
        <f>ROUND(I279*H279,2)</f>
        <v>0</v>
      </c>
      <c r="K279" s="181" t="s">
        <v>150</v>
      </c>
      <c r="L279" s="40"/>
      <c r="M279" s="186" t="s">
        <v>19</v>
      </c>
      <c r="N279" s="187" t="s">
        <v>42</v>
      </c>
      <c r="O279" s="65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270</v>
      </c>
      <c r="AT279" s="190" t="s">
        <v>146</v>
      </c>
      <c r="AU279" s="190" t="s">
        <v>80</v>
      </c>
      <c r="AY279" s="18" t="s">
        <v>143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18" t="s">
        <v>78</v>
      </c>
      <c r="BK279" s="191">
        <f>ROUND(I279*H279,2)</f>
        <v>0</v>
      </c>
      <c r="BL279" s="18" t="s">
        <v>270</v>
      </c>
      <c r="BM279" s="190" t="s">
        <v>431</v>
      </c>
    </row>
    <row r="280" spans="1:47" s="2" customFormat="1" ht="29.25">
      <c r="A280" s="35"/>
      <c r="B280" s="36"/>
      <c r="C280" s="37"/>
      <c r="D280" s="192" t="s">
        <v>153</v>
      </c>
      <c r="E280" s="37"/>
      <c r="F280" s="193" t="s">
        <v>432</v>
      </c>
      <c r="G280" s="37"/>
      <c r="H280" s="37"/>
      <c r="I280" s="194"/>
      <c r="J280" s="37"/>
      <c r="K280" s="37"/>
      <c r="L280" s="40"/>
      <c r="M280" s="195"/>
      <c r="N280" s="196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153</v>
      </c>
      <c r="AU280" s="18" t="s">
        <v>80</v>
      </c>
    </row>
    <row r="281" spans="1:47" s="2" customFormat="1" ht="11.25">
      <c r="A281" s="35"/>
      <c r="B281" s="36"/>
      <c r="C281" s="37"/>
      <c r="D281" s="197" t="s">
        <v>155</v>
      </c>
      <c r="E281" s="37"/>
      <c r="F281" s="198" t="s">
        <v>433</v>
      </c>
      <c r="G281" s="37"/>
      <c r="H281" s="37"/>
      <c r="I281" s="194"/>
      <c r="J281" s="37"/>
      <c r="K281" s="37"/>
      <c r="L281" s="40"/>
      <c r="M281" s="195"/>
      <c r="N281" s="196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155</v>
      </c>
      <c r="AU281" s="18" t="s">
        <v>80</v>
      </c>
    </row>
    <row r="282" spans="2:63" s="12" customFormat="1" ht="22.9" customHeight="1">
      <c r="B282" s="163"/>
      <c r="C282" s="164"/>
      <c r="D282" s="165" t="s">
        <v>70</v>
      </c>
      <c r="E282" s="177" t="s">
        <v>434</v>
      </c>
      <c r="F282" s="177" t="s">
        <v>435</v>
      </c>
      <c r="G282" s="164"/>
      <c r="H282" s="164"/>
      <c r="I282" s="167"/>
      <c r="J282" s="178">
        <f>BK282</f>
        <v>0</v>
      </c>
      <c r="K282" s="164"/>
      <c r="L282" s="169"/>
      <c r="M282" s="170"/>
      <c r="N282" s="171"/>
      <c r="O282" s="171"/>
      <c r="P282" s="172">
        <f>SUM(P283:P295)</f>
        <v>0</v>
      </c>
      <c r="Q282" s="171"/>
      <c r="R282" s="172">
        <f>SUM(R283:R295)</f>
        <v>0.016694999999999998</v>
      </c>
      <c r="S282" s="171"/>
      <c r="T282" s="173">
        <f>SUM(T283:T295)</f>
        <v>0.02</v>
      </c>
      <c r="AR282" s="174" t="s">
        <v>80</v>
      </c>
      <c r="AT282" s="175" t="s">
        <v>70</v>
      </c>
      <c r="AU282" s="175" t="s">
        <v>78</v>
      </c>
      <c r="AY282" s="174" t="s">
        <v>143</v>
      </c>
      <c r="BK282" s="176">
        <f>SUM(BK283:BK295)</f>
        <v>0</v>
      </c>
    </row>
    <row r="283" spans="1:65" s="2" customFormat="1" ht="24.2" customHeight="1">
      <c r="A283" s="35"/>
      <c r="B283" s="36"/>
      <c r="C283" s="179" t="s">
        <v>436</v>
      </c>
      <c r="D283" s="179" t="s">
        <v>146</v>
      </c>
      <c r="E283" s="180" t="s">
        <v>437</v>
      </c>
      <c r="F283" s="181" t="s">
        <v>438</v>
      </c>
      <c r="G283" s="182" t="s">
        <v>194</v>
      </c>
      <c r="H283" s="183">
        <v>2</v>
      </c>
      <c r="I283" s="184"/>
      <c r="J283" s="185">
        <f>ROUND(I283*H283,2)</f>
        <v>0</v>
      </c>
      <c r="K283" s="181" t="s">
        <v>150</v>
      </c>
      <c r="L283" s="40"/>
      <c r="M283" s="186" t="s">
        <v>19</v>
      </c>
      <c r="N283" s="187" t="s">
        <v>42</v>
      </c>
      <c r="O283" s="65"/>
      <c r="P283" s="188">
        <f>O283*H283</f>
        <v>0</v>
      </c>
      <c r="Q283" s="188">
        <v>0.00139</v>
      </c>
      <c r="R283" s="188">
        <f>Q283*H283</f>
        <v>0.00278</v>
      </c>
      <c r="S283" s="188">
        <v>0.01</v>
      </c>
      <c r="T283" s="189">
        <f>S283*H283</f>
        <v>0.02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0" t="s">
        <v>270</v>
      </c>
      <c r="AT283" s="190" t="s">
        <v>146</v>
      </c>
      <c r="AU283" s="190" t="s">
        <v>80</v>
      </c>
      <c r="AY283" s="18" t="s">
        <v>143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18" t="s">
        <v>78</v>
      </c>
      <c r="BK283" s="191">
        <f>ROUND(I283*H283,2)</f>
        <v>0</v>
      </c>
      <c r="BL283" s="18" t="s">
        <v>270</v>
      </c>
      <c r="BM283" s="190" t="s">
        <v>439</v>
      </c>
    </row>
    <row r="284" spans="1:47" s="2" customFormat="1" ht="29.25">
      <c r="A284" s="35"/>
      <c r="B284" s="36"/>
      <c r="C284" s="37"/>
      <c r="D284" s="192" t="s">
        <v>153</v>
      </c>
      <c r="E284" s="37"/>
      <c r="F284" s="193" t="s">
        <v>440</v>
      </c>
      <c r="G284" s="37"/>
      <c r="H284" s="37"/>
      <c r="I284" s="194"/>
      <c r="J284" s="37"/>
      <c r="K284" s="37"/>
      <c r="L284" s="40"/>
      <c r="M284" s="195"/>
      <c r="N284" s="196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153</v>
      </c>
      <c r="AU284" s="18" t="s">
        <v>80</v>
      </c>
    </row>
    <row r="285" spans="1:47" s="2" customFormat="1" ht="11.25">
      <c r="A285" s="35"/>
      <c r="B285" s="36"/>
      <c r="C285" s="37"/>
      <c r="D285" s="197" t="s">
        <v>155</v>
      </c>
      <c r="E285" s="37"/>
      <c r="F285" s="198" t="s">
        <v>441</v>
      </c>
      <c r="G285" s="37"/>
      <c r="H285" s="37"/>
      <c r="I285" s="194"/>
      <c r="J285" s="37"/>
      <c r="K285" s="37"/>
      <c r="L285" s="40"/>
      <c r="M285" s="195"/>
      <c r="N285" s="196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155</v>
      </c>
      <c r="AU285" s="18" t="s">
        <v>80</v>
      </c>
    </row>
    <row r="286" spans="2:51" s="13" customFormat="1" ht="11.25">
      <c r="B286" s="199"/>
      <c r="C286" s="200"/>
      <c r="D286" s="192" t="s">
        <v>157</v>
      </c>
      <c r="E286" s="201" t="s">
        <v>19</v>
      </c>
      <c r="F286" s="202" t="s">
        <v>442</v>
      </c>
      <c r="G286" s="200"/>
      <c r="H286" s="201" t="s">
        <v>19</v>
      </c>
      <c r="I286" s="203"/>
      <c r="J286" s="200"/>
      <c r="K286" s="200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157</v>
      </c>
      <c r="AU286" s="208" t="s">
        <v>80</v>
      </c>
      <c r="AV286" s="13" t="s">
        <v>78</v>
      </c>
      <c r="AW286" s="13" t="s">
        <v>33</v>
      </c>
      <c r="AX286" s="13" t="s">
        <v>71</v>
      </c>
      <c r="AY286" s="208" t="s">
        <v>143</v>
      </c>
    </row>
    <row r="287" spans="2:51" s="14" customFormat="1" ht="11.25">
      <c r="B287" s="209"/>
      <c r="C287" s="210"/>
      <c r="D287" s="192" t="s">
        <v>157</v>
      </c>
      <c r="E287" s="211" t="s">
        <v>19</v>
      </c>
      <c r="F287" s="212" t="s">
        <v>443</v>
      </c>
      <c r="G287" s="210"/>
      <c r="H287" s="213">
        <v>2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157</v>
      </c>
      <c r="AU287" s="219" t="s">
        <v>80</v>
      </c>
      <c r="AV287" s="14" t="s">
        <v>80</v>
      </c>
      <c r="AW287" s="14" t="s">
        <v>33</v>
      </c>
      <c r="AX287" s="14" t="s">
        <v>78</v>
      </c>
      <c r="AY287" s="219" t="s">
        <v>143</v>
      </c>
    </row>
    <row r="288" spans="1:65" s="2" customFormat="1" ht="21.75" customHeight="1">
      <c r="A288" s="35"/>
      <c r="B288" s="36"/>
      <c r="C288" s="220" t="s">
        <v>444</v>
      </c>
      <c r="D288" s="220" t="s">
        <v>240</v>
      </c>
      <c r="E288" s="221" t="s">
        <v>445</v>
      </c>
      <c r="F288" s="222" t="s">
        <v>446</v>
      </c>
      <c r="G288" s="223" t="s">
        <v>163</v>
      </c>
      <c r="H288" s="224">
        <v>5.06</v>
      </c>
      <c r="I288" s="225"/>
      <c r="J288" s="226">
        <f>ROUND(I288*H288,2)</f>
        <v>0</v>
      </c>
      <c r="K288" s="222" t="s">
        <v>150</v>
      </c>
      <c r="L288" s="227"/>
      <c r="M288" s="228" t="s">
        <v>19</v>
      </c>
      <c r="N288" s="229" t="s">
        <v>42</v>
      </c>
      <c r="O288" s="65"/>
      <c r="P288" s="188">
        <f>O288*H288</f>
        <v>0</v>
      </c>
      <c r="Q288" s="188">
        <v>0.00275</v>
      </c>
      <c r="R288" s="188">
        <f>Q288*H288</f>
        <v>0.013914999999999999</v>
      </c>
      <c r="S288" s="188">
        <v>0</v>
      </c>
      <c r="T288" s="18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387</v>
      </c>
      <c r="AT288" s="190" t="s">
        <v>240</v>
      </c>
      <c r="AU288" s="190" t="s">
        <v>80</v>
      </c>
      <c r="AY288" s="18" t="s">
        <v>143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18" t="s">
        <v>78</v>
      </c>
      <c r="BK288" s="191">
        <f>ROUND(I288*H288,2)</f>
        <v>0</v>
      </c>
      <c r="BL288" s="18" t="s">
        <v>270</v>
      </c>
      <c r="BM288" s="190" t="s">
        <v>447</v>
      </c>
    </row>
    <row r="289" spans="1:47" s="2" customFormat="1" ht="11.25">
      <c r="A289" s="35"/>
      <c r="B289" s="36"/>
      <c r="C289" s="37"/>
      <c r="D289" s="192" t="s">
        <v>153</v>
      </c>
      <c r="E289" s="37"/>
      <c r="F289" s="193" t="s">
        <v>446</v>
      </c>
      <c r="G289" s="37"/>
      <c r="H289" s="37"/>
      <c r="I289" s="194"/>
      <c r="J289" s="37"/>
      <c r="K289" s="37"/>
      <c r="L289" s="40"/>
      <c r="M289" s="195"/>
      <c r="N289" s="19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153</v>
      </c>
      <c r="AU289" s="18" t="s">
        <v>80</v>
      </c>
    </row>
    <row r="290" spans="2:51" s="13" customFormat="1" ht="11.25">
      <c r="B290" s="199"/>
      <c r="C290" s="200"/>
      <c r="D290" s="192" t="s">
        <v>157</v>
      </c>
      <c r="E290" s="201" t="s">
        <v>19</v>
      </c>
      <c r="F290" s="202" t="s">
        <v>448</v>
      </c>
      <c r="G290" s="200"/>
      <c r="H290" s="201" t="s">
        <v>19</v>
      </c>
      <c r="I290" s="203"/>
      <c r="J290" s="200"/>
      <c r="K290" s="200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157</v>
      </c>
      <c r="AU290" s="208" t="s">
        <v>80</v>
      </c>
      <c r="AV290" s="13" t="s">
        <v>78</v>
      </c>
      <c r="AW290" s="13" t="s">
        <v>33</v>
      </c>
      <c r="AX290" s="13" t="s">
        <v>71</v>
      </c>
      <c r="AY290" s="208" t="s">
        <v>143</v>
      </c>
    </row>
    <row r="291" spans="2:51" s="14" customFormat="1" ht="11.25">
      <c r="B291" s="209"/>
      <c r="C291" s="210"/>
      <c r="D291" s="192" t="s">
        <v>157</v>
      </c>
      <c r="E291" s="211" t="s">
        <v>19</v>
      </c>
      <c r="F291" s="212" t="s">
        <v>449</v>
      </c>
      <c r="G291" s="210"/>
      <c r="H291" s="213">
        <v>4.6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157</v>
      </c>
      <c r="AU291" s="219" t="s">
        <v>80</v>
      </c>
      <c r="AV291" s="14" t="s">
        <v>80</v>
      </c>
      <c r="AW291" s="14" t="s">
        <v>33</v>
      </c>
      <c r="AX291" s="14" t="s">
        <v>78</v>
      </c>
      <c r="AY291" s="219" t="s">
        <v>143</v>
      </c>
    </row>
    <row r="292" spans="2:51" s="14" customFormat="1" ht="11.25">
      <c r="B292" s="209"/>
      <c r="C292" s="210"/>
      <c r="D292" s="192" t="s">
        <v>157</v>
      </c>
      <c r="E292" s="210"/>
      <c r="F292" s="212" t="s">
        <v>450</v>
      </c>
      <c r="G292" s="210"/>
      <c r="H292" s="213">
        <v>5.06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157</v>
      </c>
      <c r="AU292" s="219" t="s">
        <v>80</v>
      </c>
      <c r="AV292" s="14" t="s">
        <v>80</v>
      </c>
      <c r="AW292" s="14" t="s">
        <v>4</v>
      </c>
      <c r="AX292" s="14" t="s">
        <v>78</v>
      </c>
      <c r="AY292" s="219" t="s">
        <v>143</v>
      </c>
    </row>
    <row r="293" spans="1:65" s="2" customFormat="1" ht="24.2" customHeight="1">
      <c r="A293" s="35"/>
      <c r="B293" s="36"/>
      <c r="C293" s="179" t="s">
        <v>451</v>
      </c>
      <c r="D293" s="179" t="s">
        <v>146</v>
      </c>
      <c r="E293" s="180" t="s">
        <v>452</v>
      </c>
      <c r="F293" s="181" t="s">
        <v>453</v>
      </c>
      <c r="G293" s="182" t="s">
        <v>345</v>
      </c>
      <c r="H293" s="230"/>
      <c r="I293" s="184"/>
      <c r="J293" s="185">
        <f>ROUND(I293*H293,2)</f>
        <v>0</v>
      </c>
      <c r="K293" s="181" t="s">
        <v>150</v>
      </c>
      <c r="L293" s="40"/>
      <c r="M293" s="186" t="s">
        <v>19</v>
      </c>
      <c r="N293" s="187" t="s">
        <v>42</v>
      </c>
      <c r="O293" s="65"/>
      <c r="P293" s="188">
        <f>O293*H293</f>
        <v>0</v>
      </c>
      <c r="Q293" s="188">
        <v>0</v>
      </c>
      <c r="R293" s="188">
        <f>Q293*H293</f>
        <v>0</v>
      </c>
      <c r="S293" s="188">
        <v>0</v>
      </c>
      <c r="T293" s="18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0" t="s">
        <v>270</v>
      </c>
      <c r="AT293" s="190" t="s">
        <v>146</v>
      </c>
      <c r="AU293" s="190" t="s">
        <v>80</v>
      </c>
      <c r="AY293" s="18" t="s">
        <v>143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18" t="s">
        <v>78</v>
      </c>
      <c r="BK293" s="191">
        <f>ROUND(I293*H293,2)</f>
        <v>0</v>
      </c>
      <c r="BL293" s="18" t="s">
        <v>270</v>
      </c>
      <c r="BM293" s="190" t="s">
        <v>454</v>
      </c>
    </row>
    <row r="294" spans="1:47" s="2" customFormat="1" ht="29.25">
      <c r="A294" s="35"/>
      <c r="B294" s="36"/>
      <c r="C294" s="37"/>
      <c r="D294" s="192" t="s">
        <v>153</v>
      </c>
      <c r="E294" s="37"/>
      <c r="F294" s="193" t="s">
        <v>455</v>
      </c>
      <c r="G294" s="37"/>
      <c r="H294" s="37"/>
      <c r="I294" s="194"/>
      <c r="J294" s="37"/>
      <c r="K294" s="37"/>
      <c r="L294" s="40"/>
      <c r="M294" s="195"/>
      <c r="N294" s="196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153</v>
      </c>
      <c r="AU294" s="18" t="s">
        <v>80</v>
      </c>
    </row>
    <row r="295" spans="1:47" s="2" customFormat="1" ht="11.25">
      <c r="A295" s="35"/>
      <c r="B295" s="36"/>
      <c r="C295" s="37"/>
      <c r="D295" s="197" t="s">
        <v>155</v>
      </c>
      <c r="E295" s="37"/>
      <c r="F295" s="198" t="s">
        <v>456</v>
      </c>
      <c r="G295" s="37"/>
      <c r="H295" s="37"/>
      <c r="I295" s="194"/>
      <c r="J295" s="37"/>
      <c r="K295" s="37"/>
      <c r="L295" s="40"/>
      <c r="M295" s="195"/>
      <c r="N295" s="196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155</v>
      </c>
      <c r="AU295" s="18" t="s">
        <v>80</v>
      </c>
    </row>
    <row r="296" spans="2:63" s="12" customFormat="1" ht="22.9" customHeight="1">
      <c r="B296" s="163"/>
      <c r="C296" s="164"/>
      <c r="D296" s="165" t="s">
        <v>70</v>
      </c>
      <c r="E296" s="177" t="s">
        <v>457</v>
      </c>
      <c r="F296" s="177" t="s">
        <v>458</v>
      </c>
      <c r="G296" s="164"/>
      <c r="H296" s="164"/>
      <c r="I296" s="167"/>
      <c r="J296" s="178">
        <f>BK296</f>
        <v>0</v>
      </c>
      <c r="K296" s="164"/>
      <c r="L296" s="169"/>
      <c r="M296" s="170"/>
      <c r="N296" s="171"/>
      <c r="O296" s="171"/>
      <c r="P296" s="172">
        <f>SUM(P297:P332)</f>
        <v>0</v>
      </c>
      <c r="Q296" s="171"/>
      <c r="R296" s="172">
        <f>SUM(R297:R332)</f>
        <v>0.0543014</v>
      </c>
      <c r="S296" s="171"/>
      <c r="T296" s="173">
        <f>SUM(T297:T332)</f>
        <v>0</v>
      </c>
      <c r="AR296" s="174" t="s">
        <v>80</v>
      </c>
      <c r="AT296" s="175" t="s">
        <v>70</v>
      </c>
      <c r="AU296" s="175" t="s">
        <v>78</v>
      </c>
      <c r="AY296" s="174" t="s">
        <v>143</v>
      </c>
      <c r="BK296" s="176">
        <f>SUM(BK297:BK332)</f>
        <v>0</v>
      </c>
    </row>
    <row r="297" spans="1:65" s="2" customFormat="1" ht="16.5" customHeight="1">
      <c r="A297" s="35"/>
      <c r="B297" s="36"/>
      <c r="C297" s="179" t="s">
        <v>459</v>
      </c>
      <c r="D297" s="179" t="s">
        <v>146</v>
      </c>
      <c r="E297" s="180" t="s">
        <v>460</v>
      </c>
      <c r="F297" s="181" t="s">
        <v>461</v>
      </c>
      <c r="G297" s="182" t="s">
        <v>163</v>
      </c>
      <c r="H297" s="183">
        <v>2.1</v>
      </c>
      <c r="I297" s="184"/>
      <c r="J297" s="185">
        <f>ROUND(I297*H297,2)</f>
        <v>0</v>
      </c>
      <c r="K297" s="181" t="s">
        <v>150</v>
      </c>
      <c r="L297" s="40"/>
      <c r="M297" s="186" t="s">
        <v>19</v>
      </c>
      <c r="N297" s="187" t="s">
        <v>42</v>
      </c>
      <c r="O297" s="65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270</v>
      </c>
      <c r="AT297" s="190" t="s">
        <v>146</v>
      </c>
      <c r="AU297" s="190" t="s">
        <v>80</v>
      </c>
      <c r="AY297" s="18" t="s">
        <v>143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18" t="s">
        <v>78</v>
      </c>
      <c r="BK297" s="191">
        <f>ROUND(I297*H297,2)</f>
        <v>0</v>
      </c>
      <c r="BL297" s="18" t="s">
        <v>270</v>
      </c>
      <c r="BM297" s="190" t="s">
        <v>462</v>
      </c>
    </row>
    <row r="298" spans="1:47" s="2" customFormat="1" ht="19.5">
      <c r="A298" s="35"/>
      <c r="B298" s="36"/>
      <c r="C298" s="37"/>
      <c r="D298" s="192" t="s">
        <v>153</v>
      </c>
      <c r="E298" s="37"/>
      <c r="F298" s="193" t="s">
        <v>463</v>
      </c>
      <c r="G298" s="37"/>
      <c r="H298" s="37"/>
      <c r="I298" s="194"/>
      <c r="J298" s="37"/>
      <c r="K298" s="37"/>
      <c r="L298" s="40"/>
      <c r="M298" s="195"/>
      <c r="N298" s="196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153</v>
      </c>
      <c r="AU298" s="18" t="s">
        <v>80</v>
      </c>
    </row>
    <row r="299" spans="1:47" s="2" customFormat="1" ht="11.25">
      <c r="A299" s="35"/>
      <c r="B299" s="36"/>
      <c r="C299" s="37"/>
      <c r="D299" s="197" t="s">
        <v>155</v>
      </c>
      <c r="E299" s="37"/>
      <c r="F299" s="198" t="s">
        <v>464</v>
      </c>
      <c r="G299" s="37"/>
      <c r="H299" s="37"/>
      <c r="I299" s="194"/>
      <c r="J299" s="37"/>
      <c r="K299" s="37"/>
      <c r="L299" s="40"/>
      <c r="M299" s="195"/>
      <c r="N299" s="19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155</v>
      </c>
      <c r="AU299" s="18" t="s">
        <v>80</v>
      </c>
    </row>
    <row r="300" spans="2:51" s="13" customFormat="1" ht="11.25">
      <c r="B300" s="199"/>
      <c r="C300" s="200"/>
      <c r="D300" s="192" t="s">
        <v>157</v>
      </c>
      <c r="E300" s="201" t="s">
        <v>19</v>
      </c>
      <c r="F300" s="202" t="s">
        <v>158</v>
      </c>
      <c r="G300" s="200"/>
      <c r="H300" s="201" t="s">
        <v>19</v>
      </c>
      <c r="I300" s="203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157</v>
      </c>
      <c r="AU300" s="208" t="s">
        <v>80</v>
      </c>
      <c r="AV300" s="13" t="s">
        <v>78</v>
      </c>
      <c r="AW300" s="13" t="s">
        <v>33</v>
      </c>
      <c r="AX300" s="13" t="s">
        <v>71</v>
      </c>
      <c r="AY300" s="208" t="s">
        <v>143</v>
      </c>
    </row>
    <row r="301" spans="2:51" s="14" customFormat="1" ht="11.25">
      <c r="B301" s="209"/>
      <c r="C301" s="210"/>
      <c r="D301" s="192" t="s">
        <v>157</v>
      </c>
      <c r="E301" s="211" t="s">
        <v>19</v>
      </c>
      <c r="F301" s="212" t="s">
        <v>465</v>
      </c>
      <c r="G301" s="210"/>
      <c r="H301" s="213">
        <v>2.1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157</v>
      </c>
      <c r="AU301" s="219" t="s">
        <v>80</v>
      </c>
      <c r="AV301" s="14" t="s">
        <v>80</v>
      </c>
      <c r="AW301" s="14" t="s">
        <v>33</v>
      </c>
      <c r="AX301" s="14" t="s">
        <v>78</v>
      </c>
      <c r="AY301" s="219" t="s">
        <v>143</v>
      </c>
    </row>
    <row r="302" spans="1:65" s="2" customFormat="1" ht="16.5" customHeight="1">
      <c r="A302" s="35"/>
      <c r="B302" s="36"/>
      <c r="C302" s="179" t="s">
        <v>466</v>
      </c>
      <c r="D302" s="179" t="s">
        <v>146</v>
      </c>
      <c r="E302" s="180" t="s">
        <v>467</v>
      </c>
      <c r="F302" s="181" t="s">
        <v>468</v>
      </c>
      <c r="G302" s="182" t="s">
        <v>163</v>
      </c>
      <c r="H302" s="183">
        <v>2.1</v>
      </c>
      <c r="I302" s="184"/>
      <c r="J302" s="185">
        <f>ROUND(I302*H302,2)</f>
        <v>0</v>
      </c>
      <c r="K302" s="181" t="s">
        <v>150</v>
      </c>
      <c r="L302" s="40"/>
      <c r="M302" s="186" t="s">
        <v>19</v>
      </c>
      <c r="N302" s="187" t="s">
        <v>42</v>
      </c>
      <c r="O302" s="65"/>
      <c r="P302" s="188">
        <f>O302*H302</f>
        <v>0</v>
      </c>
      <c r="Q302" s="188">
        <v>0.0003</v>
      </c>
      <c r="R302" s="188">
        <f>Q302*H302</f>
        <v>0.0006299999999999999</v>
      </c>
      <c r="S302" s="188">
        <v>0</v>
      </c>
      <c r="T302" s="18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0" t="s">
        <v>270</v>
      </c>
      <c r="AT302" s="190" t="s">
        <v>146</v>
      </c>
      <c r="AU302" s="190" t="s">
        <v>80</v>
      </c>
      <c r="AY302" s="18" t="s">
        <v>143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18" t="s">
        <v>78</v>
      </c>
      <c r="BK302" s="191">
        <f>ROUND(I302*H302,2)</f>
        <v>0</v>
      </c>
      <c r="BL302" s="18" t="s">
        <v>270</v>
      </c>
      <c r="BM302" s="190" t="s">
        <v>469</v>
      </c>
    </row>
    <row r="303" spans="1:47" s="2" customFormat="1" ht="19.5">
      <c r="A303" s="35"/>
      <c r="B303" s="36"/>
      <c r="C303" s="37"/>
      <c r="D303" s="192" t="s">
        <v>153</v>
      </c>
      <c r="E303" s="37"/>
      <c r="F303" s="193" t="s">
        <v>470</v>
      </c>
      <c r="G303" s="37"/>
      <c r="H303" s="37"/>
      <c r="I303" s="194"/>
      <c r="J303" s="37"/>
      <c r="K303" s="37"/>
      <c r="L303" s="40"/>
      <c r="M303" s="195"/>
      <c r="N303" s="196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153</v>
      </c>
      <c r="AU303" s="18" t="s">
        <v>80</v>
      </c>
    </row>
    <row r="304" spans="1:47" s="2" customFormat="1" ht="11.25">
      <c r="A304" s="35"/>
      <c r="B304" s="36"/>
      <c r="C304" s="37"/>
      <c r="D304" s="197" t="s">
        <v>155</v>
      </c>
      <c r="E304" s="37"/>
      <c r="F304" s="198" t="s">
        <v>471</v>
      </c>
      <c r="G304" s="37"/>
      <c r="H304" s="37"/>
      <c r="I304" s="194"/>
      <c r="J304" s="37"/>
      <c r="K304" s="37"/>
      <c r="L304" s="40"/>
      <c r="M304" s="195"/>
      <c r="N304" s="196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155</v>
      </c>
      <c r="AU304" s="18" t="s">
        <v>80</v>
      </c>
    </row>
    <row r="305" spans="2:51" s="13" customFormat="1" ht="11.25">
      <c r="B305" s="199"/>
      <c r="C305" s="200"/>
      <c r="D305" s="192" t="s">
        <v>157</v>
      </c>
      <c r="E305" s="201" t="s">
        <v>19</v>
      </c>
      <c r="F305" s="202" t="s">
        <v>158</v>
      </c>
      <c r="G305" s="200"/>
      <c r="H305" s="201" t="s">
        <v>19</v>
      </c>
      <c r="I305" s="203"/>
      <c r="J305" s="200"/>
      <c r="K305" s="200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157</v>
      </c>
      <c r="AU305" s="208" t="s">
        <v>80</v>
      </c>
      <c r="AV305" s="13" t="s">
        <v>78</v>
      </c>
      <c r="AW305" s="13" t="s">
        <v>33</v>
      </c>
      <c r="AX305" s="13" t="s">
        <v>71</v>
      </c>
      <c r="AY305" s="208" t="s">
        <v>143</v>
      </c>
    </row>
    <row r="306" spans="2:51" s="14" customFormat="1" ht="11.25">
      <c r="B306" s="209"/>
      <c r="C306" s="210"/>
      <c r="D306" s="192" t="s">
        <v>157</v>
      </c>
      <c r="E306" s="211" t="s">
        <v>19</v>
      </c>
      <c r="F306" s="212" t="s">
        <v>465</v>
      </c>
      <c r="G306" s="210"/>
      <c r="H306" s="213">
        <v>2.1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157</v>
      </c>
      <c r="AU306" s="219" t="s">
        <v>80</v>
      </c>
      <c r="AV306" s="14" t="s">
        <v>80</v>
      </c>
      <c r="AW306" s="14" t="s">
        <v>33</v>
      </c>
      <c r="AX306" s="14" t="s">
        <v>78</v>
      </c>
      <c r="AY306" s="219" t="s">
        <v>143</v>
      </c>
    </row>
    <row r="307" spans="1:65" s="2" customFormat="1" ht="16.5" customHeight="1">
      <c r="A307" s="35"/>
      <c r="B307" s="36"/>
      <c r="C307" s="179" t="s">
        <v>472</v>
      </c>
      <c r="D307" s="179" t="s">
        <v>146</v>
      </c>
      <c r="E307" s="180" t="s">
        <v>473</v>
      </c>
      <c r="F307" s="181" t="s">
        <v>474</v>
      </c>
      <c r="G307" s="182" t="s">
        <v>163</v>
      </c>
      <c r="H307" s="183">
        <v>2.1</v>
      </c>
      <c r="I307" s="184"/>
      <c r="J307" s="185">
        <f>ROUND(I307*H307,2)</f>
        <v>0</v>
      </c>
      <c r="K307" s="181" t="s">
        <v>150</v>
      </c>
      <c r="L307" s="40"/>
      <c r="M307" s="186" t="s">
        <v>19</v>
      </c>
      <c r="N307" s="187" t="s">
        <v>42</v>
      </c>
      <c r="O307" s="65"/>
      <c r="P307" s="188">
        <f>O307*H307</f>
        <v>0</v>
      </c>
      <c r="Q307" s="188">
        <v>0.0045</v>
      </c>
      <c r="R307" s="188">
        <f>Q307*H307</f>
        <v>0.00945</v>
      </c>
      <c r="S307" s="188">
        <v>0</v>
      </c>
      <c r="T307" s="18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0" t="s">
        <v>270</v>
      </c>
      <c r="AT307" s="190" t="s">
        <v>146</v>
      </c>
      <c r="AU307" s="190" t="s">
        <v>80</v>
      </c>
      <c r="AY307" s="18" t="s">
        <v>143</v>
      </c>
      <c r="BE307" s="191">
        <f>IF(N307="základní",J307,0)</f>
        <v>0</v>
      </c>
      <c r="BF307" s="191">
        <f>IF(N307="snížená",J307,0)</f>
        <v>0</v>
      </c>
      <c r="BG307" s="191">
        <f>IF(N307="zákl. přenesená",J307,0)</f>
        <v>0</v>
      </c>
      <c r="BH307" s="191">
        <f>IF(N307="sníž. přenesená",J307,0)</f>
        <v>0</v>
      </c>
      <c r="BI307" s="191">
        <f>IF(N307="nulová",J307,0)</f>
        <v>0</v>
      </c>
      <c r="BJ307" s="18" t="s">
        <v>78</v>
      </c>
      <c r="BK307" s="191">
        <f>ROUND(I307*H307,2)</f>
        <v>0</v>
      </c>
      <c r="BL307" s="18" t="s">
        <v>270</v>
      </c>
      <c r="BM307" s="190" t="s">
        <v>475</v>
      </c>
    </row>
    <row r="308" spans="1:47" s="2" customFormat="1" ht="19.5">
      <c r="A308" s="35"/>
      <c r="B308" s="36"/>
      <c r="C308" s="37"/>
      <c r="D308" s="192" t="s">
        <v>153</v>
      </c>
      <c r="E308" s="37"/>
      <c r="F308" s="193" t="s">
        <v>476</v>
      </c>
      <c r="G308" s="37"/>
      <c r="H308" s="37"/>
      <c r="I308" s="194"/>
      <c r="J308" s="37"/>
      <c r="K308" s="37"/>
      <c r="L308" s="40"/>
      <c r="M308" s="195"/>
      <c r="N308" s="196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153</v>
      </c>
      <c r="AU308" s="18" t="s">
        <v>80</v>
      </c>
    </row>
    <row r="309" spans="1:47" s="2" customFormat="1" ht="11.25">
      <c r="A309" s="35"/>
      <c r="B309" s="36"/>
      <c r="C309" s="37"/>
      <c r="D309" s="197" t="s">
        <v>155</v>
      </c>
      <c r="E309" s="37"/>
      <c r="F309" s="198" t="s">
        <v>477</v>
      </c>
      <c r="G309" s="37"/>
      <c r="H309" s="37"/>
      <c r="I309" s="194"/>
      <c r="J309" s="37"/>
      <c r="K309" s="37"/>
      <c r="L309" s="40"/>
      <c r="M309" s="195"/>
      <c r="N309" s="196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155</v>
      </c>
      <c r="AU309" s="18" t="s">
        <v>80</v>
      </c>
    </row>
    <row r="310" spans="2:51" s="13" customFormat="1" ht="11.25">
      <c r="B310" s="199"/>
      <c r="C310" s="200"/>
      <c r="D310" s="192" t="s">
        <v>157</v>
      </c>
      <c r="E310" s="201" t="s">
        <v>19</v>
      </c>
      <c r="F310" s="202" t="s">
        <v>158</v>
      </c>
      <c r="G310" s="200"/>
      <c r="H310" s="201" t="s">
        <v>19</v>
      </c>
      <c r="I310" s="203"/>
      <c r="J310" s="200"/>
      <c r="K310" s="200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157</v>
      </c>
      <c r="AU310" s="208" t="s">
        <v>80</v>
      </c>
      <c r="AV310" s="13" t="s">
        <v>78</v>
      </c>
      <c r="AW310" s="13" t="s">
        <v>33</v>
      </c>
      <c r="AX310" s="13" t="s">
        <v>71</v>
      </c>
      <c r="AY310" s="208" t="s">
        <v>143</v>
      </c>
    </row>
    <row r="311" spans="2:51" s="14" customFormat="1" ht="11.25">
      <c r="B311" s="209"/>
      <c r="C311" s="210"/>
      <c r="D311" s="192" t="s">
        <v>157</v>
      </c>
      <c r="E311" s="211" t="s">
        <v>19</v>
      </c>
      <c r="F311" s="212" t="s">
        <v>465</v>
      </c>
      <c r="G311" s="210"/>
      <c r="H311" s="213">
        <v>2.1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157</v>
      </c>
      <c r="AU311" s="219" t="s">
        <v>80</v>
      </c>
      <c r="AV311" s="14" t="s">
        <v>80</v>
      </c>
      <c r="AW311" s="14" t="s">
        <v>33</v>
      </c>
      <c r="AX311" s="14" t="s">
        <v>78</v>
      </c>
      <c r="AY311" s="219" t="s">
        <v>143</v>
      </c>
    </row>
    <row r="312" spans="1:65" s="2" customFormat="1" ht="21.75" customHeight="1">
      <c r="A312" s="35"/>
      <c r="B312" s="36"/>
      <c r="C312" s="179" t="s">
        <v>478</v>
      </c>
      <c r="D312" s="179" t="s">
        <v>146</v>
      </c>
      <c r="E312" s="180" t="s">
        <v>479</v>
      </c>
      <c r="F312" s="181" t="s">
        <v>480</v>
      </c>
      <c r="G312" s="182" t="s">
        <v>170</v>
      </c>
      <c r="H312" s="183">
        <v>6.2</v>
      </c>
      <c r="I312" s="184"/>
      <c r="J312" s="185">
        <f>ROUND(I312*H312,2)</f>
        <v>0</v>
      </c>
      <c r="K312" s="181" t="s">
        <v>150</v>
      </c>
      <c r="L312" s="40"/>
      <c r="M312" s="186" t="s">
        <v>19</v>
      </c>
      <c r="N312" s="187" t="s">
        <v>42</v>
      </c>
      <c r="O312" s="65"/>
      <c r="P312" s="188">
        <f>O312*H312</f>
        <v>0</v>
      </c>
      <c r="Q312" s="188">
        <v>0.0002</v>
      </c>
      <c r="R312" s="188">
        <f>Q312*H312</f>
        <v>0.00124</v>
      </c>
      <c r="S312" s="188">
        <v>0</v>
      </c>
      <c r="T312" s="18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0" t="s">
        <v>270</v>
      </c>
      <c r="AT312" s="190" t="s">
        <v>146</v>
      </c>
      <c r="AU312" s="190" t="s">
        <v>80</v>
      </c>
      <c r="AY312" s="18" t="s">
        <v>143</v>
      </c>
      <c r="BE312" s="191">
        <f>IF(N312="základní",J312,0)</f>
        <v>0</v>
      </c>
      <c r="BF312" s="191">
        <f>IF(N312="snížená",J312,0)</f>
        <v>0</v>
      </c>
      <c r="BG312" s="191">
        <f>IF(N312="zákl. přenesená",J312,0)</f>
        <v>0</v>
      </c>
      <c r="BH312" s="191">
        <f>IF(N312="sníž. přenesená",J312,0)</f>
        <v>0</v>
      </c>
      <c r="BI312" s="191">
        <f>IF(N312="nulová",J312,0)</f>
        <v>0</v>
      </c>
      <c r="BJ312" s="18" t="s">
        <v>78</v>
      </c>
      <c r="BK312" s="191">
        <f>ROUND(I312*H312,2)</f>
        <v>0</v>
      </c>
      <c r="BL312" s="18" t="s">
        <v>270</v>
      </c>
      <c r="BM312" s="190" t="s">
        <v>481</v>
      </c>
    </row>
    <row r="313" spans="1:47" s="2" customFormat="1" ht="19.5">
      <c r="A313" s="35"/>
      <c r="B313" s="36"/>
      <c r="C313" s="37"/>
      <c r="D313" s="192" t="s">
        <v>153</v>
      </c>
      <c r="E313" s="37"/>
      <c r="F313" s="193" t="s">
        <v>482</v>
      </c>
      <c r="G313" s="37"/>
      <c r="H313" s="37"/>
      <c r="I313" s="194"/>
      <c r="J313" s="37"/>
      <c r="K313" s="37"/>
      <c r="L313" s="40"/>
      <c r="M313" s="195"/>
      <c r="N313" s="196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153</v>
      </c>
      <c r="AU313" s="18" t="s">
        <v>80</v>
      </c>
    </row>
    <row r="314" spans="1:47" s="2" customFormat="1" ht="11.25">
      <c r="A314" s="35"/>
      <c r="B314" s="36"/>
      <c r="C314" s="37"/>
      <c r="D314" s="197" t="s">
        <v>155</v>
      </c>
      <c r="E314" s="37"/>
      <c r="F314" s="198" t="s">
        <v>483</v>
      </c>
      <c r="G314" s="37"/>
      <c r="H314" s="37"/>
      <c r="I314" s="194"/>
      <c r="J314" s="37"/>
      <c r="K314" s="37"/>
      <c r="L314" s="40"/>
      <c r="M314" s="195"/>
      <c r="N314" s="196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155</v>
      </c>
      <c r="AU314" s="18" t="s">
        <v>80</v>
      </c>
    </row>
    <row r="315" spans="2:51" s="13" customFormat="1" ht="11.25">
      <c r="B315" s="199"/>
      <c r="C315" s="200"/>
      <c r="D315" s="192" t="s">
        <v>157</v>
      </c>
      <c r="E315" s="201" t="s">
        <v>19</v>
      </c>
      <c r="F315" s="202" t="s">
        <v>158</v>
      </c>
      <c r="G315" s="200"/>
      <c r="H315" s="201" t="s">
        <v>19</v>
      </c>
      <c r="I315" s="203"/>
      <c r="J315" s="200"/>
      <c r="K315" s="200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157</v>
      </c>
      <c r="AU315" s="208" t="s">
        <v>80</v>
      </c>
      <c r="AV315" s="13" t="s">
        <v>78</v>
      </c>
      <c r="AW315" s="13" t="s">
        <v>33</v>
      </c>
      <c r="AX315" s="13" t="s">
        <v>71</v>
      </c>
      <c r="AY315" s="208" t="s">
        <v>143</v>
      </c>
    </row>
    <row r="316" spans="2:51" s="14" customFormat="1" ht="11.25">
      <c r="B316" s="209"/>
      <c r="C316" s="210"/>
      <c r="D316" s="192" t="s">
        <v>157</v>
      </c>
      <c r="E316" s="211" t="s">
        <v>19</v>
      </c>
      <c r="F316" s="212" t="s">
        <v>484</v>
      </c>
      <c r="G316" s="210"/>
      <c r="H316" s="213">
        <v>6.2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157</v>
      </c>
      <c r="AU316" s="219" t="s">
        <v>80</v>
      </c>
      <c r="AV316" s="14" t="s">
        <v>80</v>
      </c>
      <c r="AW316" s="14" t="s">
        <v>33</v>
      </c>
      <c r="AX316" s="14" t="s">
        <v>78</v>
      </c>
      <c r="AY316" s="219" t="s">
        <v>143</v>
      </c>
    </row>
    <row r="317" spans="1:65" s="2" customFormat="1" ht="24.2" customHeight="1">
      <c r="A317" s="35"/>
      <c r="B317" s="36"/>
      <c r="C317" s="220" t="s">
        <v>485</v>
      </c>
      <c r="D317" s="220" t="s">
        <v>240</v>
      </c>
      <c r="E317" s="221" t="s">
        <v>486</v>
      </c>
      <c r="F317" s="222" t="s">
        <v>487</v>
      </c>
      <c r="G317" s="223" t="s">
        <v>170</v>
      </c>
      <c r="H317" s="224">
        <v>6.82</v>
      </c>
      <c r="I317" s="225"/>
      <c r="J317" s="226">
        <f>ROUND(I317*H317,2)</f>
        <v>0</v>
      </c>
      <c r="K317" s="222" t="s">
        <v>339</v>
      </c>
      <c r="L317" s="227"/>
      <c r="M317" s="228" t="s">
        <v>19</v>
      </c>
      <c r="N317" s="229" t="s">
        <v>42</v>
      </c>
      <c r="O317" s="65"/>
      <c r="P317" s="188">
        <f>O317*H317</f>
        <v>0</v>
      </c>
      <c r="Q317" s="188">
        <v>7E-05</v>
      </c>
      <c r="R317" s="188">
        <f>Q317*H317</f>
        <v>0.0004774</v>
      </c>
      <c r="S317" s="188">
        <v>0</v>
      </c>
      <c r="T317" s="18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0" t="s">
        <v>387</v>
      </c>
      <c r="AT317" s="190" t="s">
        <v>240</v>
      </c>
      <c r="AU317" s="190" t="s">
        <v>80</v>
      </c>
      <c r="AY317" s="18" t="s">
        <v>143</v>
      </c>
      <c r="BE317" s="191">
        <f>IF(N317="základní",J317,0)</f>
        <v>0</v>
      </c>
      <c r="BF317" s="191">
        <f>IF(N317="snížená",J317,0)</f>
        <v>0</v>
      </c>
      <c r="BG317" s="191">
        <f>IF(N317="zákl. přenesená",J317,0)</f>
        <v>0</v>
      </c>
      <c r="BH317" s="191">
        <f>IF(N317="sníž. přenesená",J317,0)</f>
        <v>0</v>
      </c>
      <c r="BI317" s="191">
        <f>IF(N317="nulová",J317,0)</f>
        <v>0</v>
      </c>
      <c r="BJ317" s="18" t="s">
        <v>78</v>
      </c>
      <c r="BK317" s="191">
        <f>ROUND(I317*H317,2)</f>
        <v>0</v>
      </c>
      <c r="BL317" s="18" t="s">
        <v>270</v>
      </c>
      <c r="BM317" s="190" t="s">
        <v>488</v>
      </c>
    </row>
    <row r="318" spans="1:47" s="2" customFormat="1" ht="11.25">
      <c r="A318" s="35"/>
      <c r="B318" s="36"/>
      <c r="C318" s="37"/>
      <c r="D318" s="192" t="s">
        <v>153</v>
      </c>
      <c r="E318" s="37"/>
      <c r="F318" s="193" t="s">
        <v>487</v>
      </c>
      <c r="G318" s="37"/>
      <c r="H318" s="37"/>
      <c r="I318" s="194"/>
      <c r="J318" s="37"/>
      <c r="K318" s="37"/>
      <c r="L318" s="40"/>
      <c r="M318" s="195"/>
      <c r="N318" s="196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153</v>
      </c>
      <c r="AU318" s="18" t="s">
        <v>80</v>
      </c>
    </row>
    <row r="319" spans="2:51" s="14" customFormat="1" ht="11.25">
      <c r="B319" s="209"/>
      <c r="C319" s="210"/>
      <c r="D319" s="192" t="s">
        <v>157</v>
      </c>
      <c r="E319" s="211" t="s">
        <v>19</v>
      </c>
      <c r="F319" s="212" t="s">
        <v>489</v>
      </c>
      <c r="G319" s="210"/>
      <c r="H319" s="213">
        <v>6.2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157</v>
      </c>
      <c r="AU319" s="219" t="s">
        <v>80</v>
      </c>
      <c r="AV319" s="14" t="s">
        <v>80</v>
      </c>
      <c r="AW319" s="14" t="s">
        <v>33</v>
      </c>
      <c r="AX319" s="14" t="s">
        <v>78</v>
      </c>
      <c r="AY319" s="219" t="s">
        <v>143</v>
      </c>
    </row>
    <row r="320" spans="2:51" s="14" customFormat="1" ht="11.25">
      <c r="B320" s="209"/>
      <c r="C320" s="210"/>
      <c r="D320" s="192" t="s">
        <v>157</v>
      </c>
      <c r="E320" s="210"/>
      <c r="F320" s="212" t="s">
        <v>490</v>
      </c>
      <c r="G320" s="210"/>
      <c r="H320" s="213">
        <v>6.82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157</v>
      </c>
      <c r="AU320" s="219" t="s">
        <v>80</v>
      </c>
      <c r="AV320" s="14" t="s">
        <v>80</v>
      </c>
      <c r="AW320" s="14" t="s">
        <v>4</v>
      </c>
      <c r="AX320" s="14" t="s">
        <v>78</v>
      </c>
      <c r="AY320" s="219" t="s">
        <v>143</v>
      </c>
    </row>
    <row r="321" spans="1:65" s="2" customFormat="1" ht="33" customHeight="1">
      <c r="A321" s="35"/>
      <c r="B321" s="36"/>
      <c r="C321" s="179" t="s">
        <v>491</v>
      </c>
      <c r="D321" s="179" t="s">
        <v>146</v>
      </c>
      <c r="E321" s="180" t="s">
        <v>492</v>
      </c>
      <c r="F321" s="181" t="s">
        <v>493</v>
      </c>
      <c r="G321" s="182" t="s">
        <v>163</v>
      </c>
      <c r="H321" s="183">
        <v>2.1</v>
      </c>
      <c r="I321" s="184"/>
      <c r="J321" s="185">
        <f>ROUND(I321*H321,2)</f>
        <v>0</v>
      </c>
      <c r="K321" s="181" t="s">
        <v>150</v>
      </c>
      <c r="L321" s="40"/>
      <c r="M321" s="186" t="s">
        <v>19</v>
      </c>
      <c r="N321" s="187" t="s">
        <v>42</v>
      </c>
      <c r="O321" s="65"/>
      <c r="P321" s="188">
        <f>O321*H321</f>
        <v>0</v>
      </c>
      <c r="Q321" s="188">
        <v>0.00605</v>
      </c>
      <c r="R321" s="188">
        <f>Q321*H321</f>
        <v>0.012705000000000001</v>
      </c>
      <c r="S321" s="188">
        <v>0</v>
      </c>
      <c r="T321" s="18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0" t="s">
        <v>270</v>
      </c>
      <c r="AT321" s="190" t="s">
        <v>146</v>
      </c>
      <c r="AU321" s="190" t="s">
        <v>80</v>
      </c>
      <c r="AY321" s="18" t="s">
        <v>143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18" t="s">
        <v>78</v>
      </c>
      <c r="BK321" s="191">
        <f>ROUND(I321*H321,2)</f>
        <v>0</v>
      </c>
      <c r="BL321" s="18" t="s">
        <v>270</v>
      </c>
      <c r="BM321" s="190" t="s">
        <v>494</v>
      </c>
    </row>
    <row r="322" spans="1:47" s="2" customFormat="1" ht="19.5">
      <c r="A322" s="35"/>
      <c r="B322" s="36"/>
      <c r="C322" s="37"/>
      <c r="D322" s="192" t="s">
        <v>153</v>
      </c>
      <c r="E322" s="37"/>
      <c r="F322" s="193" t="s">
        <v>495</v>
      </c>
      <c r="G322" s="37"/>
      <c r="H322" s="37"/>
      <c r="I322" s="194"/>
      <c r="J322" s="37"/>
      <c r="K322" s="37"/>
      <c r="L322" s="40"/>
      <c r="M322" s="195"/>
      <c r="N322" s="196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153</v>
      </c>
      <c r="AU322" s="18" t="s">
        <v>80</v>
      </c>
    </row>
    <row r="323" spans="1:47" s="2" customFormat="1" ht="11.25">
      <c r="A323" s="35"/>
      <c r="B323" s="36"/>
      <c r="C323" s="37"/>
      <c r="D323" s="197" t="s">
        <v>155</v>
      </c>
      <c r="E323" s="37"/>
      <c r="F323" s="198" t="s">
        <v>496</v>
      </c>
      <c r="G323" s="37"/>
      <c r="H323" s="37"/>
      <c r="I323" s="194"/>
      <c r="J323" s="37"/>
      <c r="K323" s="37"/>
      <c r="L323" s="40"/>
      <c r="M323" s="195"/>
      <c r="N323" s="196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155</v>
      </c>
      <c r="AU323" s="18" t="s">
        <v>80</v>
      </c>
    </row>
    <row r="324" spans="2:51" s="13" customFormat="1" ht="11.25">
      <c r="B324" s="199"/>
      <c r="C324" s="200"/>
      <c r="D324" s="192" t="s">
        <v>157</v>
      </c>
      <c r="E324" s="201" t="s">
        <v>19</v>
      </c>
      <c r="F324" s="202" t="s">
        <v>158</v>
      </c>
      <c r="G324" s="200"/>
      <c r="H324" s="201" t="s">
        <v>19</v>
      </c>
      <c r="I324" s="203"/>
      <c r="J324" s="200"/>
      <c r="K324" s="200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157</v>
      </c>
      <c r="AU324" s="208" t="s">
        <v>80</v>
      </c>
      <c r="AV324" s="13" t="s">
        <v>78</v>
      </c>
      <c r="AW324" s="13" t="s">
        <v>33</v>
      </c>
      <c r="AX324" s="13" t="s">
        <v>71</v>
      </c>
      <c r="AY324" s="208" t="s">
        <v>143</v>
      </c>
    </row>
    <row r="325" spans="2:51" s="14" customFormat="1" ht="11.25">
      <c r="B325" s="209"/>
      <c r="C325" s="210"/>
      <c r="D325" s="192" t="s">
        <v>157</v>
      </c>
      <c r="E325" s="211" t="s">
        <v>19</v>
      </c>
      <c r="F325" s="212" t="s">
        <v>465</v>
      </c>
      <c r="G325" s="210"/>
      <c r="H325" s="213">
        <v>2.1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157</v>
      </c>
      <c r="AU325" s="219" t="s">
        <v>80</v>
      </c>
      <c r="AV325" s="14" t="s">
        <v>80</v>
      </c>
      <c r="AW325" s="14" t="s">
        <v>33</v>
      </c>
      <c r="AX325" s="14" t="s">
        <v>78</v>
      </c>
      <c r="AY325" s="219" t="s">
        <v>143</v>
      </c>
    </row>
    <row r="326" spans="1:65" s="2" customFormat="1" ht="16.5" customHeight="1">
      <c r="A326" s="35"/>
      <c r="B326" s="36"/>
      <c r="C326" s="220" t="s">
        <v>497</v>
      </c>
      <c r="D326" s="220" t="s">
        <v>240</v>
      </c>
      <c r="E326" s="221" t="s">
        <v>498</v>
      </c>
      <c r="F326" s="222" t="s">
        <v>499</v>
      </c>
      <c r="G326" s="223" t="s">
        <v>163</v>
      </c>
      <c r="H326" s="224">
        <v>2.31</v>
      </c>
      <c r="I326" s="225"/>
      <c r="J326" s="226">
        <f>ROUND(I326*H326,2)</f>
        <v>0</v>
      </c>
      <c r="K326" s="222" t="s">
        <v>150</v>
      </c>
      <c r="L326" s="227"/>
      <c r="M326" s="228" t="s">
        <v>19</v>
      </c>
      <c r="N326" s="229" t="s">
        <v>42</v>
      </c>
      <c r="O326" s="65"/>
      <c r="P326" s="188">
        <f>O326*H326</f>
        <v>0</v>
      </c>
      <c r="Q326" s="188">
        <v>0.0129</v>
      </c>
      <c r="R326" s="188">
        <f>Q326*H326</f>
        <v>0.029799</v>
      </c>
      <c r="S326" s="188">
        <v>0</v>
      </c>
      <c r="T326" s="18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387</v>
      </c>
      <c r="AT326" s="190" t="s">
        <v>240</v>
      </c>
      <c r="AU326" s="190" t="s">
        <v>80</v>
      </c>
      <c r="AY326" s="18" t="s">
        <v>143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18" t="s">
        <v>78</v>
      </c>
      <c r="BK326" s="191">
        <f>ROUND(I326*H326,2)</f>
        <v>0</v>
      </c>
      <c r="BL326" s="18" t="s">
        <v>270</v>
      </c>
      <c r="BM326" s="190" t="s">
        <v>500</v>
      </c>
    </row>
    <row r="327" spans="1:47" s="2" customFormat="1" ht="11.25">
      <c r="A327" s="35"/>
      <c r="B327" s="36"/>
      <c r="C327" s="37"/>
      <c r="D327" s="192" t="s">
        <v>153</v>
      </c>
      <c r="E327" s="37"/>
      <c r="F327" s="193" t="s">
        <v>499</v>
      </c>
      <c r="G327" s="37"/>
      <c r="H327" s="37"/>
      <c r="I327" s="194"/>
      <c r="J327" s="37"/>
      <c r="K327" s="37"/>
      <c r="L327" s="40"/>
      <c r="M327" s="195"/>
      <c r="N327" s="196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153</v>
      </c>
      <c r="AU327" s="18" t="s">
        <v>80</v>
      </c>
    </row>
    <row r="328" spans="2:51" s="14" customFormat="1" ht="11.25">
      <c r="B328" s="209"/>
      <c r="C328" s="210"/>
      <c r="D328" s="192" t="s">
        <v>157</v>
      </c>
      <c r="E328" s="211" t="s">
        <v>19</v>
      </c>
      <c r="F328" s="212" t="s">
        <v>501</v>
      </c>
      <c r="G328" s="210"/>
      <c r="H328" s="213">
        <v>2.1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157</v>
      </c>
      <c r="AU328" s="219" t="s">
        <v>80</v>
      </c>
      <c r="AV328" s="14" t="s">
        <v>80</v>
      </c>
      <c r="AW328" s="14" t="s">
        <v>33</v>
      </c>
      <c r="AX328" s="14" t="s">
        <v>78</v>
      </c>
      <c r="AY328" s="219" t="s">
        <v>143</v>
      </c>
    </row>
    <row r="329" spans="2:51" s="14" customFormat="1" ht="11.25">
      <c r="B329" s="209"/>
      <c r="C329" s="210"/>
      <c r="D329" s="192" t="s">
        <v>157</v>
      </c>
      <c r="E329" s="210"/>
      <c r="F329" s="212" t="s">
        <v>502</v>
      </c>
      <c r="G329" s="210"/>
      <c r="H329" s="213">
        <v>2.31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157</v>
      </c>
      <c r="AU329" s="219" t="s">
        <v>80</v>
      </c>
      <c r="AV329" s="14" t="s">
        <v>80</v>
      </c>
      <c r="AW329" s="14" t="s">
        <v>4</v>
      </c>
      <c r="AX329" s="14" t="s">
        <v>78</v>
      </c>
      <c r="AY329" s="219" t="s">
        <v>143</v>
      </c>
    </row>
    <row r="330" spans="1:65" s="2" customFormat="1" ht="24.2" customHeight="1">
      <c r="A330" s="35"/>
      <c r="B330" s="36"/>
      <c r="C330" s="179" t="s">
        <v>503</v>
      </c>
      <c r="D330" s="179" t="s">
        <v>146</v>
      </c>
      <c r="E330" s="180" t="s">
        <v>504</v>
      </c>
      <c r="F330" s="181" t="s">
        <v>505</v>
      </c>
      <c r="G330" s="182" t="s">
        <v>345</v>
      </c>
      <c r="H330" s="230"/>
      <c r="I330" s="184"/>
      <c r="J330" s="185">
        <f>ROUND(I330*H330,2)</f>
        <v>0</v>
      </c>
      <c r="K330" s="181" t="s">
        <v>150</v>
      </c>
      <c r="L330" s="40"/>
      <c r="M330" s="186" t="s">
        <v>19</v>
      </c>
      <c r="N330" s="187" t="s">
        <v>42</v>
      </c>
      <c r="O330" s="65"/>
      <c r="P330" s="188">
        <f>O330*H330</f>
        <v>0</v>
      </c>
      <c r="Q330" s="188">
        <v>0</v>
      </c>
      <c r="R330" s="188">
        <f>Q330*H330</f>
        <v>0</v>
      </c>
      <c r="S330" s="188">
        <v>0</v>
      </c>
      <c r="T330" s="18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0" t="s">
        <v>270</v>
      </c>
      <c r="AT330" s="190" t="s">
        <v>146</v>
      </c>
      <c r="AU330" s="190" t="s">
        <v>80</v>
      </c>
      <c r="AY330" s="18" t="s">
        <v>143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18" t="s">
        <v>78</v>
      </c>
      <c r="BK330" s="191">
        <f>ROUND(I330*H330,2)</f>
        <v>0</v>
      </c>
      <c r="BL330" s="18" t="s">
        <v>270</v>
      </c>
      <c r="BM330" s="190" t="s">
        <v>506</v>
      </c>
    </row>
    <row r="331" spans="1:47" s="2" customFormat="1" ht="29.25">
      <c r="A331" s="35"/>
      <c r="B331" s="36"/>
      <c r="C331" s="37"/>
      <c r="D331" s="192" t="s">
        <v>153</v>
      </c>
      <c r="E331" s="37"/>
      <c r="F331" s="193" t="s">
        <v>507</v>
      </c>
      <c r="G331" s="37"/>
      <c r="H331" s="37"/>
      <c r="I331" s="194"/>
      <c r="J331" s="37"/>
      <c r="K331" s="37"/>
      <c r="L331" s="40"/>
      <c r="M331" s="195"/>
      <c r="N331" s="196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153</v>
      </c>
      <c r="AU331" s="18" t="s">
        <v>80</v>
      </c>
    </row>
    <row r="332" spans="1:47" s="2" customFormat="1" ht="11.25">
      <c r="A332" s="35"/>
      <c r="B332" s="36"/>
      <c r="C332" s="37"/>
      <c r="D332" s="197" t="s">
        <v>155</v>
      </c>
      <c r="E332" s="37"/>
      <c r="F332" s="198" t="s">
        <v>508</v>
      </c>
      <c r="G332" s="37"/>
      <c r="H332" s="37"/>
      <c r="I332" s="194"/>
      <c r="J332" s="37"/>
      <c r="K332" s="37"/>
      <c r="L332" s="40"/>
      <c r="M332" s="195"/>
      <c r="N332" s="196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155</v>
      </c>
      <c r="AU332" s="18" t="s">
        <v>80</v>
      </c>
    </row>
    <row r="333" spans="2:63" s="12" customFormat="1" ht="22.9" customHeight="1">
      <c r="B333" s="163"/>
      <c r="C333" s="164"/>
      <c r="D333" s="165" t="s">
        <v>70</v>
      </c>
      <c r="E333" s="177" t="s">
        <v>509</v>
      </c>
      <c r="F333" s="177" t="s">
        <v>510</v>
      </c>
      <c r="G333" s="164"/>
      <c r="H333" s="164"/>
      <c r="I333" s="167"/>
      <c r="J333" s="178">
        <f>BK333</f>
        <v>0</v>
      </c>
      <c r="K333" s="164"/>
      <c r="L333" s="169"/>
      <c r="M333" s="170"/>
      <c r="N333" s="171"/>
      <c r="O333" s="171"/>
      <c r="P333" s="172">
        <f>SUM(P334:P357)</f>
        <v>0</v>
      </c>
      <c r="Q333" s="171"/>
      <c r="R333" s="172">
        <f>SUM(R334:R357)</f>
        <v>0.0008831999999999999</v>
      </c>
      <c r="S333" s="171"/>
      <c r="T333" s="173">
        <f>SUM(T334:T357)</f>
        <v>0</v>
      </c>
      <c r="AR333" s="174" t="s">
        <v>80</v>
      </c>
      <c r="AT333" s="175" t="s">
        <v>70</v>
      </c>
      <c r="AU333" s="175" t="s">
        <v>78</v>
      </c>
      <c r="AY333" s="174" t="s">
        <v>143</v>
      </c>
      <c r="BK333" s="176">
        <f>SUM(BK334:BK357)</f>
        <v>0</v>
      </c>
    </row>
    <row r="334" spans="1:65" s="2" customFormat="1" ht="24.2" customHeight="1">
      <c r="A334" s="35"/>
      <c r="B334" s="36"/>
      <c r="C334" s="179" t="s">
        <v>511</v>
      </c>
      <c r="D334" s="179" t="s">
        <v>146</v>
      </c>
      <c r="E334" s="180" t="s">
        <v>512</v>
      </c>
      <c r="F334" s="181" t="s">
        <v>513</v>
      </c>
      <c r="G334" s="182" t="s">
        <v>163</v>
      </c>
      <c r="H334" s="183">
        <v>1.92</v>
      </c>
      <c r="I334" s="184"/>
      <c r="J334" s="185">
        <f>ROUND(I334*H334,2)</f>
        <v>0</v>
      </c>
      <c r="K334" s="181" t="s">
        <v>150</v>
      </c>
      <c r="L334" s="40"/>
      <c r="M334" s="186" t="s">
        <v>19</v>
      </c>
      <c r="N334" s="187" t="s">
        <v>42</v>
      </c>
      <c r="O334" s="65"/>
      <c r="P334" s="188">
        <f>O334*H334</f>
        <v>0</v>
      </c>
      <c r="Q334" s="188">
        <v>8E-05</v>
      </c>
      <c r="R334" s="188">
        <f>Q334*H334</f>
        <v>0.00015360000000000002</v>
      </c>
      <c r="S334" s="188">
        <v>0</v>
      </c>
      <c r="T334" s="18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0" t="s">
        <v>270</v>
      </c>
      <c r="AT334" s="190" t="s">
        <v>146</v>
      </c>
      <c r="AU334" s="190" t="s">
        <v>80</v>
      </c>
      <c r="AY334" s="18" t="s">
        <v>143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18" t="s">
        <v>78</v>
      </c>
      <c r="BK334" s="191">
        <f>ROUND(I334*H334,2)</f>
        <v>0</v>
      </c>
      <c r="BL334" s="18" t="s">
        <v>270</v>
      </c>
      <c r="BM334" s="190" t="s">
        <v>514</v>
      </c>
    </row>
    <row r="335" spans="1:47" s="2" customFormat="1" ht="19.5">
      <c r="A335" s="35"/>
      <c r="B335" s="36"/>
      <c r="C335" s="37"/>
      <c r="D335" s="192" t="s">
        <v>153</v>
      </c>
      <c r="E335" s="37"/>
      <c r="F335" s="193" t="s">
        <v>515</v>
      </c>
      <c r="G335" s="37"/>
      <c r="H335" s="37"/>
      <c r="I335" s="194"/>
      <c r="J335" s="37"/>
      <c r="K335" s="37"/>
      <c r="L335" s="40"/>
      <c r="M335" s="195"/>
      <c r="N335" s="196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153</v>
      </c>
      <c r="AU335" s="18" t="s">
        <v>80</v>
      </c>
    </row>
    <row r="336" spans="1:47" s="2" customFormat="1" ht="11.25">
      <c r="A336" s="35"/>
      <c r="B336" s="36"/>
      <c r="C336" s="37"/>
      <c r="D336" s="197" t="s">
        <v>155</v>
      </c>
      <c r="E336" s="37"/>
      <c r="F336" s="198" t="s">
        <v>516</v>
      </c>
      <c r="G336" s="37"/>
      <c r="H336" s="37"/>
      <c r="I336" s="194"/>
      <c r="J336" s="37"/>
      <c r="K336" s="37"/>
      <c r="L336" s="40"/>
      <c r="M336" s="195"/>
      <c r="N336" s="196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155</v>
      </c>
      <c r="AU336" s="18" t="s">
        <v>80</v>
      </c>
    </row>
    <row r="337" spans="2:51" s="13" customFormat="1" ht="11.25">
      <c r="B337" s="199"/>
      <c r="C337" s="200"/>
      <c r="D337" s="192" t="s">
        <v>157</v>
      </c>
      <c r="E337" s="201" t="s">
        <v>19</v>
      </c>
      <c r="F337" s="202" t="s">
        <v>421</v>
      </c>
      <c r="G337" s="200"/>
      <c r="H337" s="201" t="s">
        <v>19</v>
      </c>
      <c r="I337" s="203"/>
      <c r="J337" s="200"/>
      <c r="K337" s="200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157</v>
      </c>
      <c r="AU337" s="208" t="s">
        <v>80</v>
      </c>
      <c r="AV337" s="13" t="s">
        <v>78</v>
      </c>
      <c r="AW337" s="13" t="s">
        <v>33</v>
      </c>
      <c r="AX337" s="13" t="s">
        <v>71</v>
      </c>
      <c r="AY337" s="208" t="s">
        <v>143</v>
      </c>
    </row>
    <row r="338" spans="2:51" s="13" customFormat="1" ht="11.25">
      <c r="B338" s="199"/>
      <c r="C338" s="200"/>
      <c r="D338" s="192" t="s">
        <v>157</v>
      </c>
      <c r="E338" s="201" t="s">
        <v>19</v>
      </c>
      <c r="F338" s="202" t="s">
        <v>517</v>
      </c>
      <c r="G338" s="200"/>
      <c r="H338" s="201" t="s">
        <v>19</v>
      </c>
      <c r="I338" s="203"/>
      <c r="J338" s="200"/>
      <c r="K338" s="200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157</v>
      </c>
      <c r="AU338" s="208" t="s">
        <v>80</v>
      </c>
      <c r="AV338" s="13" t="s">
        <v>78</v>
      </c>
      <c r="AW338" s="13" t="s">
        <v>33</v>
      </c>
      <c r="AX338" s="13" t="s">
        <v>71</v>
      </c>
      <c r="AY338" s="208" t="s">
        <v>143</v>
      </c>
    </row>
    <row r="339" spans="2:51" s="14" customFormat="1" ht="11.25">
      <c r="B339" s="209"/>
      <c r="C339" s="210"/>
      <c r="D339" s="192" t="s">
        <v>157</v>
      </c>
      <c r="E339" s="211" t="s">
        <v>19</v>
      </c>
      <c r="F339" s="212" t="s">
        <v>518</v>
      </c>
      <c r="G339" s="210"/>
      <c r="H339" s="213">
        <v>1.92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157</v>
      </c>
      <c r="AU339" s="219" t="s">
        <v>80</v>
      </c>
      <c r="AV339" s="14" t="s">
        <v>80</v>
      </c>
      <c r="AW339" s="14" t="s">
        <v>33</v>
      </c>
      <c r="AX339" s="14" t="s">
        <v>78</v>
      </c>
      <c r="AY339" s="219" t="s">
        <v>143</v>
      </c>
    </row>
    <row r="340" spans="1:65" s="2" customFormat="1" ht="24.2" customHeight="1">
      <c r="A340" s="35"/>
      <c r="B340" s="36"/>
      <c r="C340" s="179" t="s">
        <v>519</v>
      </c>
      <c r="D340" s="179" t="s">
        <v>146</v>
      </c>
      <c r="E340" s="180" t="s">
        <v>520</v>
      </c>
      <c r="F340" s="181" t="s">
        <v>521</v>
      </c>
      <c r="G340" s="182" t="s">
        <v>163</v>
      </c>
      <c r="H340" s="183">
        <v>1.92</v>
      </c>
      <c r="I340" s="184"/>
      <c r="J340" s="185">
        <f>ROUND(I340*H340,2)</f>
        <v>0</v>
      </c>
      <c r="K340" s="181" t="s">
        <v>150</v>
      </c>
      <c r="L340" s="40"/>
      <c r="M340" s="186" t="s">
        <v>19</v>
      </c>
      <c r="N340" s="187" t="s">
        <v>42</v>
      </c>
      <c r="O340" s="65"/>
      <c r="P340" s="188">
        <f>O340*H340</f>
        <v>0</v>
      </c>
      <c r="Q340" s="188">
        <v>0.00014</v>
      </c>
      <c r="R340" s="188">
        <f>Q340*H340</f>
        <v>0.0002688</v>
      </c>
      <c r="S340" s="188">
        <v>0</v>
      </c>
      <c r="T340" s="189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0" t="s">
        <v>270</v>
      </c>
      <c r="AT340" s="190" t="s">
        <v>146</v>
      </c>
      <c r="AU340" s="190" t="s">
        <v>80</v>
      </c>
      <c r="AY340" s="18" t="s">
        <v>143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18" t="s">
        <v>78</v>
      </c>
      <c r="BK340" s="191">
        <f>ROUND(I340*H340,2)</f>
        <v>0</v>
      </c>
      <c r="BL340" s="18" t="s">
        <v>270</v>
      </c>
      <c r="BM340" s="190" t="s">
        <v>522</v>
      </c>
    </row>
    <row r="341" spans="1:47" s="2" customFormat="1" ht="11.25">
      <c r="A341" s="35"/>
      <c r="B341" s="36"/>
      <c r="C341" s="37"/>
      <c r="D341" s="192" t="s">
        <v>153</v>
      </c>
      <c r="E341" s="37"/>
      <c r="F341" s="193" t="s">
        <v>523</v>
      </c>
      <c r="G341" s="37"/>
      <c r="H341" s="37"/>
      <c r="I341" s="194"/>
      <c r="J341" s="37"/>
      <c r="K341" s="37"/>
      <c r="L341" s="40"/>
      <c r="M341" s="195"/>
      <c r="N341" s="196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153</v>
      </c>
      <c r="AU341" s="18" t="s">
        <v>80</v>
      </c>
    </row>
    <row r="342" spans="1:47" s="2" customFormat="1" ht="11.25">
      <c r="A342" s="35"/>
      <c r="B342" s="36"/>
      <c r="C342" s="37"/>
      <c r="D342" s="197" t="s">
        <v>155</v>
      </c>
      <c r="E342" s="37"/>
      <c r="F342" s="198" t="s">
        <v>524</v>
      </c>
      <c r="G342" s="37"/>
      <c r="H342" s="37"/>
      <c r="I342" s="194"/>
      <c r="J342" s="37"/>
      <c r="K342" s="37"/>
      <c r="L342" s="40"/>
      <c r="M342" s="195"/>
      <c r="N342" s="196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155</v>
      </c>
      <c r="AU342" s="18" t="s">
        <v>80</v>
      </c>
    </row>
    <row r="343" spans="2:51" s="13" customFormat="1" ht="11.25">
      <c r="B343" s="199"/>
      <c r="C343" s="200"/>
      <c r="D343" s="192" t="s">
        <v>157</v>
      </c>
      <c r="E343" s="201" t="s">
        <v>19</v>
      </c>
      <c r="F343" s="202" t="s">
        <v>421</v>
      </c>
      <c r="G343" s="200"/>
      <c r="H343" s="201" t="s">
        <v>19</v>
      </c>
      <c r="I343" s="203"/>
      <c r="J343" s="200"/>
      <c r="K343" s="200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157</v>
      </c>
      <c r="AU343" s="208" t="s">
        <v>80</v>
      </c>
      <c r="AV343" s="13" t="s">
        <v>78</v>
      </c>
      <c r="AW343" s="13" t="s">
        <v>33</v>
      </c>
      <c r="AX343" s="13" t="s">
        <v>71</v>
      </c>
      <c r="AY343" s="208" t="s">
        <v>143</v>
      </c>
    </row>
    <row r="344" spans="2:51" s="13" customFormat="1" ht="11.25">
      <c r="B344" s="199"/>
      <c r="C344" s="200"/>
      <c r="D344" s="192" t="s">
        <v>157</v>
      </c>
      <c r="E344" s="201" t="s">
        <v>19</v>
      </c>
      <c r="F344" s="202" t="s">
        <v>517</v>
      </c>
      <c r="G344" s="200"/>
      <c r="H344" s="201" t="s">
        <v>19</v>
      </c>
      <c r="I344" s="203"/>
      <c r="J344" s="200"/>
      <c r="K344" s="200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157</v>
      </c>
      <c r="AU344" s="208" t="s">
        <v>80</v>
      </c>
      <c r="AV344" s="13" t="s">
        <v>78</v>
      </c>
      <c r="AW344" s="13" t="s">
        <v>33</v>
      </c>
      <c r="AX344" s="13" t="s">
        <v>71</v>
      </c>
      <c r="AY344" s="208" t="s">
        <v>143</v>
      </c>
    </row>
    <row r="345" spans="2:51" s="14" customFormat="1" ht="11.25">
      <c r="B345" s="209"/>
      <c r="C345" s="210"/>
      <c r="D345" s="192" t="s">
        <v>157</v>
      </c>
      <c r="E345" s="211" t="s">
        <v>19</v>
      </c>
      <c r="F345" s="212" t="s">
        <v>518</v>
      </c>
      <c r="G345" s="210"/>
      <c r="H345" s="213">
        <v>1.92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157</v>
      </c>
      <c r="AU345" s="219" t="s">
        <v>80</v>
      </c>
      <c r="AV345" s="14" t="s">
        <v>80</v>
      </c>
      <c r="AW345" s="14" t="s">
        <v>33</v>
      </c>
      <c r="AX345" s="14" t="s">
        <v>78</v>
      </c>
      <c r="AY345" s="219" t="s">
        <v>143</v>
      </c>
    </row>
    <row r="346" spans="1:65" s="2" customFormat="1" ht="24.2" customHeight="1">
      <c r="A346" s="35"/>
      <c r="B346" s="36"/>
      <c r="C346" s="179" t="s">
        <v>525</v>
      </c>
      <c r="D346" s="179" t="s">
        <v>146</v>
      </c>
      <c r="E346" s="180" t="s">
        <v>526</v>
      </c>
      <c r="F346" s="181" t="s">
        <v>527</v>
      </c>
      <c r="G346" s="182" t="s">
        <v>163</v>
      </c>
      <c r="H346" s="183">
        <v>1.92</v>
      </c>
      <c r="I346" s="184"/>
      <c r="J346" s="185">
        <f>ROUND(I346*H346,2)</f>
        <v>0</v>
      </c>
      <c r="K346" s="181" t="s">
        <v>150</v>
      </c>
      <c r="L346" s="40"/>
      <c r="M346" s="186" t="s">
        <v>19</v>
      </c>
      <c r="N346" s="187" t="s">
        <v>42</v>
      </c>
      <c r="O346" s="65"/>
      <c r="P346" s="188">
        <f>O346*H346</f>
        <v>0</v>
      </c>
      <c r="Q346" s="188">
        <v>0.00012</v>
      </c>
      <c r="R346" s="188">
        <f>Q346*H346</f>
        <v>0.0002304</v>
      </c>
      <c r="S346" s="188">
        <v>0</v>
      </c>
      <c r="T346" s="18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0" t="s">
        <v>270</v>
      </c>
      <c r="AT346" s="190" t="s">
        <v>146</v>
      </c>
      <c r="AU346" s="190" t="s">
        <v>80</v>
      </c>
      <c r="AY346" s="18" t="s">
        <v>143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18" t="s">
        <v>78</v>
      </c>
      <c r="BK346" s="191">
        <f>ROUND(I346*H346,2)</f>
        <v>0</v>
      </c>
      <c r="BL346" s="18" t="s">
        <v>270</v>
      </c>
      <c r="BM346" s="190" t="s">
        <v>528</v>
      </c>
    </row>
    <row r="347" spans="1:47" s="2" customFormat="1" ht="19.5">
      <c r="A347" s="35"/>
      <c r="B347" s="36"/>
      <c r="C347" s="37"/>
      <c r="D347" s="192" t="s">
        <v>153</v>
      </c>
      <c r="E347" s="37"/>
      <c r="F347" s="193" t="s">
        <v>529</v>
      </c>
      <c r="G347" s="37"/>
      <c r="H347" s="37"/>
      <c r="I347" s="194"/>
      <c r="J347" s="37"/>
      <c r="K347" s="37"/>
      <c r="L347" s="40"/>
      <c r="M347" s="195"/>
      <c r="N347" s="196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153</v>
      </c>
      <c r="AU347" s="18" t="s">
        <v>80</v>
      </c>
    </row>
    <row r="348" spans="1:47" s="2" customFormat="1" ht="11.25">
      <c r="A348" s="35"/>
      <c r="B348" s="36"/>
      <c r="C348" s="37"/>
      <c r="D348" s="197" t="s">
        <v>155</v>
      </c>
      <c r="E348" s="37"/>
      <c r="F348" s="198" t="s">
        <v>530</v>
      </c>
      <c r="G348" s="37"/>
      <c r="H348" s="37"/>
      <c r="I348" s="194"/>
      <c r="J348" s="37"/>
      <c r="K348" s="37"/>
      <c r="L348" s="40"/>
      <c r="M348" s="195"/>
      <c r="N348" s="196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155</v>
      </c>
      <c r="AU348" s="18" t="s">
        <v>80</v>
      </c>
    </row>
    <row r="349" spans="2:51" s="13" customFormat="1" ht="11.25">
      <c r="B349" s="199"/>
      <c r="C349" s="200"/>
      <c r="D349" s="192" t="s">
        <v>157</v>
      </c>
      <c r="E349" s="201" t="s">
        <v>19</v>
      </c>
      <c r="F349" s="202" t="s">
        <v>421</v>
      </c>
      <c r="G349" s="200"/>
      <c r="H349" s="201" t="s">
        <v>19</v>
      </c>
      <c r="I349" s="203"/>
      <c r="J349" s="200"/>
      <c r="K349" s="200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157</v>
      </c>
      <c r="AU349" s="208" t="s">
        <v>80</v>
      </c>
      <c r="AV349" s="13" t="s">
        <v>78</v>
      </c>
      <c r="AW349" s="13" t="s">
        <v>33</v>
      </c>
      <c r="AX349" s="13" t="s">
        <v>71</v>
      </c>
      <c r="AY349" s="208" t="s">
        <v>143</v>
      </c>
    </row>
    <row r="350" spans="2:51" s="13" customFormat="1" ht="11.25">
      <c r="B350" s="199"/>
      <c r="C350" s="200"/>
      <c r="D350" s="192" t="s">
        <v>157</v>
      </c>
      <c r="E350" s="201" t="s">
        <v>19</v>
      </c>
      <c r="F350" s="202" t="s">
        <v>517</v>
      </c>
      <c r="G350" s="200"/>
      <c r="H350" s="201" t="s">
        <v>19</v>
      </c>
      <c r="I350" s="203"/>
      <c r="J350" s="200"/>
      <c r="K350" s="200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157</v>
      </c>
      <c r="AU350" s="208" t="s">
        <v>80</v>
      </c>
      <c r="AV350" s="13" t="s">
        <v>78</v>
      </c>
      <c r="AW350" s="13" t="s">
        <v>33</v>
      </c>
      <c r="AX350" s="13" t="s">
        <v>71</v>
      </c>
      <c r="AY350" s="208" t="s">
        <v>143</v>
      </c>
    </row>
    <row r="351" spans="2:51" s="14" customFormat="1" ht="11.25">
      <c r="B351" s="209"/>
      <c r="C351" s="210"/>
      <c r="D351" s="192" t="s">
        <v>157</v>
      </c>
      <c r="E351" s="211" t="s">
        <v>19</v>
      </c>
      <c r="F351" s="212" t="s">
        <v>518</v>
      </c>
      <c r="G351" s="210"/>
      <c r="H351" s="213">
        <v>1.92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157</v>
      </c>
      <c r="AU351" s="219" t="s">
        <v>80</v>
      </c>
      <c r="AV351" s="14" t="s">
        <v>80</v>
      </c>
      <c r="AW351" s="14" t="s">
        <v>33</v>
      </c>
      <c r="AX351" s="14" t="s">
        <v>78</v>
      </c>
      <c r="AY351" s="219" t="s">
        <v>143</v>
      </c>
    </row>
    <row r="352" spans="1:65" s="2" customFormat="1" ht="24.2" customHeight="1">
      <c r="A352" s="35"/>
      <c r="B352" s="36"/>
      <c r="C352" s="179" t="s">
        <v>531</v>
      </c>
      <c r="D352" s="179" t="s">
        <v>146</v>
      </c>
      <c r="E352" s="180" t="s">
        <v>532</v>
      </c>
      <c r="F352" s="181" t="s">
        <v>533</v>
      </c>
      <c r="G352" s="182" t="s">
        <v>163</v>
      </c>
      <c r="H352" s="183">
        <v>1.92</v>
      </c>
      <c r="I352" s="184"/>
      <c r="J352" s="185">
        <f>ROUND(I352*H352,2)</f>
        <v>0</v>
      </c>
      <c r="K352" s="181" t="s">
        <v>150</v>
      </c>
      <c r="L352" s="40"/>
      <c r="M352" s="186" t="s">
        <v>19</v>
      </c>
      <c r="N352" s="187" t="s">
        <v>42</v>
      </c>
      <c r="O352" s="65"/>
      <c r="P352" s="188">
        <f>O352*H352</f>
        <v>0</v>
      </c>
      <c r="Q352" s="188">
        <v>0.00012</v>
      </c>
      <c r="R352" s="188">
        <f>Q352*H352</f>
        <v>0.0002304</v>
      </c>
      <c r="S352" s="188">
        <v>0</v>
      </c>
      <c r="T352" s="189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0" t="s">
        <v>270</v>
      </c>
      <c r="AT352" s="190" t="s">
        <v>146</v>
      </c>
      <c r="AU352" s="190" t="s">
        <v>80</v>
      </c>
      <c r="AY352" s="18" t="s">
        <v>143</v>
      </c>
      <c r="BE352" s="191">
        <f>IF(N352="základní",J352,0)</f>
        <v>0</v>
      </c>
      <c r="BF352" s="191">
        <f>IF(N352="snížená",J352,0)</f>
        <v>0</v>
      </c>
      <c r="BG352" s="191">
        <f>IF(N352="zákl. přenesená",J352,0)</f>
        <v>0</v>
      </c>
      <c r="BH352" s="191">
        <f>IF(N352="sníž. přenesená",J352,0)</f>
        <v>0</v>
      </c>
      <c r="BI352" s="191">
        <f>IF(N352="nulová",J352,0)</f>
        <v>0</v>
      </c>
      <c r="BJ352" s="18" t="s">
        <v>78</v>
      </c>
      <c r="BK352" s="191">
        <f>ROUND(I352*H352,2)</f>
        <v>0</v>
      </c>
      <c r="BL352" s="18" t="s">
        <v>270</v>
      </c>
      <c r="BM352" s="190" t="s">
        <v>534</v>
      </c>
    </row>
    <row r="353" spans="1:47" s="2" customFormat="1" ht="19.5">
      <c r="A353" s="35"/>
      <c r="B353" s="36"/>
      <c r="C353" s="37"/>
      <c r="D353" s="192" t="s">
        <v>153</v>
      </c>
      <c r="E353" s="37"/>
      <c r="F353" s="193" t="s">
        <v>535</v>
      </c>
      <c r="G353" s="37"/>
      <c r="H353" s="37"/>
      <c r="I353" s="194"/>
      <c r="J353" s="37"/>
      <c r="K353" s="37"/>
      <c r="L353" s="40"/>
      <c r="M353" s="195"/>
      <c r="N353" s="196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153</v>
      </c>
      <c r="AU353" s="18" t="s">
        <v>80</v>
      </c>
    </row>
    <row r="354" spans="1:47" s="2" customFormat="1" ht="11.25">
      <c r="A354" s="35"/>
      <c r="B354" s="36"/>
      <c r="C354" s="37"/>
      <c r="D354" s="197" t="s">
        <v>155</v>
      </c>
      <c r="E354" s="37"/>
      <c r="F354" s="198" t="s">
        <v>536</v>
      </c>
      <c r="G354" s="37"/>
      <c r="H354" s="37"/>
      <c r="I354" s="194"/>
      <c r="J354" s="37"/>
      <c r="K354" s="37"/>
      <c r="L354" s="40"/>
      <c r="M354" s="195"/>
      <c r="N354" s="196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155</v>
      </c>
      <c r="AU354" s="18" t="s">
        <v>80</v>
      </c>
    </row>
    <row r="355" spans="2:51" s="13" customFormat="1" ht="11.25">
      <c r="B355" s="199"/>
      <c r="C355" s="200"/>
      <c r="D355" s="192" t="s">
        <v>157</v>
      </c>
      <c r="E355" s="201" t="s">
        <v>19</v>
      </c>
      <c r="F355" s="202" t="s">
        <v>421</v>
      </c>
      <c r="G355" s="200"/>
      <c r="H355" s="201" t="s">
        <v>19</v>
      </c>
      <c r="I355" s="203"/>
      <c r="J355" s="200"/>
      <c r="K355" s="200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157</v>
      </c>
      <c r="AU355" s="208" t="s">
        <v>80</v>
      </c>
      <c r="AV355" s="13" t="s">
        <v>78</v>
      </c>
      <c r="AW355" s="13" t="s">
        <v>33</v>
      </c>
      <c r="AX355" s="13" t="s">
        <v>71</v>
      </c>
      <c r="AY355" s="208" t="s">
        <v>143</v>
      </c>
    </row>
    <row r="356" spans="2:51" s="13" customFormat="1" ht="11.25">
      <c r="B356" s="199"/>
      <c r="C356" s="200"/>
      <c r="D356" s="192" t="s">
        <v>157</v>
      </c>
      <c r="E356" s="201" t="s">
        <v>19</v>
      </c>
      <c r="F356" s="202" t="s">
        <v>517</v>
      </c>
      <c r="G356" s="200"/>
      <c r="H356" s="201" t="s">
        <v>19</v>
      </c>
      <c r="I356" s="203"/>
      <c r="J356" s="200"/>
      <c r="K356" s="200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157</v>
      </c>
      <c r="AU356" s="208" t="s">
        <v>80</v>
      </c>
      <c r="AV356" s="13" t="s">
        <v>78</v>
      </c>
      <c r="AW356" s="13" t="s">
        <v>33</v>
      </c>
      <c r="AX356" s="13" t="s">
        <v>71</v>
      </c>
      <c r="AY356" s="208" t="s">
        <v>143</v>
      </c>
    </row>
    <row r="357" spans="2:51" s="14" customFormat="1" ht="11.25">
      <c r="B357" s="209"/>
      <c r="C357" s="210"/>
      <c r="D357" s="192" t="s">
        <v>157</v>
      </c>
      <c r="E357" s="211" t="s">
        <v>19</v>
      </c>
      <c r="F357" s="212" t="s">
        <v>518</v>
      </c>
      <c r="G357" s="210"/>
      <c r="H357" s="213">
        <v>1.92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157</v>
      </c>
      <c r="AU357" s="219" t="s">
        <v>80</v>
      </c>
      <c r="AV357" s="14" t="s">
        <v>80</v>
      </c>
      <c r="AW357" s="14" t="s">
        <v>33</v>
      </c>
      <c r="AX357" s="14" t="s">
        <v>78</v>
      </c>
      <c r="AY357" s="219" t="s">
        <v>143</v>
      </c>
    </row>
    <row r="358" spans="2:63" s="12" customFormat="1" ht="22.9" customHeight="1">
      <c r="B358" s="163"/>
      <c r="C358" s="164"/>
      <c r="D358" s="165" t="s">
        <v>70</v>
      </c>
      <c r="E358" s="177" t="s">
        <v>537</v>
      </c>
      <c r="F358" s="177" t="s">
        <v>538</v>
      </c>
      <c r="G358" s="164"/>
      <c r="H358" s="164"/>
      <c r="I358" s="167"/>
      <c r="J358" s="178">
        <f>BK358</f>
        <v>0</v>
      </c>
      <c r="K358" s="164"/>
      <c r="L358" s="169"/>
      <c r="M358" s="170"/>
      <c r="N358" s="171"/>
      <c r="O358" s="171"/>
      <c r="P358" s="172">
        <f>SUM(P359:P411)</f>
        <v>0</v>
      </c>
      <c r="Q358" s="171"/>
      <c r="R358" s="172">
        <f>SUM(R359:R411)</f>
        <v>0.14984076000000002</v>
      </c>
      <c r="S358" s="171"/>
      <c r="T358" s="173">
        <f>SUM(T359:T411)</f>
        <v>0.03208996</v>
      </c>
      <c r="AR358" s="174" t="s">
        <v>80</v>
      </c>
      <c r="AT358" s="175" t="s">
        <v>70</v>
      </c>
      <c r="AU358" s="175" t="s">
        <v>78</v>
      </c>
      <c r="AY358" s="174" t="s">
        <v>143</v>
      </c>
      <c r="BK358" s="176">
        <f>SUM(BK359:BK411)</f>
        <v>0</v>
      </c>
    </row>
    <row r="359" spans="1:65" s="2" customFormat="1" ht="24.2" customHeight="1">
      <c r="A359" s="35"/>
      <c r="B359" s="36"/>
      <c r="C359" s="179" t="s">
        <v>539</v>
      </c>
      <c r="D359" s="179" t="s">
        <v>146</v>
      </c>
      <c r="E359" s="180" t="s">
        <v>540</v>
      </c>
      <c r="F359" s="181" t="s">
        <v>541</v>
      </c>
      <c r="G359" s="182" t="s">
        <v>163</v>
      </c>
      <c r="H359" s="183">
        <v>103.516</v>
      </c>
      <c r="I359" s="184"/>
      <c r="J359" s="185">
        <f>ROUND(I359*H359,2)</f>
        <v>0</v>
      </c>
      <c r="K359" s="181" t="s">
        <v>150</v>
      </c>
      <c r="L359" s="40"/>
      <c r="M359" s="186" t="s">
        <v>19</v>
      </c>
      <c r="N359" s="187" t="s">
        <v>42</v>
      </c>
      <c r="O359" s="65"/>
      <c r="P359" s="188">
        <f>O359*H359</f>
        <v>0</v>
      </c>
      <c r="Q359" s="188">
        <v>0</v>
      </c>
      <c r="R359" s="188">
        <f>Q359*H359</f>
        <v>0</v>
      </c>
      <c r="S359" s="188">
        <v>0</v>
      </c>
      <c r="T359" s="189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0" t="s">
        <v>270</v>
      </c>
      <c r="AT359" s="190" t="s">
        <v>146</v>
      </c>
      <c r="AU359" s="190" t="s">
        <v>80</v>
      </c>
      <c r="AY359" s="18" t="s">
        <v>143</v>
      </c>
      <c r="BE359" s="191">
        <f>IF(N359="základní",J359,0)</f>
        <v>0</v>
      </c>
      <c r="BF359" s="191">
        <f>IF(N359="snížená",J359,0)</f>
        <v>0</v>
      </c>
      <c r="BG359" s="191">
        <f>IF(N359="zákl. přenesená",J359,0)</f>
        <v>0</v>
      </c>
      <c r="BH359" s="191">
        <f>IF(N359="sníž. přenesená",J359,0)</f>
        <v>0</v>
      </c>
      <c r="BI359" s="191">
        <f>IF(N359="nulová",J359,0)</f>
        <v>0</v>
      </c>
      <c r="BJ359" s="18" t="s">
        <v>78</v>
      </c>
      <c r="BK359" s="191">
        <f>ROUND(I359*H359,2)</f>
        <v>0</v>
      </c>
      <c r="BL359" s="18" t="s">
        <v>270</v>
      </c>
      <c r="BM359" s="190" t="s">
        <v>542</v>
      </c>
    </row>
    <row r="360" spans="1:47" s="2" customFormat="1" ht="11.25">
      <c r="A360" s="35"/>
      <c r="B360" s="36"/>
      <c r="C360" s="37"/>
      <c r="D360" s="192" t="s">
        <v>153</v>
      </c>
      <c r="E360" s="37"/>
      <c r="F360" s="193" t="s">
        <v>543</v>
      </c>
      <c r="G360" s="37"/>
      <c r="H360" s="37"/>
      <c r="I360" s="194"/>
      <c r="J360" s="37"/>
      <c r="K360" s="37"/>
      <c r="L360" s="40"/>
      <c r="M360" s="195"/>
      <c r="N360" s="196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153</v>
      </c>
      <c r="AU360" s="18" t="s">
        <v>80</v>
      </c>
    </row>
    <row r="361" spans="1:47" s="2" customFormat="1" ht="11.25">
      <c r="A361" s="35"/>
      <c r="B361" s="36"/>
      <c r="C361" s="37"/>
      <c r="D361" s="197" t="s">
        <v>155</v>
      </c>
      <c r="E361" s="37"/>
      <c r="F361" s="198" t="s">
        <v>544</v>
      </c>
      <c r="G361" s="37"/>
      <c r="H361" s="37"/>
      <c r="I361" s="194"/>
      <c r="J361" s="37"/>
      <c r="K361" s="37"/>
      <c r="L361" s="40"/>
      <c r="M361" s="195"/>
      <c r="N361" s="196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155</v>
      </c>
      <c r="AU361" s="18" t="s">
        <v>80</v>
      </c>
    </row>
    <row r="362" spans="2:51" s="13" customFormat="1" ht="11.25">
      <c r="B362" s="199"/>
      <c r="C362" s="200"/>
      <c r="D362" s="192" t="s">
        <v>157</v>
      </c>
      <c r="E362" s="201" t="s">
        <v>19</v>
      </c>
      <c r="F362" s="202" t="s">
        <v>158</v>
      </c>
      <c r="G362" s="200"/>
      <c r="H362" s="201" t="s">
        <v>19</v>
      </c>
      <c r="I362" s="203"/>
      <c r="J362" s="200"/>
      <c r="K362" s="200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157</v>
      </c>
      <c r="AU362" s="208" t="s">
        <v>80</v>
      </c>
      <c r="AV362" s="13" t="s">
        <v>78</v>
      </c>
      <c r="AW362" s="13" t="s">
        <v>33</v>
      </c>
      <c r="AX362" s="13" t="s">
        <v>71</v>
      </c>
      <c r="AY362" s="208" t="s">
        <v>143</v>
      </c>
    </row>
    <row r="363" spans="2:51" s="14" customFormat="1" ht="11.25">
      <c r="B363" s="209"/>
      <c r="C363" s="210"/>
      <c r="D363" s="192" t="s">
        <v>157</v>
      </c>
      <c r="E363" s="211" t="s">
        <v>19</v>
      </c>
      <c r="F363" s="212" t="s">
        <v>545</v>
      </c>
      <c r="G363" s="210"/>
      <c r="H363" s="213">
        <v>30.12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157</v>
      </c>
      <c r="AU363" s="219" t="s">
        <v>80</v>
      </c>
      <c r="AV363" s="14" t="s">
        <v>80</v>
      </c>
      <c r="AW363" s="14" t="s">
        <v>33</v>
      </c>
      <c r="AX363" s="14" t="s">
        <v>71</v>
      </c>
      <c r="AY363" s="219" t="s">
        <v>143</v>
      </c>
    </row>
    <row r="364" spans="2:51" s="14" customFormat="1" ht="33.75">
      <c r="B364" s="209"/>
      <c r="C364" s="210"/>
      <c r="D364" s="192" t="s">
        <v>157</v>
      </c>
      <c r="E364" s="211" t="s">
        <v>19</v>
      </c>
      <c r="F364" s="212" t="s">
        <v>546</v>
      </c>
      <c r="G364" s="210"/>
      <c r="H364" s="213">
        <v>73.396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157</v>
      </c>
      <c r="AU364" s="219" t="s">
        <v>80</v>
      </c>
      <c r="AV364" s="14" t="s">
        <v>80</v>
      </c>
      <c r="AW364" s="14" t="s">
        <v>33</v>
      </c>
      <c r="AX364" s="14" t="s">
        <v>71</v>
      </c>
      <c r="AY364" s="219" t="s">
        <v>143</v>
      </c>
    </row>
    <row r="365" spans="2:51" s="15" customFormat="1" ht="11.25">
      <c r="B365" s="231"/>
      <c r="C365" s="232"/>
      <c r="D365" s="192" t="s">
        <v>157</v>
      </c>
      <c r="E365" s="233" t="s">
        <v>19</v>
      </c>
      <c r="F365" s="234" t="s">
        <v>358</v>
      </c>
      <c r="G365" s="232"/>
      <c r="H365" s="235">
        <v>103.516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157</v>
      </c>
      <c r="AU365" s="241" t="s">
        <v>80</v>
      </c>
      <c r="AV365" s="15" t="s">
        <v>151</v>
      </c>
      <c r="AW365" s="15" t="s">
        <v>33</v>
      </c>
      <c r="AX365" s="15" t="s">
        <v>78</v>
      </c>
      <c r="AY365" s="241" t="s">
        <v>143</v>
      </c>
    </row>
    <row r="366" spans="1:65" s="2" customFormat="1" ht="16.5" customHeight="1">
      <c r="A366" s="35"/>
      <c r="B366" s="36"/>
      <c r="C366" s="179" t="s">
        <v>547</v>
      </c>
      <c r="D366" s="179" t="s">
        <v>146</v>
      </c>
      <c r="E366" s="180" t="s">
        <v>548</v>
      </c>
      <c r="F366" s="181" t="s">
        <v>549</v>
      </c>
      <c r="G366" s="182" t="s">
        <v>163</v>
      </c>
      <c r="H366" s="183">
        <v>103.516</v>
      </c>
      <c r="I366" s="184"/>
      <c r="J366" s="185">
        <f>ROUND(I366*H366,2)</f>
        <v>0</v>
      </c>
      <c r="K366" s="181" t="s">
        <v>150</v>
      </c>
      <c r="L366" s="40"/>
      <c r="M366" s="186" t="s">
        <v>19</v>
      </c>
      <c r="N366" s="187" t="s">
        <v>42</v>
      </c>
      <c r="O366" s="65"/>
      <c r="P366" s="188">
        <f>O366*H366</f>
        <v>0</v>
      </c>
      <c r="Q366" s="188">
        <v>0.001</v>
      </c>
      <c r="R366" s="188">
        <f>Q366*H366</f>
        <v>0.10351600000000001</v>
      </c>
      <c r="S366" s="188">
        <v>0.00031</v>
      </c>
      <c r="T366" s="189">
        <f>S366*H366</f>
        <v>0.03208996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0" t="s">
        <v>270</v>
      </c>
      <c r="AT366" s="190" t="s">
        <v>146</v>
      </c>
      <c r="AU366" s="190" t="s">
        <v>80</v>
      </c>
      <c r="AY366" s="18" t="s">
        <v>143</v>
      </c>
      <c r="BE366" s="191">
        <f>IF(N366="základní",J366,0)</f>
        <v>0</v>
      </c>
      <c r="BF366" s="191">
        <f>IF(N366="snížená",J366,0)</f>
        <v>0</v>
      </c>
      <c r="BG366" s="191">
        <f>IF(N366="zákl. přenesená",J366,0)</f>
        <v>0</v>
      </c>
      <c r="BH366" s="191">
        <f>IF(N366="sníž. přenesená",J366,0)</f>
        <v>0</v>
      </c>
      <c r="BI366" s="191">
        <f>IF(N366="nulová",J366,0)</f>
        <v>0</v>
      </c>
      <c r="BJ366" s="18" t="s">
        <v>78</v>
      </c>
      <c r="BK366" s="191">
        <f>ROUND(I366*H366,2)</f>
        <v>0</v>
      </c>
      <c r="BL366" s="18" t="s">
        <v>270</v>
      </c>
      <c r="BM366" s="190" t="s">
        <v>550</v>
      </c>
    </row>
    <row r="367" spans="1:47" s="2" customFormat="1" ht="11.25">
      <c r="A367" s="35"/>
      <c r="B367" s="36"/>
      <c r="C367" s="37"/>
      <c r="D367" s="192" t="s">
        <v>153</v>
      </c>
      <c r="E367" s="37"/>
      <c r="F367" s="193" t="s">
        <v>551</v>
      </c>
      <c r="G367" s="37"/>
      <c r="H367" s="37"/>
      <c r="I367" s="194"/>
      <c r="J367" s="37"/>
      <c r="K367" s="37"/>
      <c r="L367" s="40"/>
      <c r="M367" s="195"/>
      <c r="N367" s="196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153</v>
      </c>
      <c r="AU367" s="18" t="s">
        <v>80</v>
      </c>
    </row>
    <row r="368" spans="1:47" s="2" customFormat="1" ht="11.25">
      <c r="A368" s="35"/>
      <c r="B368" s="36"/>
      <c r="C368" s="37"/>
      <c r="D368" s="197" t="s">
        <v>155</v>
      </c>
      <c r="E368" s="37"/>
      <c r="F368" s="198" t="s">
        <v>552</v>
      </c>
      <c r="G368" s="37"/>
      <c r="H368" s="37"/>
      <c r="I368" s="194"/>
      <c r="J368" s="37"/>
      <c r="K368" s="37"/>
      <c r="L368" s="40"/>
      <c r="M368" s="195"/>
      <c r="N368" s="196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155</v>
      </c>
      <c r="AU368" s="18" t="s">
        <v>80</v>
      </c>
    </row>
    <row r="369" spans="2:51" s="13" customFormat="1" ht="11.25">
      <c r="B369" s="199"/>
      <c r="C369" s="200"/>
      <c r="D369" s="192" t="s">
        <v>157</v>
      </c>
      <c r="E369" s="201" t="s">
        <v>19</v>
      </c>
      <c r="F369" s="202" t="s">
        <v>158</v>
      </c>
      <c r="G369" s="200"/>
      <c r="H369" s="201" t="s">
        <v>19</v>
      </c>
      <c r="I369" s="203"/>
      <c r="J369" s="200"/>
      <c r="K369" s="200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157</v>
      </c>
      <c r="AU369" s="208" t="s">
        <v>80</v>
      </c>
      <c r="AV369" s="13" t="s">
        <v>78</v>
      </c>
      <c r="AW369" s="13" t="s">
        <v>33</v>
      </c>
      <c r="AX369" s="13" t="s">
        <v>71</v>
      </c>
      <c r="AY369" s="208" t="s">
        <v>143</v>
      </c>
    </row>
    <row r="370" spans="2:51" s="14" customFormat="1" ht="11.25">
      <c r="B370" s="209"/>
      <c r="C370" s="210"/>
      <c r="D370" s="192" t="s">
        <v>157</v>
      </c>
      <c r="E370" s="211" t="s">
        <v>19</v>
      </c>
      <c r="F370" s="212" t="s">
        <v>545</v>
      </c>
      <c r="G370" s="210"/>
      <c r="H370" s="213">
        <v>30.12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157</v>
      </c>
      <c r="AU370" s="219" t="s">
        <v>80</v>
      </c>
      <c r="AV370" s="14" t="s">
        <v>80</v>
      </c>
      <c r="AW370" s="14" t="s">
        <v>33</v>
      </c>
      <c r="AX370" s="14" t="s">
        <v>71</v>
      </c>
      <c r="AY370" s="219" t="s">
        <v>143</v>
      </c>
    </row>
    <row r="371" spans="2:51" s="14" customFormat="1" ht="33.75">
      <c r="B371" s="209"/>
      <c r="C371" s="210"/>
      <c r="D371" s="192" t="s">
        <v>157</v>
      </c>
      <c r="E371" s="211" t="s">
        <v>19</v>
      </c>
      <c r="F371" s="212" t="s">
        <v>546</v>
      </c>
      <c r="G371" s="210"/>
      <c r="H371" s="213">
        <v>73.396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157</v>
      </c>
      <c r="AU371" s="219" t="s">
        <v>80</v>
      </c>
      <c r="AV371" s="14" t="s">
        <v>80</v>
      </c>
      <c r="AW371" s="14" t="s">
        <v>33</v>
      </c>
      <c r="AX371" s="14" t="s">
        <v>71</v>
      </c>
      <c r="AY371" s="219" t="s">
        <v>143</v>
      </c>
    </row>
    <row r="372" spans="2:51" s="15" customFormat="1" ht="11.25">
      <c r="B372" s="231"/>
      <c r="C372" s="232"/>
      <c r="D372" s="192" t="s">
        <v>157</v>
      </c>
      <c r="E372" s="233" t="s">
        <v>19</v>
      </c>
      <c r="F372" s="234" t="s">
        <v>358</v>
      </c>
      <c r="G372" s="232"/>
      <c r="H372" s="235">
        <v>103.516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157</v>
      </c>
      <c r="AU372" s="241" t="s">
        <v>80</v>
      </c>
      <c r="AV372" s="15" t="s">
        <v>151</v>
      </c>
      <c r="AW372" s="15" t="s">
        <v>33</v>
      </c>
      <c r="AX372" s="15" t="s">
        <v>78</v>
      </c>
      <c r="AY372" s="241" t="s">
        <v>143</v>
      </c>
    </row>
    <row r="373" spans="1:65" s="2" customFormat="1" ht="24.2" customHeight="1">
      <c r="A373" s="35"/>
      <c r="B373" s="36"/>
      <c r="C373" s="179" t="s">
        <v>553</v>
      </c>
      <c r="D373" s="179" t="s">
        <v>146</v>
      </c>
      <c r="E373" s="180" t="s">
        <v>554</v>
      </c>
      <c r="F373" s="181" t="s">
        <v>555</v>
      </c>
      <c r="G373" s="182" t="s">
        <v>163</v>
      </c>
      <c r="H373" s="183">
        <v>103.516</v>
      </c>
      <c r="I373" s="184"/>
      <c r="J373" s="185">
        <f>ROUND(I373*H373,2)</f>
        <v>0</v>
      </c>
      <c r="K373" s="181" t="s">
        <v>150</v>
      </c>
      <c r="L373" s="40"/>
      <c r="M373" s="186" t="s">
        <v>19</v>
      </c>
      <c r="N373" s="187" t="s">
        <v>42</v>
      </c>
      <c r="O373" s="65"/>
      <c r="P373" s="188">
        <f>O373*H373</f>
        <v>0</v>
      </c>
      <c r="Q373" s="188">
        <v>0</v>
      </c>
      <c r="R373" s="188">
        <f>Q373*H373</f>
        <v>0</v>
      </c>
      <c r="S373" s="188">
        <v>0</v>
      </c>
      <c r="T373" s="18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0" t="s">
        <v>270</v>
      </c>
      <c r="AT373" s="190" t="s">
        <v>146</v>
      </c>
      <c r="AU373" s="190" t="s">
        <v>80</v>
      </c>
      <c r="AY373" s="18" t="s">
        <v>143</v>
      </c>
      <c r="BE373" s="191">
        <f>IF(N373="základní",J373,0)</f>
        <v>0</v>
      </c>
      <c r="BF373" s="191">
        <f>IF(N373="snížená",J373,0)</f>
        <v>0</v>
      </c>
      <c r="BG373" s="191">
        <f>IF(N373="zákl. přenesená",J373,0)</f>
        <v>0</v>
      </c>
      <c r="BH373" s="191">
        <f>IF(N373="sníž. přenesená",J373,0)</f>
        <v>0</v>
      </c>
      <c r="BI373" s="191">
        <f>IF(N373="nulová",J373,0)</f>
        <v>0</v>
      </c>
      <c r="BJ373" s="18" t="s">
        <v>78</v>
      </c>
      <c r="BK373" s="191">
        <f>ROUND(I373*H373,2)</f>
        <v>0</v>
      </c>
      <c r="BL373" s="18" t="s">
        <v>270</v>
      </c>
      <c r="BM373" s="190" t="s">
        <v>556</v>
      </c>
    </row>
    <row r="374" spans="1:47" s="2" customFormat="1" ht="19.5">
      <c r="A374" s="35"/>
      <c r="B374" s="36"/>
      <c r="C374" s="37"/>
      <c r="D374" s="192" t="s">
        <v>153</v>
      </c>
      <c r="E374" s="37"/>
      <c r="F374" s="193" t="s">
        <v>557</v>
      </c>
      <c r="G374" s="37"/>
      <c r="H374" s="37"/>
      <c r="I374" s="194"/>
      <c r="J374" s="37"/>
      <c r="K374" s="37"/>
      <c r="L374" s="40"/>
      <c r="M374" s="195"/>
      <c r="N374" s="196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153</v>
      </c>
      <c r="AU374" s="18" t="s">
        <v>80</v>
      </c>
    </row>
    <row r="375" spans="1:47" s="2" customFormat="1" ht="11.25">
      <c r="A375" s="35"/>
      <c r="B375" s="36"/>
      <c r="C375" s="37"/>
      <c r="D375" s="197" t="s">
        <v>155</v>
      </c>
      <c r="E375" s="37"/>
      <c r="F375" s="198" t="s">
        <v>558</v>
      </c>
      <c r="G375" s="37"/>
      <c r="H375" s="37"/>
      <c r="I375" s="194"/>
      <c r="J375" s="37"/>
      <c r="K375" s="37"/>
      <c r="L375" s="40"/>
      <c r="M375" s="195"/>
      <c r="N375" s="196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155</v>
      </c>
      <c r="AU375" s="18" t="s">
        <v>80</v>
      </c>
    </row>
    <row r="376" spans="2:51" s="13" customFormat="1" ht="11.25">
      <c r="B376" s="199"/>
      <c r="C376" s="200"/>
      <c r="D376" s="192" t="s">
        <v>157</v>
      </c>
      <c r="E376" s="201" t="s">
        <v>19</v>
      </c>
      <c r="F376" s="202" t="s">
        <v>158</v>
      </c>
      <c r="G376" s="200"/>
      <c r="H376" s="201" t="s">
        <v>19</v>
      </c>
      <c r="I376" s="203"/>
      <c r="J376" s="200"/>
      <c r="K376" s="200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157</v>
      </c>
      <c r="AU376" s="208" t="s">
        <v>80</v>
      </c>
      <c r="AV376" s="13" t="s">
        <v>78</v>
      </c>
      <c r="AW376" s="13" t="s">
        <v>33</v>
      </c>
      <c r="AX376" s="13" t="s">
        <v>71</v>
      </c>
      <c r="AY376" s="208" t="s">
        <v>143</v>
      </c>
    </row>
    <row r="377" spans="2:51" s="14" customFormat="1" ht="11.25">
      <c r="B377" s="209"/>
      <c r="C377" s="210"/>
      <c r="D377" s="192" t="s">
        <v>157</v>
      </c>
      <c r="E377" s="211" t="s">
        <v>19</v>
      </c>
      <c r="F377" s="212" t="s">
        <v>545</v>
      </c>
      <c r="G377" s="210"/>
      <c r="H377" s="213">
        <v>30.12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157</v>
      </c>
      <c r="AU377" s="219" t="s">
        <v>80</v>
      </c>
      <c r="AV377" s="14" t="s">
        <v>80</v>
      </c>
      <c r="AW377" s="14" t="s">
        <v>33</v>
      </c>
      <c r="AX377" s="14" t="s">
        <v>71</v>
      </c>
      <c r="AY377" s="219" t="s">
        <v>143</v>
      </c>
    </row>
    <row r="378" spans="2:51" s="14" customFormat="1" ht="33.75">
      <c r="B378" s="209"/>
      <c r="C378" s="210"/>
      <c r="D378" s="192" t="s">
        <v>157</v>
      </c>
      <c r="E378" s="211" t="s">
        <v>19</v>
      </c>
      <c r="F378" s="212" t="s">
        <v>546</v>
      </c>
      <c r="G378" s="210"/>
      <c r="H378" s="213">
        <v>73.396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157</v>
      </c>
      <c r="AU378" s="219" t="s">
        <v>80</v>
      </c>
      <c r="AV378" s="14" t="s">
        <v>80</v>
      </c>
      <c r="AW378" s="14" t="s">
        <v>33</v>
      </c>
      <c r="AX378" s="14" t="s">
        <v>71</v>
      </c>
      <c r="AY378" s="219" t="s">
        <v>143</v>
      </c>
    </row>
    <row r="379" spans="2:51" s="15" customFormat="1" ht="11.25">
      <c r="B379" s="231"/>
      <c r="C379" s="232"/>
      <c r="D379" s="192" t="s">
        <v>157</v>
      </c>
      <c r="E379" s="233" t="s">
        <v>19</v>
      </c>
      <c r="F379" s="234" t="s">
        <v>358</v>
      </c>
      <c r="G379" s="232"/>
      <c r="H379" s="235">
        <v>103.516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157</v>
      </c>
      <c r="AU379" s="241" t="s">
        <v>80</v>
      </c>
      <c r="AV379" s="15" t="s">
        <v>151</v>
      </c>
      <c r="AW379" s="15" t="s">
        <v>33</v>
      </c>
      <c r="AX379" s="15" t="s">
        <v>78</v>
      </c>
      <c r="AY379" s="241" t="s">
        <v>143</v>
      </c>
    </row>
    <row r="380" spans="1:65" s="2" customFormat="1" ht="16.5" customHeight="1">
      <c r="A380" s="35"/>
      <c r="B380" s="36"/>
      <c r="C380" s="179" t="s">
        <v>559</v>
      </c>
      <c r="D380" s="179" t="s">
        <v>146</v>
      </c>
      <c r="E380" s="180" t="s">
        <v>560</v>
      </c>
      <c r="F380" s="181" t="s">
        <v>561</v>
      </c>
      <c r="G380" s="182" t="s">
        <v>163</v>
      </c>
      <c r="H380" s="183">
        <v>27.3</v>
      </c>
      <c r="I380" s="184"/>
      <c r="J380" s="185">
        <f>ROUND(I380*H380,2)</f>
        <v>0</v>
      </c>
      <c r="K380" s="181" t="s">
        <v>150</v>
      </c>
      <c r="L380" s="40"/>
      <c r="M380" s="186" t="s">
        <v>19</v>
      </c>
      <c r="N380" s="187" t="s">
        <v>42</v>
      </c>
      <c r="O380" s="65"/>
      <c r="P380" s="188">
        <f>O380*H380</f>
        <v>0</v>
      </c>
      <c r="Q380" s="188">
        <v>0</v>
      </c>
      <c r="R380" s="188">
        <f>Q380*H380</f>
        <v>0</v>
      </c>
      <c r="S380" s="188">
        <v>0</v>
      </c>
      <c r="T380" s="189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0" t="s">
        <v>270</v>
      </c>
      <c r="AT380" s="190" t="s">
        <v>146</v>
      </c>
      <c r="AU380" s="190" t="s">
        <v>80</v>
      </c>
      <c r="AY380" s="18" t="s">
        <v>143</v>
      </c>
      <c r="BE380" s="191">
        <f>IF(N380="základní",J380,0)</f>
        <v>0</v>
      </c>
      <c r="BF380" s="191">
        <f>IF(N380="snížená",J380,0)</f>
        <v>0</v>
      </c>
      <c r="BG380" s="191">
        <f>IF(N380="zákl. přenesená",J380,0)</f>
        <v>0</v>
      </c>
      <c r="BH380" s="191">
        <f>IF(N380="sníž. přenesená",J380,0)</f>
        <v>0</v>
      </c>
      <c r="BI380" s="191">
        <f>IF(N380="nulová",J380,0)</f>
        <v>0</v>
      </c>
      <c r="BJ380" s="18" t="s">
        <v>78</v>
      </c>
      <c r="BK380" s="191">
        <f>ROUND(I380*H380,2)</f>
        <v>0</v>
      </c>
      <c r="BL380" s="18" t="s">
        <v>270</v>
      </c>
      <c r="BM380" s="190" t="s">
        <v>562</v>
      </c>
    </row>
    <row r="381" spans="1:47" s="2" customFormat="1" ht="19.5">
      <c r="A381" s="35"/>
      <c r="B381" s="36"/>
      <c r="C381" s="37"/>
      <c r="D381" s="192" t="s">
        <v>153</v>
      </c>
      <c r="E381" s="37"/>
      <c r="F381" s="193" t="s">
        <v>563</v>
      </c>
      <c r="G381" s="37"/>
      <c r="H381" s="37"/>
      <c r="I381" s="194"/>
      <c r="J381" s="37"/>
      <c r="K381" s="37"/>
      <c r="L381" s="40"/>
      <c r="M381" s="195"/>
      <c r="N381" s="196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153</v>
      </c>
      <c r="AU381" s="18" t="s">
        <v>80</v>
      </c>
    </row>
    <row r="382" spans="1:47" s="2" customFormat="1" ht="11.25">
      <c r="A382" s="35"/>
      <c r="B382" s="36"/>
      <c r="C382" s="37"/>
      <c r="D382" s="197" t="s">
        <v>155</v>
      </c>
      <c r="E382" s="37"/>
      <c r="F382" s="198" t="s">
        <v>564</v>
      </c>
      <c r="G382" s="37"/>
      <c r="H382" s="37"/>
      <c r="I382" s="194"/>
      <c r="J382" s="37"/>
      <c r="K382" s="37"/>
      <c r="L382" s="40"/>
      <c r="M382" s="195"/>
      <c r="N382" s="196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155</v>
      </c>
      <c r="AU382" s="18" t="s">
        <v>80</v>
      </c>
    </row>
    <row r="383" spans="2:51" s="13" customFormat="1" ht="11.25">
      <c r="B383" s="199"/>
      <c r="C383" s="200"/>
      <c r="D383" s="192" t="s">
        <v>157</v>
      </c>
      <c r="E383" s="201" t="s">
        <v>19</v>
      </c>
      <c r="F383" s="202" t="s">
        <v>158</v>
      </c>
      <c r="G383" s="200"/>
      <c r="H383" s="201" t="s">
        <v>19</v>
      </c>
      <c r="I383" s="203"/>
      <c r="J383" s="200"/>
      <c r="K383" s="200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157</v>
      </c>
      <c r="AU383" s="208" t="s">
        <v>80</v>
      </c>
      <c r="AV383" s="13" t="s">
        <v>78</v>
      </c>
      <c r="AW383" s="13" t="s">
        <v>33</v>
      </c>
      <c r="AX383" s="13" t="s">
        <v>71</v>
      </c>
      <c r="AY383" s="208" t="s">
        <v>143</v>
      </c>
    </row>
    <row r="384" spans="2:51" s="14" customFormat="1" ht="11.25">
      <c r="B384" s="209"/>
      <c r="C384" s="210"/>
      <c r="D384" s="192" t="s">
        <v>157</v>
      </c>
      <c r="E384" s="211" t="s">
        <v>19</v>
      </c>
      <c r="F384" s="212" t="s">
        <v>565</v>
      </c>
      <c r="G384" s="210"/>
      <c r="H384" s="213">
        <v>27.3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157</v>
      </c>
      <c r="AU384" s="219" t="s">
        <v>80</v>
      </c>
      <c r="AV384" s="14" t="s">
        <v>80</v>
      </c>
      <c r="AW384" s="14" t="s">
        <v>33</v>
      </c>
      <c r="AX384" s="14" t="s">
        <v>78</v>
      </c>
      <c r="AY384" s="219" t="s">
        <v>143</v>
      </c>
    </row>
    <row r="385" spans="1:65" s="2" customFormat="1" ht="21.75" customHeight="1">
      <c r="A385" s="35"/>
      <c r="B385" s="36"/>
      <c r="C385" s="179" t="s">
        <v>566</v>
      </c>
      <c r="D385" s="179" t="s">
        <v>146</v>
      </c>
      <c r="E385" s="180" t="s">
        <v>567</v>
      </c>
      <c r="F385" s="181" t="s">
        <v>568</v>
      </c>
      <c r="G385" s="182" t="s">
        <v>163</v>
      </c>
      <c r="H385" s="183">
        <v>9.5</v>
      </c>
      <c r="I385" s="184"/>
      <c r="J385" s="185">
        <f>ROUND(I385*H385,2)</f>
        <v>0</v>
      </c>
      <c r="K385" s="181" t="s">
        <v>150</v>
      </c>
      <c r="L385" s="40"/>
      <c r="M385" s="186" t="s">
        <v>19</v>
      </c>
      <c r="N385" s="187" t="s">
        <v>42</v>
      </c>
      <c r="O385" s="65"/>
      <c r="P385" s="188">
        <f>O385*H385</f>
        <v>0</v>
      </c>
      <c r="Q385" s="188">
        <v>0</v>
      </c>
      <c r="R385" s="188">
        <f>Q385*H385</f>
        <v>0</v>
      </c>
      <c r="S385" s="188">
        <v>0</v>
      </c>
      <c r="T385" s="189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0" t="s">
        <v>270</v>
      </c>
      <c r="AT385" s="190" t="s">
        <v>146</v>
      </c>
      <c r="AU385" s="190" t="s">
        <v>80</v>
      </c>
      <c r="AY385" s="18" t="s">
        <v>143</v>
      </c>
      <c r="BE385" s="191">
        <f>IF(N385="základní",J385,0)</f>
        <v>0</v>
      </c>
      <c r="BF385" s="191">
        <f>IF(N385="snížená",J385,0)</f>
        <v>0</v>
      </c>
      <c r="BG385" s="191">
        <f>IF(N385="zákl. přenesená",J385,0)</f>
        <v>0</v>
      </c>
      <c r="BH385" s="191">
        <f>IF(N385="sníž. přenesená",J385,0)</f>
        <v>0</v>
      </c>
      <c r="BI385" s="191">
        <f>IF(N385="nulová",J385,0)</f>
        <v>0</v>
      </c>
      <c r="BJ385" s="18" t="s">
        <v>78</v>
      </c>
      <c r="BK385" s="191">
        <f>ROUND(I385*H385,2)</f>
        <v>0</v>
      </c>
      <c r="BL385" s="18" t="s">
        <v>270</v>
      </c>
      <c r="BM385" s="190" t="s">
        <v>569</v>
      </c>
    </row>
    <row r="386" spans="1:47" s="2" customFormat="1" ht="29.25">
      <c r="A386" s="35"/>
      <c r="B386" s="36"/>
      <c r="C386" s="37"/>
      <c r="D386" s="192" t="s">
        <v>153</v>
      </c>
      <c r="E386" s="37"/>
      <c r="F386" s="193" t="s">
        <v>570</v>
      </c>
      <c r="G386" s="37"/>
      <c r="H386" s="37"/>
      <c r="I386" s="194"/>
      <c r="J386" s="37"/>
      <c r="K386" s="37"/>
      <c r="L386" s="40"/>
      <c r="M386" s="195"/>
      <c r="N386" s="196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153</v>
      </c>
      <c r="AU386" s="18" t="s">
        <v>80</v>
      </c>
    </row>
    <row r="387" spans="1:47" s="2" customFormat="1" ht="11.25">
      <c r="A387" s="35"/>
      <c r="B387" s="36"/>
      <c r="C387" s="37"/>
      <c r="D387" s="197" t="s">
        <v>155</v>
      </c>
      <c r="E387" s="37"/>
      <c r="F387" s="198" t="s">
        <v>571</v>
      </c>
      <c r="G387" s="37"/>
      <c r="H387" s="37"/>
      <c r="I387" s="194"/>
      <c r="J387" s="37"/>
      <c r="K387" s="37"/>
      <c r="L387" s="40"/>
      <c r="M387" s="195"/>
      <c r="N387" s="196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155</v>
      </c>
      <c r="AU387" s="18" t="s">
        <v>80</v>
      </c>
    </row>
    <row r="388" spans="2:51" s="13" customFormat="1" ht="11.25">
      <c r="B388" s="199"/>
      <c r="C388" s="200"/>
      <c r="D388" s="192" t="s">
        <v>157</v>
      </c>
      <c r="E388" s="201" t="s">
        <v>19</v>
      </c>
      <c r="F388" s="202" t="s">
        <v>158</v>
      </c>
      <c r="G388" s="200"/>
      <c r="H388" s="201" t="s">
        <v>19</v>
      </c>
      <c r="I388" s="203"/>
      <c r="J388" s="200"/>
      <c r="K388" s="200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157</v>
      </c>
      <c r="AU388" s="208" t="s">
        <v>80</v>
      </c>
      <c r="AV388" s="13" t="s">
        <v>78</v>
      </c>
      <c r="AW388" s="13" t="s">
        <v>33</v>
      </c>
      <c r="AX388" s="13" t="s">
        <v>71</v>
      </c>
      <c r="AY388" s="208" t="s">
        <v>143</v>
      </c>
    </row>
    <row r="389" spans="2:51" s="14" customFormat="1" ht="11.25">
      <c r="B389" s="209"/>
      <c r="C389" s="210"/>
      <c r="D389" s="192" t="s">
        <v>157</v>
      </c>
      <c r="E389" s="211" t="s">
        <v>19</v>
      </c>
      <c r="F389" s="212" t="s">
        <v>572</v>
      </c>
      <c r="G389" s="210"/>
      <c r="H389" s="213">
        <v>9.5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157</v>
      </c>
      <c r="AU389" s="219" t="s">
        <v>80</v>
      </c>
      <c r="AV389" s="14" t="s">
        <v>80</v>
      </c>
      <c r="AW389" s="14" t="s">
        <v>33</v>
      </c>
      <c r="AX389" s="14" t="s">
        <v>78</v>
      </c>
      <c r="AY389" s="219" t="s">
        <v>143</v>
      </c>
    </row>
    <row r="390" spans="1:65" s="2" customFormat="1" ht="24.2" customHeight="1">
      <c r="A390" s="35"/>
      <c r="B390" s="36"/>
      <c r="C390" s="179" t="s">
        <v>573</v>
      </c>
      <c r="D390" s="179" t="s">
        <v>146</v>
      </c>
      <c r="E390" s="180" t="s">
        <v>574</v>
      </c>
      <c r="F390" s="181" t="s">
        <v>575</v>
      </c>
      <c r="G390" s="182" t="s">
        <v>163</v>
      </c>
      <c r="H390" s="183">
        <v>4</v>
      </c>
      <c r="I390" s="184"/>
      <c r="J390" s="185">
        <f>ROUND(I390*H390,2)</f>
        <v>0</v>
      </c>
      <c r="K390" s="181" t="s">
        <v>150</v>
      </c>
      <c r="L390" s="40"/>
      <c r="M390" s="186" t="s">
        <v>19</v>
      </c>
      <c r="N390" s="187" t="s">
        <v>42</v>
      </c>
      <c r="O390" s="65"/>
      <c r="P390" s="188">
        <f>O390*H390</f>
        <v>0</v>
      </c>
      <c r="Q390" s="188">
        <v>0</v>
      </c>
      <c r="R390" s="188">
        <f>Q390*H390</f>
        <v>0</v>
      </c>
      <c r="S390" s="188">
        <v>0</v>
      </c>
      <c r="T390" s="189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0" t="s">
        <v>270</v>
      </c>
      <c r="AT390" s="190" t="s">
        <v>146</v>
      </c>
      <c r="AU390" s="190" t="s">
        <v>80</v>
      </c>
      <c r="AY390" s="18" t="s">
        <v>143</v>
      </c>
      <c r="BE390" s="191">
        <f>IF(N390="základní",J390,0)</f>
        <v>0</v>
      </c>
      <c r="BF390" s="191">
        <f>IF(N390="snížená",J390,0)</f>
        <v>0</v>
      </c>
      <c r="BG390" s="191">
        <f>IF(N390="zákl. přenesená",J390,0)</f>
        <v>0</v>
      </c>
      <c r="BH390" s="191">
        <f>IF(N390="sníž. přenesená",J390,0)</f>
        <v>0</v>
      </c>
      <c r="BI390" s="191">
        <f>IF(N390="nulová",J390,0)</f>
        <v>0</v>
      </c>
      <c r="BJ390" s="18" t="s">
        <v>78</v>
      </c>
      <c r="BK390" s="191">
        <f>ROUND(I390*H390,2)</f>
        <v>0</v>
      </c>
      <c r="BL390" s="18" t="s">
        <v>270</v>
      </c>
      <c r="BM390" s="190" t="s">
        <v>576</v>
      </c>
    </row>
    <row r="391" spans="1:47" s="2" customFormat="1" ht="29.25">
      <c r="A391" s="35"/>
      <c r="B391" s="36"/>
      <c r="C391" s="37"/>
      <c r="D391" s="192" t="s">
        <v>153</v>
      </c>
      <c r="E391" s="37"/>
      <c r="F391" s="193" t="s">
        <v>577</v>
      </c>
      <c r="G391" s="37"/>
      <c r="H391" s="37"/>
      <c r="I391" s="194"/>
      <c r="J391" s="37"/>
      <c r="K391" s="37"/>
      <c r="L391" s="40"/>
      <c r="M391" s="195"/>
      <c r="N391" s="196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153</v>
      </c>
      <c r="AU391" s="18" t="s">
        <v>80</v>
      </c>
    </row>
    <row r="392" spans="1:47" s="2" customFormat="1" ht="11.25">
      <c r="A392" s="35"/>
      <c r="B392" s="36"/>
      <c r="C392" s="37"/>
      <c r="D392" s="197" t="s">
        <v>155</v>
      </c>
      <c r="E392" s="37"/>
      <c r="F392" s="198" t="s">
        <v>578</v>
      </c>
      <c r="G392" s="37"/>
      <c r="H392" s="37"/>
      <c r="I392" s="194"/>
      <c r="J392" s="37"/>
      <c r="K392" s="37"/>
      <c r="L392" s="40"/>
      <c r="M392" s="195"/>
      <c r="N392" s="196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155</v>
      </c>
      <c r="AU392" s="18" t="s">
        <v>80</v>
      </c>
    </row>
    <row r="393" spans="2:51" s="14" customFormat="1" ht="11.25">
      <c r="B393" s="209"/>
      <c r="C393" s="210"/>
      <c r="D393" s="192" t="s">
        <v>157</v>
      </c>
      <c r="E393" s="211" t="s">
        <v>19</v>
      </c>
      <c r="F393" s="212" t="s">
        <v>579</v>
      </c>
      <c r="G393" s="210"/>
      <c r="H393" s="213">
        <v>4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157</v>
      </c>
      <c r="AU393" s="219" t="s">
        <v>80</v>
      </c>
      <c r="AV393" s="14" t="s">
        <v>80</v>
      </c>
      <c r="AW393" s="14" t="s">
        <v>33</v>
      </c>
      <c r="AX393" s="14" t="s">
        <v>78</v>
      </c>
      <c r="AY393" s="219" t="s">
        <v>143</v>
      </c>
    </row>
    <row r="394" spans="1:65" s="2" customFormat="1" ht="16.5" customHeight="1">
      <c r="A394" s="35"/>
      <c r="B394" s="36"/>
      <c r="C394" s="220" t="s">
        <v>580</v>
      </c>
      <c r="D394" s="220" t="s">
        <v>240</v>
      </c>
      <c r="E394" s="221" t="s">
        <v>581</v>
      </c>
      <c r="F394" s="222" t="s">
        <v>582</v>
      </c>
      <c r="G394" s="223" t="s">
        <v>163</v>
      </c>
      <c r="H394" s="224">
        <v>42.84</v>
      </c>
      <c r="I394" s="225"/>
      <c r="J394" s="226">
        <f>ROUND(I394*H394,2)</f>
        <v>0</v>
      </c>
      <c r="K394" s="222" t="s">
        <v>150</v>
      </c>
      <c r="L394" s="227"/>
      <c r="M394" s="228" t="s">
        <v>19</v>
      </c>
      <c r="N394" s="229" t="s">
        <v>42</v>
      </c>
      <c r="O394" s="65"/>
      <c r="P394" s="188">
        <f>O394*H394</f>
        <v>0</v>
      </c>
      <c r="Q394" s="188">
        <v>0</v>
      </c>
      <c r="R394" s="188">
        <f>Q394*H394</f>
        <v>0</v>
      </c>
      <c r="S394" s="188">
        <v>0</v>
      </c>
      <c r="T394" s="189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0" t="s">
        <v>387</v>
      </c>
      <c r="AT394" s="190" t="s">
        <v>240</v>
      </c>
      <c r="AU394" s="190" t="s">
        <v>80</v>
      </c>
      <c r="AY394" s="18" t="s">
        <v>143</v>
      </c>
      <c r="BE394" s="191">
        <f>IF(N394="základní",J394,0)</f>
        <v>0</v>
      </c>
      <c r="BF394" s="191">
        <f>IF(N394="snížená",J394,0)</f>
        <v>0</v>
      </c>
      <c r="BG394" s="191">
        <f>IF(N394="zákl. přenesená",J394,0)</f>
        <v>0</v>
      </c>
      <c r="BH394" s="191">
        <f>IF(N394="sníž. přenesená",J394,0)</f>
        <v>0</v>
      </c>
      <c r="BI394" s="191">
        <f>IF(N394="nulová",J394,0)</f>
        <v>0</v>
      </c>
      <c r="BJ394" s="18" t="s">
        <v>78</v>
      </c>
      <c r="BK394" s="191">
        <f>ROUND(I394*H394,2)</f>
        <v>0</v>
      </c>
      <c r="BL394" s="18" t="s">
        <v>270</v>
      </c>
      <c r="BM394" s="190" t="s">
        <v>583</v>
      </c>
    </row>
    <row r="395" spans="1:47" s="2" customFormat="1" ht="11.25">
      <c r="A395" s="35"/>
      <c r="B395" s="36"/>
      <c r="C395" s="37"/>
      <c r="D395" s="192" t="s">
        <v>153</v>
      </c>
      <c r="E395" s="37"/>
      <c r="F395" s="193" t="s">
        <v>582</v>
      </c>
      <c r="G395" s="37"/>
      <c r="H395" s="37"/>
      <c r="I395" s="194"/>
      <c r="J395" s="37"/>
      <c r="K395" s="37"/>
      <c r="L395" s="40"/>
      <c r="M395" s="195"/>
      <c r="N395" s="196"/>
      <c r="O395" s="65"/>
      <c r="P395" s="65"/>
      <c r="Q395" s="65"/>
      <c r="R395" s="65"/>
      <c r="S395" s="65"/>
      <c r="T395" s="66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153</v>
      </c>
      <c r="AU395" s="18" t="s">
        <v>80</v>
      </c>
    </row>
    <row r="396" spans="2:51" s="14" customFormat="1" ht="11.25">
      <c r="B396" s="209"/>
      <c r="C396" s="210"/>
      <c r="D396" s="192" t="s">
        <v>157</v>
      </c>
      <c r="E396" s="211" t="s">
        <v>19</v>
      </c>
      <c r="F396" s="212" t="s">
        <v>584</v>
      </c>
      <c r="G396" s="210"/>
      <c r="H396" s="213">
        <v>40.8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157</v>
      </c>
      <c r="AU396" s="219" t="s">
        <v>80</v>
      </c>
      <c r="AV396" s="14" t="s">
        <v>80</v>
      </c>
      <c r="AW396" s="14" t="s">
        <v>33</v>
      </c>
      <c r="AX396" s="14" t="s">
        <v>78</v>
      </c>
      <c r="AY396" s="219" t="s">
        <v>143</v>
      </c>
    </row>
    <row r="397" spans="2:51" s="14" customFormat="1" ht="11.25">
      <c r="B397" s="209"/>
      <c r="C397" s="210"/>
      <c r="D397" s="192" t="s">
        <v>157</v>
      </c>
      <c r="E397" s="210"/>
      <c r="F397" s="212" t="s">
        <v>585</v>
      </c>
      <c r="G397" s="210"/>
      <c r="H397" s="213">
        <v>42.84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157</v>
      </c>
      <c r="AU397" s="219" t="s">
        <v>80</v>
      </c>
      <c r="AV397" s="14" t="s">
        <v>80</v>
      </c>
      <c r="AW397" s="14" t="s">
        <v>4</v>
      </c>
      <c r="AX397" s="14" t="s">
        <v>78</v>
      </c>
      <c r="AY397" s="219" t="s">
        <v>143</v>
      </c>
    </row>
    <row r="398" spans="1:65" s="2" customFormat="1" ht="24.2" customHeight="1">
      <c r="A398" s="35"/>
      <c r="B398" s="36"/>
      <c r="C398" s="179" t="s">
        <v>181</v>
      </c>
      <c r="D398" s="179" t="s">
        <v>146</v>
      </c>
      <c r="E398" s="180" t="s">
        <v>586</v>
      </c>
      <c r="F398" s="181" t="s">
        <v>587</v>
      </c>
      <c r="G398" s="182" t="s">
        <v>163</v>
      </c>
      <c r="H398" s="183">
        <v>100.706</v>
      </c>
      <c r="I398" s="184"/>
      <c r="J398" s="185">
        <f>ROUND(I398*H398,2)</f>
        <v>0</v>
      </c>
      <c r="K398" s="181" t="s">
        <v>150</v>
      </c>
      <c r="L398" s="40"/>
      <c r="M398" s="186" t="s">
        <v>19</v>
      </c>
      <c r="N398" s="187" t="s">
        <v>42</v>
      </c>
      <c r="O398" s="65"/>
      <c r="P398" s="188">
        <f>O398*H398</f>
        <v>0</v>
      </c>
      <c r="Q398" s="188">
        <v>0.0002</v>
      </c>
      <c r="R398" s="188">
        <f>Q398*H398</f>
        <v>0.0201412</v>
      </c>
      <c r="S398" s="188">
        <v>0</v>
      </c>
      <c r="T398" s="189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0" t="s">
        <v>270</v>
      </c>
      <c r="AT398" s="190" t="s">
        <v>146</v>
      </c>
      <c r="AU398" s="190" t="s">
        <v>80</v>
      </c>
      <c r="AY398" s="18" t="s">
        <v>143</v>
      </c>
      <c r="BE398" s="191">
        <f>IF(N398="základní",J398,0)</f>
        <v>0</v>
      </c>
      <c r="BF398" s="191">
        <f>IF(N398="snížená",J398,0)</f>
        <v>0</v>
      </c>
      <c r="BG398" s="191">
        <f>IF(N398="zákl. přenesená",J398,0)</f>
        <v>0</v>
      </c>
      <c r="BH398" s="191">
        <f>IF(N398="sníž. přenesená",J398,0)</f>
        <v>0</v>
      </c>
      <c r="BI398" s="191">
        <f>IF(N398="nulová",J398,0)</f>
        <v>0</v>
      </c>
      <c r="BJ398" s="18" t="s">
        <v>78</v>
      </c>
      <c r="BK398" s="191">
        <f>ROUND(I398*H398,2)</f>
        <v>0</v>
      </c>
      <c r="BL398" s="18" t="s">
        <v>270</v>
      </c>
      <c r="BM398" s="190" t="s">
        <v>588</v>
      </c>
    </row>
    <row r="399" spans="1:47" s="2" customFormat="1" ht="19.5">
      <c r="A399" s="35"/>
      <c r="B399" s="36"/>
      <c r="C399" s="37"/>
      <c r="D399" s="192" t="s">
        <v>153</v>
      </c>
      <c r="E399" s="37"/>
      <c r="F399" s="193" t="s">
        <v>589</v>
      </c>
      <c r="G399" s="37"/>
      <c r="H399" s="37"/>
      <c r="I399" s="194"/>
      <c r="J399" s="37"/>
      <c r="K399" s="37"/>
      <c r="L399" s="40"/>
      <c r="M399" s="195"/>
      <c r="N399" s="196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153</v>
      </c>
      <c r="AU399" s="18" t="s">
        <v>80</v>
      </c>
    </row>
    <row r="400" spans="1:47" s="2" customFormat="1" ht="11.25">
      <c r="A400" s="35"/>
      <c r="B400" s="36"/>
      <c r="C400" s="37"/>
      <c r="D400" s="197" t="s">
        <v>155</v>
      </c>
      <c r="E400" s="37"/>
      <c r="F400" s="198" t="s">
        <v>590</v>
      </c>
      <c r="G400" s="37"/>
      <c r="H400" s="37"/>
      <c r="I400" s="194"/>
      <c r="J400" s="37"/>
      <c r="K400" s="37"/>
      <c r="L400" s="40"/>
      <c r="M400" s="195"/>
      <c r="N400" s="196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155</v>
      </c>
      <c r="AU400" s="18" t="s">
        <v>80</v>
      </c>
    </row>
    <row r="401" spans="2:51" s="13" customFormat="1" ht="11.25">
      <c r="B401" s="199"/>
      <c r="C401" s="200"/>
      <c r="D401" s="192" t="s">
        <v>157</v>
      </c>
      <c r="E401" s="201" t="s">
        <v>19</v>
      </c>
      <c r="F401" s="202" t="s">
        <v>189</v>
      </c>
      <c r="G401" s="200"/>
      <c r="H401" s="201" t="s">
        <v>19</v>
      </c>
      <c r="I401" s="203"/>
      <c r="J401" s="200"/>
      <c r="K401" s="200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157</v>
      </c>
      <c r="AU401" s="208" t="s">
        <v>80</v>
      </c>
      <c r="AV401" s="13" t="s">
        <v>78</v>
      </c>
      <c r="AW401" s="13" t="s">
        <v>33</v>
      </c>
      <c r="AX401" s="13" t="s">
        <v>71</v>
      </c>
      <c r="AY401" s="208" t="s">
        <v>143</v>
      </c>
    </row>
    <row r="402" spans="2:51" s="14" customFormat="1" ht="22.5">
      <c r="B402" s="209"/>
      <c r="C402" s="210"/>
      <c r="D402" s="192" t="s">
        <v>157</v>
      </c>
      <c r="E402" s="211" t="s">
        <v>19</v>
      </c>
      <c r="F402" s="212" t="s">
        <v>591</v>
      </c>
      <c r="G402" s="210"/>
      <c r="H402" s="213">
        <v>98.526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157</v>
      </c>
      <c r="AU402" s="219" t="s">
        <v>80</v>
      </c>
      <c r="AV402" s="14" t="s">
        <v>80</v>
      </c>
      <c r="AW402" s="14" t="s">
        <v>33</v>
      </c>
      <c r="AX402" s="14" t="s">
        <v>71</v>
      </c>
      <c r="AY402" s="219" t="s">
        <v>143</v>
      </c>
    </row>
    <row r="403" spans="2:51" s="14" customFormat="1" ht="11.25">
      <c r="B403" s="209"/>
      <c r="C403" s="210"/>
      <c r="D403" s="192" t="s">
        <v>157</v>
      </c>
      <c r="E403" s="211" t="s">
        <v>19</v>
      </c>
      <c r="F403" s="212" t="s">
        <v>592</v>
      </c>
      <c r="G403" s="210"/>
      <c r="H403" s="213">
        <v>2.18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157</v>
      </c>
      <c r="AU403" s="219" t="s">
        <v>80</v>
      </c>
      <c r="AV403" s="14" t="s">
        <v>80</v>
      </c>
      <c r="AW403" s="14" t="s">
        <v>33</v>
      </c>
      <c r="AX403" s="14" t="s">
        <v>71</v>
      </c>
      <c r="AY403" s="219" t="s">
        <v>143</v>
      </c>
    </row>
    <row r="404" spans="2:51" s="15" customFormat="1" ht="11.25">
      <c r="B404" s="231"/>
      <c r="C404" s="232"/>
      <c r="D404" s="192" t="s">
        <v>157</v>
      </c>
      <c r="E404" s="233" t="s">
        <v>19</v>
      </c>
      <c r="F404" s="234" t="s">
        <v>358</v>
      </c>
      <c r="G404" s="232"/>
      <c r="H404" s="235">
        <v>100.706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157</v>
      </c>
      <c r="AU404" s="241" t="s">
        <v>80</v>
      </c>
      <c r="AV404" s="15" t="s">
        <v>151</v>
      </c>
      <c r="AW404" s="15" t="s">
        <v>33</v>
      </c>
      <c r="AX404" s="15" t="s">
        <v>78</v>
      </c>
      <c r="AY404" s="241" t="s">
        <v>143</v>
      </c>
    </row>
    <row r="405" spans="1:65" s="2" customFormat="1" ht="33" customHeight="1">
      <c r="A405" s="35"/>
      <c r="B405" s="36"/>
      <c r="C405" s="179" t="s">
        <v>593</v>
      </c>
      <c r="D405" s="179" t="s">
        <v>146</v>
      </c>
      <c r="E405" s="180" t="s">
        <v>594</v>
      </c>
      <c r="F405" s="181" t="s">
        <v>595</v>
      </c>
      <c r="G405" s="182" t="s">
        <v>163</v>
      </c>
      <c r="H405" s="183">
        <v>100.706</v>
      </c>
      <c r="I405" s="184"/>
      <c r="J405" s="185">
        <f>ROUND(I405*H405,2)</f>
        <v>0</v>
      </c>
      <c r="K405" s="181" t="s">
        <v>150</v>
      </c>
      <c r="L405" s="40"/>
      <c r="M405" s="186" t="s">
        <v>19</v>
      </c>
      <c r="N405" s="187" t="s">
        <v>42</v>
      </c>
      <c r="O405" s="65"/>
      <c r="P405" s="188">
        <f>O405*H405</f>
        <v>0</v>
      </c>
      <c r="Q405" s="188">
        <v>0.00026</v>
      </c>
      <c r="R405" s="188">
        <f>Q405*H405</f>
        <v>0.026183559999999998</v>
      </c>
      <c r="S405" s="188">
        <v>0</v>
      </c>
      <c r="T405" s="189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0" t="s">
        <v>270</v>
      </c>
      <c r="AT405" s="190" t="s">
        <v>146</v>
      </c>
      <c r="AU405" s="190" t="s">
        <v>80</v>
      </c>
      <c r="AY405" s="18" t="s">
        <v>143</v>
      </c>
      <c r="BE405" s="191">
        <f>IF(N405="základní",J405,0)</f>
        <v>0</v>
      </c>
      <c r="BF405" s="191">
        <f>IF(N405="snížená",J405,0)</f>
        <v>0</v>
      </c>
      <c r="BG405" s="191">
        <f>IF(N405="zákl. přenesená",J405,0)</f>
        <v>0</v>
      </c>
      <c r="BH405" s="191">
        <f>IF(N405="sníž. přenesená",J405,0)</f>
        <v>0</v>
      </c>
      <c r="BI405" s="191">
        <f>IF(N405="nulová",J405,0)</f>
        <v>0</v>
      </c>
      <c r="BJ405" s="18" t="s">
        <v>78</v>
      </c>
      <c r="BK405" s="191">
        <f>ROUND(I405*H405,2)</f>
        <v>0</v>
      </c>
      <c r="BL405" s="18" t="s">
        <v>270</v>
      </c>
      <c r="BM405" s="190" t="s">
        <v>596</v>
      </c>
    </row>
    <row r="406" spans="1:47" s="2" customFormat="1" ht="29.25">
      <c r="A406" s="35"/>
      <c r="B406" s="36"/>
      <c r="C406" s="37"/>
      <c r="D406" s="192" t="s">
        <v>153</v>
      </c>
      <c r="E406" s="37"/>
      <c r="F406" s="193" t="s">
        <v>597</v>
      </c>
      <c r="G406" s="37"/>
      <c r="H406" s="37"/>
      <c r="I406" s="194"/>
      <c r="J406" s="37"/>
      <c r="K406" s="37"/>
      <c r="L406" s="40"/>
      <c r="M406" s="195"/>
      <c r="N406" s="196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153</v>
      </c>
      <c r="AU406" s="18" t="s">
        <v>80</v>
      </c>
    </row>
    <row r="407" spans="1:47" s="2" customFormat="1" ht="11.25">
      <c r="A407" s="35"/>
      <c r="B407" s="36"/>
      <c r="C407" s="37"/>
      <c r="D407" s="197" t="s">
        <v>155</v>
      </c>
      <c r="E407" s="37"/>
      <c r="F407" s="198" t="s">
        <v>598</v>
      </c>
      <c r="G407" s="37"/>
      <c r="H407" s="37"/>
      <c r="I407" s="194"/>
      <c r="J407" s="37"/>
      <c r="K407" s="37"/>
      <c r="L407" s="40"/>
      <c r="M407" s="195"/>
      <c r="N407" s="196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155</v>
      </c>
      <c r="AU407" s="18" t="s">
        <v>80</v>
      </c>
    </row>
    <row r="408" spans="2:51" s="13" customFormat="1" ht="11.25">
      <c r="B408" s="199"/>
      <c r="C408" s="200"/>
      <c r="D408" s="192" t="s">
        <v>157</v>
      </c>
      <c r="E408" s="201" t="s">
        <v>19</v>
      </c>
      <c r="F408" s="202" t="s">
        <v>189</v>
      </c>
      <c r="G408" s="200"/>
      <c r="H408" s="201" t="s">
        <v>19</v>
      </c>
      <c r="I408" s="203"/>
      <c r="J408" s="200"/>
      <c r="K408" s="200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157</v>
      </c>
      <c r="AU408" s="208" t="s">
        <v>80</v>
      </c>
      <c r="AV408" s="13" t="s">
        <v>78</v>
      </c>
      <c r="AW408" s="13" t="s">
        <v>33</v>
      </c>
      <c r="AX408" s="13" t="s">
        <v>71</v>
      </c>
      <c r="AY408" s="208" t="s">
        <v>143</v>
      </c>
    </row>
    <row r="409" spans="2:51" s="14" customFormat="1" ht="22.5">
      <c r="B409" s="209"/>
      <c r="C409" s="210"/>
      <c r="D409" s="192" t="s">
        <v>157</v>
      </c>
      <c r="E409" s="211" t="s">
        <v>19</v>
      </c>
      <c r="F409" s="212" t="s">
        <v>591</v>
      </c>
      <c r="G409" s="210"/>
      <c r="H409" s="213">
        <v>98.526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157</v>
      </c>
      <c r="AU409" s="219" t="s">
        <v>80</v>
      </c>
      <c r="AV409" s="14" t="s">
        <v>80</v>
      </c>
      <c r="AW409" s="14" t="s">
        <v>33</v>
      </c>
      <c r="AX409" s="14" t="s">
        <v>71</v>
      </c>
      <c r="AY409" s="219" t="s">
        <v>143</v>
      </c>
    </row>
    <row r="410" spans="2:51" s="14" customFormat="1" ht="11.25">
      <c r="B410" s="209"/>
      <c r="C410" s="210"/>
      <c r="D410" s="192" t="s">
        <v>157</v>
      </c>
      <c r="E410" s="211" t="s">
        <v>19</v>
      </c>
      <c r="F410" s="212" t="s">
        <v>592</v>
      </c>
      <c r="G410" s="210"/>
      <c r="H410" s="213">
        <v>2.18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157</v>
      </c>
      <c r="AU410" s="219" t="s">
        <v>80</v>
      </c>
      <c r="AV410" s="14" t="s">
        <v>80</v>
      </c>
      <c r="AW410" s="14" t="s">
        <v>33</v>
      </c>
      <c r="AX410" s="14" t="s">
        <v>71</v>
      </c>
      <c r="AY410" s="219" t="s">
        <v>143</v>
      </c>
    </row>
    <row r="411" spans="2:51" s="15" customFormat="1" ht="11.25">
      <c r="B411" s="231"/>
      <c r="C411" s="232"/>
      <c r="D411" s="192" t="s">
        <v>157</v>
      </c>
      <c r="E411" s="233" t="s">
        <v>19</v>
      </c>
      <c r="F411" s="234" t="s">
        <v>358</v>
      </c>
      <c r="G411" s="232"/>
      <c r="H411" s="235">
        <v>100.706</v>
      </c>
      <c r="I411" s="236"/>
      <c r="J411" s="232"/>
      <c r="K411" s="232"/>
      <c r="L411" s="237"/>
      <c r="M411" s="242"/>
      <c r="N411" s="243"/>
      <c r="O411" s="243"/>
      <c r="P411" s="243"/>
      <c r="Q411" s="243"/>
      <c r="R411" s="243"/>
      <c r="S411" s="243"/>
      <c r="T411" s="244"/>
      <c r="AT411" s="241" t="s">
        <v>157</v>
      </c>
      <c r="AU411" s="241" t="s">
        <v>80</v>
      </c>
      <c r="AV411" s="15" t="s">
        <v>151</v>
      </c>
      <c r="AW411" s="15" t="s">
        <v>33</v>
      </c>
      <c r="AX411" s="15" t="s">
        <v>78</v>
      </c>
      <c r="AY411" s="241" t="s">
        <v>143</v>
      </c>
    </row>
    <row r="412" spans="1:31" s="2" customFormat="1" ht="6.95" customHeight="1">
      <c r="A412" s="35"/>
      <c r="B412" s="48"/>
      <c r="C412" s="49"/>
      <c r="D412" s="49"/>
      <c r="E412" s="49"/>
      <c r="F412" s="49"/>
      <c r="G412" s="49"/>
      <c r="H412" s="49"/>
      <c r="I412" s="49"/>
      <c r="J412" s="49"/>
      <c r="K412" s="49"/>
      <c r="L412" s="40"/>
      <c r="M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</row>
  </sheetData>
  <sheetProtection algorithmName="SHA-512" hashValue="GrW7yq5LKl3yl+nVx9xpxdhU/dK6SD+BR+0shN2rvqiZQOhdpFKv31I2nV2Qy6ZNvmt5QQAOyGYx/Ly19E5BwA==" saltValue="1JNtv224+Lm6l0rKrDomHXRldW22TJUyfakB6LxChhEF8x3iMh/Iplu4otp7wdgpybHZlc4+STWbYHBlcd/8Uw==" spinCount="100000" sheet="1" objects="1" scenarios="1" formatColumns="0" formatRows="0" autoFilter="0"/>
  <autoFilter ref="C97:K411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2_02/317944321"/>
    <hyperlink ref="F109" r:id="rId2" display="https://podminky.urs.cz/item/CS_URS_2022_02/340239212"/>
    <hyperlink ref="F113" r:id="rId3" display="https://podminky.urs.cz/item/CS_URS_2022_02/342291121"/>
    <hyperlink ref="F117" r:id="rId4" display="https://podminky.urs.cz/item/CS_URS_2022_02/346244381"/>
    <hyperlink ref="F123" r:id="rId5" display="https://podminky.urs.cz/item/CS_URS_2022_02/611325421"/>
    <hyperlink ref="F129" r:id="rId6" display="https://podminky.urs.cz/item/CS_URS_2022_02/612325225"/>
    <hyperlink ref="F134" r:id="rId7" display="https://podminky.urs.cz/item/CS_URS_2022_02/612325423"/>
    <hyperlink ref="F139" r:id="rId8" display="https://podminky.urs.cz/item/CS_URS_2022_02/619991001"/>
    <hyperlink ref="F144" r:id="rId9" display="https://podminky.urs.cz/item/CS_URS_2022_02/619991011"/>
    <hyperlink ref="F150" r:id="rId10" display="https://podminky.urs.cz/item/CS_URS_2022_02/631312141"/>
    <hyperlink ref="F155" r:id="rId11" display="https://podminky.urs.cz/item/CS_URS_2022_02/642944121"/>
    <hyperlink ref="F165" r:id="rId12" display="https://podminky.urs.cz/item/CS_URS_2022_02/949101111"/>
    <hyperlink ref="F171" r:id="rId13" display="https://podminky.urs.cz/item/CS_URS_2022_02/952901111"/>
    <hyperlink ref="F177" r:id="rId14" display="https://podminky.urs.cz/item/CS_URS_2022_02/968072455"/>
    <hyperlink ref="F182" r:id="rId15" display="https://podminky.urs.cz/item/CS_URS_2022_02/968072456"/>
    <hyperlink ref="F188" r:id="rId16" display="https://podminky.urs.cz/item/CS_URS_2022_02/974031164"/>
    <hyperlink ref="F193" r:id="rId17" display="https://podminky.urs.cz/item/CS_URS_2022_02/997013211"/>
    <hyperlink ref="F196" r:id="rId18" display="https://podminky.urs.cz/item/CS_URS_2022_02/997013501"/>
    <hyperlink ref="F199" r:id="rId19" display="https://podminky.urs.cz/item/CS_URS_2022_02/997013509"/>
    <hyperlink ref="F203" r:id="rId20" display="https://podminky.urs.cz/item/CS_URS_2022_02/997013871"/>
    <hyperlink ref="F207" r:id="rId21" display="https://podminky.urs.cz/item/CS_URS_2022_02/998018001"/>
    <hyperlink ref="F212" r:id="rId22" display="https://podminky.urs.cz/item/CS_URS_2022_02/725291631"/>
    <hyperlink ref="F216" r:id="rId23" display="https://podminky.urs.cz/item/CS_URS_2022_02/725291RP20"/>
    <hyperlink ref="F223" r:id="rId24" display="https://podminky.urs.cz/item/CS_URS_2022_02/998725201"/>
    <hyperlink ref="F227" r:id="rId25" display="https://podminky.urs.cz/item/CS_URS_2022_02/763131411"/>
    <hyperlink ref="F233" r:id="rId26" display="https://podminky.urs.cz/item/CS_URS_2022_02/763131712"/>
    <hyperlink ref="F238" r:id="rId27" display="https://podminky.urs.cz/item/CS_URS_2022_02/763131722"/>
    <hyperlink ref="F243" r:id="rId28" display="https://podminky.urs.cz/item/CS_URS_2022_02/763131765"/>
    <hyperlink ref="F248" r:id="rId29" display="https://podminky.urs.cz/item/CS_URS_2022_02/763131821"/>
    <hyperlink ref="F255" r:id="rId30" display="https://podminky.urs.cz/item/CS_URS_2022_02/763135101"/>
    <hyperlink ref="F264" r:id="rId31" display="https://podminky.urs.cz/item/CS_URS_2022_02/763135811"/>
    <hyperlink ref="F269" r:id="rId32" display="https://podminky.urs.cz/item/CS_URS_2022_02/998763401"/>
    <hyperlink ref="F273" r:id="rId33" display="https://podminky.urs.cz/item/CS_URS_2022_02/766660001"/>
    <hyperlink ref="F281" r:id="rId34" display="https://podminky.urs.cz/item/CS_URS_2022_02/998766201"/>
    <hyperlink ref="F285" r:id="rId35" display="https://podminky.urs.cz/item/CS_URS_2022_02/776201913"/>
    <hyperlink ref="F295" r:id="rId36" display="https://podminky.urs.cz/item/CS_URS_2022_02/998776201"/>
    <hyperlink ref="F299" r:id="rId37" display="https://podminky.urs.cz/item/CS_URS_2022_02/781111011"/>
    <hyperlink ref="F304" r:id="rId38" display="https://podminky.urs.cz/item/CS_URS_2022_02/781121011"/>
    <hyperlink ref="F309" r:id="rId39" display="https://podminky.urs.cz/item/CS_URS_2022_02/781151031"/>
    <hyperlink ref="F314" r:id="rId40" display="https://podminky.urs.cz/item/CS_URS_2022_02/781161021"/>
    <hyperlink ref="F323" r:id="rId41" display="https://podminky.urs.cz/item/CS_URS_2022_02/781474113"/>
    <hyperlink ref="F332" r:id="rId42" display="https://podminky.urs.cz/item/CS_URS_2022_02/998781201"/>
    <hyperlink ref="F336" r:id="rId43" display="https://podminky.urs.cz/item/CS_URS_2022_02/783301311"/>
    <hyperlink ref="F342" r:id="rId44" display="https://podminky.urs.cz/item/CS_URS_2022_02/783314101"/>
    <hyperlink ref="F348" r:id="rId45" display="https://podminky.urs.cz/item/CS_URS_2022_02/783315101"/>
    <hyperlink ref="F354" r:id="rId46" display="https://podminky.urs.cz/item/CS_URS_2022_02/783317101"/>
    <hyperlink ref="F361" r:id="rId47" display="https://podminky.urs.cz/item/CS_URS_2022_02/784111001"/>
    <hyperlink ref="F368" r:id="rId48" display="https://podminky.urs.cz/item/CS_URS_2022_02/784121001"/>
    <hyperlink ref="F375" r:id="rId49" display="https://podminky.urs.cz/item/CS_URS_2022_02/784121011"/>
    <hyperlink ref="F382" r:id="rId50" display="https://podminky.urs.cz/item/CS_URS_2022_02/784171101"/>
    <hyperlink ref="F387" r:id="rId51" display="https://podminky.urs.cz/item/CS_URS_2022_02/784171111"/>
    <hyperlink ref="F392" r:id="rId52" display="https://podminky.urs.cz/item/CS_URS_2022_02/784171121"/>
    <hyperlink ref="F400" r:id="rId53" display="https://podminky.urs.cz/item/CS_URS_2022_02/784181121"/>
    <hyperlink ref="F407" r:id="rId54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8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80</v>
      </c>
    </row>
    <row r="4" spans="2:46" s="1" customFormat="1" ht="24.95" customHeight="1">
      <c r="B4" s="21"/>
      <c r="D4" s="111" t="s">
        <v>102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6" t="str">
        <f>'Rekapitulace stavby'!K6</f>
        <v>SNO v Opavě p.o. STAVEBNÍ ÚPRAVY PAVILONU B</v>
      </c>
      <c r="F7" s="377"/>
      <c r="G7" s="377"/>
      <c r="H7" s="377"/>
      <c r="L7" s="21"/>
    </row>
    <row r="8" spans="2:12" s="1" customFormat="1" ht="12" customHeight="1">
      <c r="B8" s="21"/>
      <c r="D8" s="113" t="s">
        <v>103</v>
      </c>
      <c r="L8" s="21"/>
    </row>
    <row r="9" spans="1:31" s="2" customFormat="1" ht="16.5" customHeight="1">
      <c r="A9" s="35"/>
      <c r="B9" s="40"/>
      <c r="C9" s="35"/>
      <c r="D9" s="35"/>
      <c r="E9" s="376" t="s">
        <v>104</v>
      </c>
      <c r="F9" s="379"/>
      <c r="G9" s="379"/>
      <c r="H9" s="37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599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8" t="s">
        <v>600</v>
      </c>
      <c r="F11" s="379"/>
      <c r="G11" s="379"/>
      <c r="H11" s="37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7. 12. 2022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0" t="str">
        <f>'Rekapitulace stavby'!E14</f>
        <v>Vyplň údaj</v>
      </c>
      <c r="F20" s="381"/>
      <c r="G20" s="381"/>
      <c r="H20" s="381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32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82" t="s">
        <v>19</v>
      </c>
      <c r="F29" s="382"/>
      <c r="G29" s="382"/>
      <c r="H29" s="382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37</v>
      </c>
      <c r="E32" s="35"/>
      <c r="F32" s="35"/>
      <c r="G32" s="35"/>
      <c r="H32" s="35"/>
      <c r="I32" s="35"/>
      <c r="J32" s="121">
        <f>ROUND(J90,2)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39</v>
      </c>
      <c r="G34" s="35"/>
      <c r="H34" s="35"/>
      <c r="I34" s="122" t="s">
        <v>38</v>
      </c>
      <c r="J34" s="122" t="s">
        <v>40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41</v>
      </c>
      <c r="E35" s="113" t="s">
        <v>42</v>
      </c>
      <c r="F35" s="124">
        <f>ROUND((SUM(BE90:BE142)),2)</f>
        <v>0</v>
      </c>
      <c r="G35" s="35"/>
      <c r="H35" s="35"/>
      <c r="I35" s="125">
        <v>0.21</v>
      </c>
      <c r="J35" s="124">
        <f>ROUND(((SUM(BE90:BE142))*I35),2)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43</v>
      </c>
      <c r="F36" s="124">
        <f>ROUND((SUM(BF90:BF142)),2)</f>
        <v>0</v>
      </c>
      <c r="G36" s="35"/>
      <c r="H36" s="35"/>
      <c r="I36" s="125">
        <v>0.15</v>
      </c>
      <c r="J36" s="124">
        <f>ROUND(((SUM(BF90:BF142))*I36),2)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ROUND((SUM(BG90:BG142)),2)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45</v>
      </c>
      <c r="F38" s="124">
        <f>ROUND((SUM(BH90:BH142)),2)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46</v>
      </c>
      <c r="F39" s="124">
        <f>ROUND((SUM(BI90:BI142)),2)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47</v>
      </c>
      <c r="E41" s="128"/>
      <c r="F41" s="128"/>
      <c r="G41" s="129" t="s">
        <v>48</v>
      </c>
      <c r="H41" s="130" t="s">
        <v>49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105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3" t="str">
        <f>E7</f>
        <v>SNO v Opavě p.o. STAVEBNÍ ÚPRAVY PAVILONU B</v>
      </c>
      <c r="F50" s="384"/>
      <c r="G50" s="384"/>
      <c r="H50" s="384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3" t="s">
        <v>104</v>
      </c>
      <c r="F52" s="385"/>
      <c r="G52" s="385"/>
      <c r="H52" s="385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599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2" t="str">
        <f>E11</f>
        <v>TZB 2 - Technické zařízení budov 2</v>
      </c>
      <c r="F54" s="385"/>
      <c r="G54" s="385"/>
      <c r="H54" s="385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 xml:space="preserve">Olomoucká ulice 470/86 Opava </v>
      </c>
      <c r="G56" s="37"/>
      <c r="H56" s="37"/>
      <c r="I56" s="30" t="s">
        <v>23</v>
      </c>
      <c r="J56" s="60" t="str">
        <f>IF(J14="","",J14)</f>
        <v>7. 12. 2022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25</v>
      </c>
      <c r="D58" s="37"/>
      <c r="E58" s="37"/>
      <c r="F58" s="28" t="str">
        <f>E17</f>
        <v>SNO v Opavě p.o.</v>
      </c>
      <c r="G58" s="37"/>
      <c r="H58" s="37"/>
      <c r="I58" s="30" t="s">
        <v>31</v>
      </c>
      <c r="J58" s="33" t="str">
        <f>E23</f>
        <v>Ateliér EMMET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Ateliér EMMET s.r.o.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106</v>
      </c>
      <c r="D61" s="138"/>
      <c r="E61" s="138"/>
      <c r="F61" s="138"/>
      <c r="G61" s="138"/>
      <c r="H61" s="138"/>
      <c r="I61" s="138"/>
      <c r="J61" s="139" t="s">
        <v>107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69</v>
      </c>
      <c r="D63" s="37"/>
      <c r="E63" s="37"/>
      <c r="F63" s="37"/>
      <c r="G63" s="37"/>
      <c r="H63" s="37"/>
      <c r="I63" s="37"/>
      <c r="J63" s="78">
        <f>J90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108</v>
      </c>
    </row>
    <row r="64" spans="2:12" s="9" customFormat="1" ht="24.95" customHeight="1">
      <c r="B64" s="141"/>
      <c r="C64" s="142"/>
      <c r="D64" s="143" t="s">
        <v>120</v>
      </c>
      <c r="E64" s="144"/>
      <c r="F64" s="144"/>
      <c r="G64" s="144"/>
      <c r="H64" s="144"/>
      <c r="I64" s="144"/>
      <c r="J64" s="145">
        <f>J91</f>
        <v>0</v>
      </c>
      <c r="K64" s="142"/>
      <c r="L64" s="146"/>
    </row>
    <row r="65" spans="2:12" s="10" customFormat="1" ht="19.9" customHeight="1">
      <c r="B65" s="147"/>
      <c r="C65" s="98"/>
      <c r="D65" s="148" t="s">
        <v>601</v>
      </c>
      <c r="E65" s="149"/>
      <c r="F65" s="149"/>
      <c r="G65" s="149"/>
      <c r="H65" s="149"/>
      <c r="I65" s="149"/>
      <c r="J65" s="150">
        <f>J92</f>
        <v>0</v>
      </c>
      <c r="K65" s="98"/>
      <c r="L65" s="151"/>
    </row>
    <row r="66" spans="2:12" s="10" customFormat="1" ht="19.9" customHeight="1">
      <c r="B66" s="147"/>
      <c r="C66" s="98"/>
      <c r="D66" s="148" t="s">
        <v>602</v>
      </c>
      <c r="E66" s="149"/>
      <c r="F66" s="149"/>
      <c r="G66" s="149"/>
      <c r="H66" s="149"/>
      <c r="I66" s="149"/>
      <c r="J66" s="150">
        <f>J103</f>
        <v>0</v>
      </c>
      <c r="K66" s="98"/>
      <c r="L66" s="151"/>
    </row>
    <row r="67" spans="2:12" s="10" customFormat="1" ht="19.9" customHeight="1">
      <c r="B67" s="147"/>
      <c r="C67" s="98"/>
      <c r="D67" s="148" t="s">
        <v>121</v>
      </c>
      <c r="E67" s="149"/>
      <c r="F67" s="149"/>
      <c r="G67" s="149"/>
      <c r="H67" s="149"/>
      <c r="I67" s="149"/>
      <c r="J67" s="150">
        <f>J114</f>
        <v>0</v>
      </c>
      <c r="K67" s="98"/>
      <c r="L67" s="151"/>
    </row>
    <row r="68" spans="2:12" s="10" customFormat="1" ht="19.9" customHeight="1">
      <c r="B68" s="147"/>
      <c r="C68" s="98"/>
      <c r="D68" s="148" t="s">
        <v>603</v>
      </c>
      <c r="E68" s="149"/>
      <c r="F68" s="149"/>
      <c r="G68" s="149"/>
      <c r="H68" s="149"/>
      <c r="I68" s="149"/>
      <c r="J68" s="150">
        <f>J133</f>
        <v>0</v>
      </c>
      <c r="K68" s="98"/>
      <c r="L68" s="151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128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83" t="str">
        <f>E7</f>
        <v>SNO v Opavě p.o. STAVEBNÍ ÚPRAVY PAVILONU B</v>
      </c>
      <c r="F78" s="384"/>
      <c r="G78" s="384"/>
      <c r="H78" s="384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103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5"/>
      <c r="B80" s="36"/>
      <c r="C80" s="37"/>
      <c r="D80" s="37"/>
      <c r="E80" s="383" t="s">
        <v>104</v>
      </c>
      <c r="F80" s="385"/>
      <c r="G80" s="385"/>
      <c r="H80" s="385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599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32" t="str">
        <f>E11</f>
        <v>TZB 2 - Technické zařízení budov 2</v>
      </c>
      <c r="F82" s="385"/>
      <c r="G82" s="385"/>
      <c r="H82" s="385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F14</f>
        <v xml:space="preserve">Olomoucká ulice 470/86 Opava </v>
      </c>
      <c r="G84" s="37"/>
      <c r="H84" s="37"/>
      <c r="I84" s="30" t="s">
        <v>23</v>
      </c>
      <c r="J84" s="60" t="str">
        <f>IF(J14="","",J14)</f>
        <v>7. 12. 2022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25</v>
      </c>
      <c r="D86" s="37"/>
      <c r="E86" s="37"/>
      <c r="F86" s="28" t="str">
        <f>E17</f>
        <v>SNO v Opavě p.o.</v>
      </c>
      <c r="G86" s="37"/>
      <c r="H86" s="37"/>
      <c r="I86" s="30" t="s">
        <v>31</v>
      </c>
      <c r="J86" s="33" t="str">
        <f>E23</f>
        <v>Ateliér EMMET s.r.o.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29</v>
      </c>
      <c r="D87" s="37"/>
      <c r="E87" s="37"/>
      <c r="F87" s="28" t="str">
        <f>IF(E20="","",E20)</f>
        <v>Vyplň údaj</v>
      </c>
      <c r="G87" s="37"/>
      <c r="H87" s="37"/>
      <c r="I87" s="30" t="s">
        <v>34</v>
      </c>
      <c r="J87" s="33" t="str">
        <f>E26</f>
        <v>Ateliér EMMET s.r.o.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52"/>
      <c r="B89" s="153"/>
      <c r="C89" s="154" t="s">
        <v>129</v>
      </c>
      <c r="D89" s="155" t="s">
        <v>56</v>
      </c>
      <c r="E89" s="155" t="s">
        <v>52</v>
      </c>
      <c r="F89" s="155" t="s">
        <v>53</v>
      </c>
      <c r="G89" s="155" t="s">
        <v>130</v>
      </c>
      <c r="H89" s="155" t="s">
        <v>131</v>
      </c>
      <c r="I89" s="155" t="s">
        <v>132</v>
      </c>
      <c r="J89" s="155" t="s">
        <v>107</v>
      </c>
      <c r="K89" s="156" t="s">
        <v>133</v>
      </c>
      <c r="L89" s="157"/>
      <c r="M89" s="69" t="s">
        <v>19</v>
      </c>
      <c r="N89" s="70" t="s">
        <v>41</v>
      </c>
      <c r="O89" s="70" t="s">
        <v>134</v>
      </c>
      <c r="P89" s="70" t="s">
        <v>135</v>
      </c>
      <c r="Q89" s="70" t="s">
        <v>136</v>
      </c>
      <c r="R89" s="70" t="s">
        <v>137</v>
      </c>
      <c r="S89" s="70" t="s">
        <v>138</v>
      </c>
      <c r="T89" s="71" t="s">
        <v>139</v>
      </c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</row>
    <row r="90" spans="1:63" s="2" customFormat="1" ht="22.9" customHeight="1">
      <c r="A90" s="35"/>
      <c r="B90" s="36"/>
      <c r="C90" s="76" t="s">
        <v>140</v>
      </c>
      <c r="D90" s="37"/>
      <c r="E90" s="37"/>
      <c r="F90" s="37"/>
      <c r="G90" s="37"/>
      <c r="H90" s="37"/>
      <c r="I90" s="37"/>
      <c r="J90" s="158">
        <f>BK90</f>
        <v>0</v>
      </c>
      <c r="K90" s="37"/>
      <c r="L90" s="40"/>
      <c r="M90" s="72"/>
      <c r="N90" s="159"/>
      <c r="O90" s="73"/>
      <c r="P90" s="160">
        <f>P91</f>
        <v>0</v>
      </c>
      <c r="Q90" s="73"/>
      <c r="R90" s="160">
        <f>R91</f>
        <v>0.09907999999999999</v>
      </c>
      <c r="S90" s="73"/>
      <c r="T90" s="161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70</v>
      </c>
      <c r="AU90" s="18" t="s">
        <v>108</v>
      </c>
      <c r="BK90" s="162">
        <f>BK91</f>
        <v>0</v>
      </c>
    </row>
    <row r="91" spans="2:63" s="12" customFormat="1" ht="25.9" customHeight="1">
      <c r="B91" s="163"/>
      <c r="C91" s="164"/>
      <c r="D91" s="165" t="s">
        <v>70</v>
      </c>
      <c r="E91" s="166" t="s">
        <v>320</v>
      </c>
      <c r="F91" s="166" t="s">
        <v>321</v>
      </c>
      <c r="G91" s="164"/>
      <c r="H91" s="164"/>
      <c r="I91" s="167"/>
      <c r="J91" s="168">
        <f>BK91</f>
        <v>0</v>
      </c>
      <c r="K91" s="164"/>
      <c r="L91" s="169"/>
      <c r="M91" s="170"/>
      <c r="N91" s="171"/>
      <c r="O91" s="171"/>
      <c r="P91" s="172">
        <f>P92+P103+P114+P133</f>
        <v>0</v>
      </c>
      <c r="Q91" s="171"/>
      <c r="R91" s="172">
        <f>R92+R103+R114+R133</f>
        <v>0.09907999999999999</v>
      </c>
      <c r="S91" s="171"/>
      <c r="T91" s="173">
        <f>T92+T103+T114+T133</f>
        <v>0</v>
      </c>
      <c r="AR91" s="174" t="s">
        <v>80</v>
      </c>
      <c r="AT91" s="175" t="s">
        <v>70</v>
      </c>
      <c r="AU91" s="175" t="s">
        <v>71</v>
      </c>
      <c r="AY91" s="174" t="s">
        <v>143</v>
      </c>
      <c r="BK91" s="176">
        <f>BK92+BK103+BK114+BK133</f>
        <v>0</v>
      </c>
    </row>
    <row r="92" spans="2:63" s="12" customFormat="1" ht="22.9" customHeight="1">
      <c r="B92" s="163"/>
      <c r="C92" s="164"/>
      <c r="D92" s="165" t="s">
        <v>70</v>
      </c>
      <c r="E92" s="177" t="s">
        <v>604</v>
      </c>
      <c r="F92" s="177" t="s">
        <v>605</v>
      </c>
      <c r="G92" s="164"/>
      <c r="H92" s="164"/>
      <c r="I92" s="167"/>
      <c r="J92" s="178">
        <f>BK92</f>
        <v>0</v>
      </c>
      <c r="K92" s="164"/>
      <c r="L92" s="169"/>
      <c r="M92" s="170"/>
      <c r="N92" s="171"/>
      <c r="O92" s="171"/>
      <c r="P92" s="172">
        <f>SUM(P93:P102)</f>
        <v>0</v>
      </c>
      <c r="Q92" s="171"/>
      <c r="R92" s="172">
        <f>SUM(R93:R102)</f>
        <v>0.0744</v>
      </c>
      <c r="S92" s="171"/>
      <c r="T92" s="173">
        <f>SUM(T93:T102)</f>
        <v>0</v>
      </c>
      <c r="AR92" s="174" t="s">
        <v>80</v>
      </c>
      <c r="AT92" s="175" t="s">
        <v>70</v>
      </c>
      <c r="AU92" s="175" t="s">
        <v>78</v>
      </c>
      <c r="AY92" s="174" t="s">
        <v>143</v>
      </c>
      <c r="BK92" s="176">
        <f>SUM(BK93:BK102)</f>
        <v>0</v>
      </c>
    </row>
    <row r="93" spans="1:65" s="2" customFormat="1" ht="33" customHeight="1">
      <c r="A93" s="35"/>
      <c r="B93" s="36"/>
      <c r="C93" s="179" t="s">
        <v>78</v>
      </c>
      <c r="D93" s="179" t="s">
        <v>146</v>
      </c>
      <c r="E93" s="180" t="s">
        <v>606</v>
      </c>
      <c r="F93" s="181" t="s">
        <v>607</v>
      </c>
      <c r="G93" s="182" t="s">
        <v>327</v>
      </c>
      <c r="H93" s="183">
        <v>1</v>
      </c>
      <c r="I93" s="184"/>
      <c r="J93" s="185">
        <f>ROUND(I93*H93,2)</f>
        <v>0</v>
      </c>
      <c r="K93" s="181" t="s">
        <v>339</v>
      </c>
      <c r="L93" s="40"/>
      <c r="M93" s="186" t="s">
        <v>19</v>
      </c>
      <c r="N93" s="187" t="s">
        <v>42</v>
      </c>
      <c r="O93" s="65"/>
      <c r="P93" s="188">
        <f>O93*H93</f>
        <v>0</v>
      </c>
      <c r="Q93" s="188">
        <v>0.0744</v>
      </c>
      <c r="R93" s="188">
        <f>Q93*H93</f>
        <v>0.0744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270</v>
      </c>
      <c r="AT93" s="190" t="s">
        <v>146</v>
      </c>
      <c r="AU93" s="190" t="s">
        <v>80</v>
      </c>
      <c r="AY93" s="18" t="s">
        <v>143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78</v>
      </c>
      <c r="BK93" s="191">
        <f>ROUND(I93*H93,2)</f>
        <v>0</v>
      </c>
      <c r="BL93" s="18" t="s">
        <v>270</v>
      </c>
      <c r="BM93" s="190" t="s">
        <v>608</v>
      </c>
    </row>
    <row r="94" spans="1:47" s="2" customFormat="1" ht="19.5">
      <c r="A94" s="35"/>
      <c r="B94" s="36"/>
      <c r="C94" s="37"/>
      <c r="D94" s="192" t="s">
        <v>153</v>
      </c>
      <c r="E94" s="37"/>
      <c r="F94" s="193" t="s">
        <v>607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153</v>
      </c>
      <c r="AU94" s="18" t="s">
        <v>80</v>
      </c>
    </row>
    <row r="95" spans="2:51" s="14" customFormat="1" ht="11.25">
      <c r="B95" s="209"/>
      <c r="C95" s="210"/>
      <c r="D95" s="192" t="s">
        <v>157</v>
      </c>
      <c r="E95" s="211" t="s">
        <v>19</v>
      </c>
      <c r="F95" s="212" t="s">
        <v>609</v>
      </c>
      <c r="G95" s="210"/>
      <c r="H95" s="213">
        <v>1</v>
      </c>
      <c r="I95" s="214"/>
      <c r="J95" s="210"/>
      <c r="K95" s="210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157</v>
      </c>
      <c r="AU95" s="219" t="s">
        <v>80</v>
      </c>
      <c r="AV95" s="14" t="s">
        <v>80</v>
      </c>
      <c r="AW95" s="14" t="s">
        <v>33</v>
      </c>
      <c r="AX95" s="14" t="s">
        <v>78</v>
      </c>
      <c r="AY95" s="219" t="s">
        <v>143</v>
      </c>
    </row>
    <row r="96" spans="2:51" s="13" customFormat="1" ht="22.5">
      <c r="B96" s="199"/>
      <c r="C96" s="200"/>
      <c r="D96" s="192" t="s">
        <v>157</v>
      </c>
      <c r="E96" s="201" t="s">
        <v>19</v>
      </c>
      <c r="F96" s="202" t="s">
        <v>610</v>
      </c>
      <c r="G96" s="200"/>
      <c r="H96" s="201" t="s">
        <v>19</v>
      </c>
      <c r="I96" s="203"/>
      <c r="J96" s="200"/>
      <c r="K96" s="200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157</v>
      </c>
      <c r="AU96" s="208" t="s">
        <v>80</v>
      </c>
      <c r="AV96" s="13" t="s">
        <v>78</v>
      </c>
      <c r="AW96" s="13" t="s">
        <v>33</v>
      </c>
      <c r="AX96" s="13" t="s">
        <v>71</v>
      </c>
      <c r="AY96" s="208" t="s">
        <v>143</v>
      </c>
    </row>
    <row r="97" spans="2:51" s="13" customFormat="1" ht="22.5">
      <c r="B97" s="199"/>
      <c r="C97" s="200"/>
      <c r="D97" s="192" t="s">
        <v>157</v>
      </c>
      <c r="E97" s="201" t="s">
        <v>19</v>
      </c>
      <c r="F97" s="202" t="s">
        <v>611</v>
      </c>
      <c r="G97" s="200"/>
      <c r="H97" s="201" t="s">
        <v>19</v>
      </c>
      <c r="I97" s="203"/>
      <c r="J97" s="200"/>
      <c r="K97" s="200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157</v>
      </c>
      <c r="AU97" s="208" t="s">
        <v>80</v>
      </c>
      <c r="AV97" s="13" t="s">
        <v>78</v>
      </c>
      <c r="AW97" s="13" t="s">
        <v>33</v>
      </c>
      <c r="AX97" s="13" t="s">
        <v>71</v>
      </c>
      <c r="AY97" s="208" t="s">
        <v>143</v>
      </c>
    </row>
    <row r="98" spans="2:51" s="13" customFormat="1" ht="11.25">
      <c r="B98" s="199"/>
      <c r="C98" s="200"/>
      <c r="D98" s="192" t="s">
        <v>157</v>
      </c>
      <c r="E98" s="201" t="s">
        <v>19</v>
      </c>
      <c r="F98" s="202" t="s">
        <v>612</v>
      </c>
      <c r="G98" s="200"/>
      <c r="H98" s="201" t="s">
        <v>19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157</v>
      </c>
      <c r="AU98" s="208" t="s">
        <v>80</v>
      </c>
      <c r="AV98" s="13" t="s">
        <v>78</v>
      </c>
      <c r="AW98" s="13" t="s">
        <v>33</v>
      </c>
      <c r="AX98" s="13" t="s">
        <v>71</v>
      </c>
      <c r="AY98" s="208" t="s">
        <v>143</v>
      </c>
    </row>
    <row r="99" spans="2:51" s="13" customFormat="1" ht="22.5">
      <c r="B99" s="199"/>
      <c r="C99" s="200"/>
      <c r="D99" s="192" t="s">
        <v>157</v>
      </c>
      <c r="E99" s="201" t="s">
        <v>19</v>
      </c>
      <c r="F99" s="202" t="s">
        <v>613</v>
      </c>
      <c r="G99" s="200"/>
      <c r="H99" s="201" t="s">
        <v>19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157</v>
      </c>
      <c r="AU99" s="208" t="s">
        <v>80</v>
      </c>
      <c r="AV99" s="13" t="s">
        <v>78</v>
      </c>
      <c r="AW99" s="13" t="s">
        <v>33</v>
      </c>
      <c r="AX99" s="13" t="s">
        <v>71</v>
      </c>
      <c r="AY99" s="208" t="s">
        <v>143</v>
      </c>
    </row>
    <row r="100" spans="1:65" s="2" customFormat="1" ht="24.2" customHeight="1">
      <c r="A100" s="35"/>
      <c r="B100" s="36"/>
      <c r="C100" s="179" t="s">
        <v>80</v>
      </c>
      <c r="D100" s="179" t="s">
        <v>146</v>
      </c>
      <c r="E100" s="180" t="s">
        <v>614</v>
      </c>
      <c r="F100" s="181" t="s">
        <v>615</v>
      </c>
      <c r="G100" s="182" t="s">
        <v>345</v>
      </c>
      <c r="H100" s="230"/>
      <c r="I100" s="184"/>
      <c r="J100" s="185">
        <f>ROUND(I100*H100,2)</f>
        <v>0</v>
      </c>
      <c r="K100" s="181" t="s">
        <v>150</v>
      </c>
      <c r="L100" s="40"/>
      <c r="M100" s="186" t="s">
        <v>19</v>
      </c>
      <c r="N100" s="187" t="s">
        <v>42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270</v>
      </c>
      <c r="AT100" s="190" t="s">
        <v>146</v>
      </c>
      <c r="AU100" s="190" t="s">
        <v>80</v>
      </c>
      <c r="AY100" s="18" t="s">
        <v>143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78</v>
      </c>
      <c r="BK100" s="191">
        <f>ROUND(I100*H100,2)</f>
        <v>0</v>
      </c>
      <c r="BL100" s="18" t="s">
        <v>270</v>
      </c>
      <c r="BM100" s="190" t="s">
        <v>616</v>
      </c>
    </row>
    <row r="101" spans="1:47" s="2" customFormat="1" ht="29.25">
      <c r="A101" s="35"/>
      <c r="B101" s="36"/>
      <c r="C101" s="37"/>
      <c r="D101" s="192" t="s">
        <v>153</v>
      </c>
      <c r="E101" s="37"/>
      <c r="F101" s="193" t="s">
        <v>617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153</v>
      </c>
      <c r="AU101" s="18" t="s">
        <v>80</v>
      </c>
    </row>
    <row r="102" spans="1:47" s="2" customFormat="1" ht="11.25">
      <c r="A102" s="35"/>
      <c r="B102" s="36"/>
      <c r="C102" s="37"/>
      <c r="D102" s="197" t="s">
        <v>155</v>
      </c>
      <c r="E102" s="37"/>
      <c r="F102" s="198" t="s">
        <v>618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155</v>
      </c>
      <c r="AU102" s="18" t="s">
        <v>80</v>
      </c>
    </row>
    <row r="103" spans="2:63" s="12" customFormat="1" ht="22.9" customHeight="1">
      <c r="B103" s="163"/>
      <c r="C103" s="164"/>
      <c r="D103" s="165" t="s">
        <v>70</v>
      </c>
      <c r="E103" s="177" t="s">
        <v>619</v>
      </c>
      <c r="F103" s="177" t="s">
        <v>620</v>
      </c>
      <c r="G103" s="164"/>
      <c r="H103" s="164"/>
      <c r="I103" s="167"/>
      <c r="J103" s="178">
        <f>BK103</f>
        <v>0</v>
      </c>
      <c r="K103" s="164"/>
      <c r="L103" s="169"/>
      <c r="M103" s="170"/>
      <c r="N103" s="171"/>
      <c r="O103" s="171"/>
      <c r="P103" s="172">
        <f>SUM(P104:P113)</f>
        <v>0</v>
      </c>
      <c r="Q103" s="171"/>
      <c r="R103" s="172">
        <f>SUM(R104:R113)</f>
        <v>0.0017</v>
      </c>
      <c r="S103" s="171"/>
      <c r="T103" s="173">
        <f>SUM(T104:T113)</f>
        <v>0</v>
      </c>
      <c r="AR103" s="174" t="s">
        <v>80</v>
      </c>
      <c r="AT103" s="175" t="s">
        <v>70</v>
      </c>
      <c r="AU103" s="175" t="s">
        <v>78</v>
      </c>
      <c r="AY103" s="174" t="s">
        <v>143</v>
      </c>
      <c r="BK103" s="176">
        <f>SUM(BK104:BK113)</f>
        <v>0</v>
      </c>
    </row>
    <row r="104" spans="1:65" s="2" customFormat="1" ht="33" customHeight="1">
      <c r="A104" s="35"/>
      <c r="B104" s="36"/>
      <c r="C104" s="179" t="s">
        <v>144</v>
      </c>
      <c r="D104" s="179" t="s">
        <v>146</v>
      </c>
      <c r="E104" s="180" t="s">
        <v>621</v>
      </c>
      <c r="F104" s="181" t="s">
        <v>622</v>
      </c>
      <c r="G104" s="182" t="s">
        <v>170</v>
      </c>
      <c r="H104" s="183">
        <v>1</v>
      </c>
      <c r="I104" s="184"/>
      <c r="J104" s="185">
        <f>ROUND(I104*H104,2)</f>
        <v>0</v>
      </c>
      <c r="K104" s="181" t="s">
        <v>339</v>
      </c>
      <c r="L104" s="40"/>
      <c r="M104" s="186" t="s">
        <v>19</v>
      </c>
      <c r="N104" s="187" t="s">
        <v>42</v>
      </c>
      <c r="O104" s="65"/>
      <c r="P104" s="188">
        <f>O104*H104</f>
        <v>0</v>
      </c>
      <c r="Q104" s="188">
        <v>0.0017</v>
      </c>
      <c r="R104" s="188">
        <f>Q104*H104</f>
        <v>0.0017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270</v>
      </c>
      <c r="AT104" s="190" t="s">
        <v>146</v>
      </c>
      <c r="AU104" s="190" t="s">
        <v>80</v>
      </c>
      <c r="AY104" s="18" t="s">
        <v>143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78</v>
      </c>
      <c r="BK104" s="191">
        <f>ROUND(I104*H104,2)</f>
        <v>0</v>
      </c>
      <c r="BL104" s="18" t="s">
        <v>270</v>
      </c>
      <c r="BM104" s="190" t="s">
        <v>623</v>
      </c>
    </row>
    <row r="105" spans="1:47" s="2" customFormat="1" ht="19.5">
      <c r="A105" s="35"/>
      <c r="B105" s="36"/>
      <c r="C105" s="37"/>
      <c r="D105" s="192" t="s">
        <v>153</v>
      </c>
      <c r="E105" s="37"/>
      <c r="F105" s="193" t="s">
        <v>622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153</v>
      </c>
      <c r="AU105" s="18" t="s">
        <v>80</v>
      </c>
    </row>
    <row r="106" spans="2:51" s="14" customFormat="1" ht="11.25">
      <c r="B106" s="209"/>
      <c r="C106" s="210"/>
      <c r="D106" s="192" t="s">
        <v>157</v>
      </c>
      <c r="E106" s="211" t="s">
        <v>19</v>
      </c>
      <c r="F106" s="212" t="s">
        <v>609</v>
      </c>
      <c r="G106" s="210"/>
      <c r="H106" s="213">
        <v>1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157</v>
      </c>
      <c r="AU106" s="219" t="s">
        <v>80</v>
      </c>
      <c r="AV106" s="14" t="s">
        <v>80</v>
      </c>
      <c r="AW106" s="14" t="s">
        <v>33</v>
      </c>
      <c r="AX106" s="14" t="s">
        <v>78</v>
      </c>
      <c r="AY106" s="219" t="s">
        <v>143</v>
      </c>
    </row>
    <row r="107" spans="2:51" s="13" customFormat="1" ht="22.5">
      <c r="B107" s="199"/>
      <c r="C107" s="200"/>
      <c r="D107" s="192" t="s">
        <v>157</v>
      </c>
      <c r="E107" s="201" t="s">
        <v>19</v>
      </c>
      <c r="F107" s="202" t="s">
        <v>624</v>
      </c>
      <c r="G107" s="200"/>
      <c r="H107" s="201" t="s">
        <v>19</v>
      </c>
      <c r="I107" s="203"/>
      <c r="J107" s="200"/>
      <c r="K107" s="200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157</v>
      </c>
      <c r="AU107" s="208" t="s">
        <v>80</v>
      </c>
      <c r="AV107" s="13" t="s">
        <v>78</v>
      </c>
      <c r="AW107" s="13" t="s">
        <v>33</v>
      </c>
      <c r="AX107" s="13" t="s">
        <v>71</v>
      </c>
      <c r="AY107" s="208" t="s">
        <v>143</v>
      </c>
    </row>
    <row r="108" spans="2:51" s="13" customFormat="1" ht="22.5">
      <c r="B108" s="199"/>
      <c r="C108" s="200"/>
      <c r="D108" s="192" t="s">
        <v>157</v>
      </c>
      <c r="E108" s="201" t="s">
        <v>19</v>
      </c>
      <c r="F108" s="202" t="s">
        <v>625</v>
      </c>
      <c r="G108" s="200"/>
      <c r="H108" s="201" t="s">
        <v>19</v>
      </c>
      <c r="I108" s="203"/>
      <c r="J108" s="200"/>
      <c r="K108" s="200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157</v>
      </c>
      <c r="AU108" s="208" t="s">
        <v>80</v>
      </c>
      <c r="AV108" s="13" t="s">
        <v>78</v>
      </c>
      <c r="AW108" s="13" t="s">
        <v>33</v>
      </c>
      <c r="AX108" s="13" t="s">
        <v>71</v>
      </c>
      <c r="AY108" s="208" t="s">
        <v>143</v>
      </c>
    </row>
    <row r="109" spans="2:51" s="13" customFormat="1" ht="11.25">
      <c r="B109" s="199"/>
      <c r="C109" s="200"/>
      <c r="D109" s="192" t="s">
        <v>157</v>
      </c>
      <c r="E109" s="201" t="s">
        <v>19</v>
      </c>
      <c r="F109" s="202" t="s">
        <v>626</v>
      </c>
      <c r="G109" s="200"/>
      <c r="H109" s="201" t="s">
        <v>19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157</v>
      </c>
      <c r="AU109" s="208" t="s">
        <v>80</v>
      </c>
      <c r="AV109" s="13" t="s">
        <v>78</v>
      </c>
      <c r="AW109" s="13" t="s">
        <v>33</v>
      </c>
      <c r="AX109" s="13" t="s">
        <v>71</v>
      </c>
      <c r="AY109" s="208" t="s">
        <v>143</v>
      </c>
    </row>
    <row r="110" spans="2:51" s="13" customFormat="1" ht="22.5">
      <c r="B110" s="199"/>
      <c r="C110" s="200"/>
      <c r="D110" s="192" t="s">
        <v>157</v>
      </c>
      <c r="E110" s="201" t="s">
        <v>19</v>
      </c>
      <c r="F110" s="202" t="s">
        <v>627</v>
      </c>
      <c r="G110" s="200"/>
      <c r="H110" s="201" t="s">
        <v>19</v>
      </c>
      <c r="I110" s="203"/>
      <c r="J110" s="200"/>
      <c r="K110" s="200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157</v>
      </c>
      <c r="AU110" s="208" t="s">
        <v>80</v>
      </c>
      <c r="AV110" s="13" t="s">
        <v>78</v>
      </c>
      <c r="AW110" s="13" t="s">
        <v>33</v>
      </c>
      <c r="AX110" s="13" t="s">
        <v>71</v>
      </c>
      <c r="AY110" s="208" t="s">
        <v>143</v>
      </c>
    </row>
    <row r="111" spans="1:65" s="2" customFormat="1" ht="24.2" customHeight="1">
      <c r="A111" s="35"/>
      <c r="B111" s="36"/>
      <c r="C111" s="179" t="s">
        <v>151</v>
      </c>
      <c r="D111" s="179" t="s">
        <v>146</v>
      </c>
      <c r="E111" s="180" t="s">
        <v>628</v>
      </c>
      <c r="F111" s="181" t="s">
        <v>629</v>
      </c>
      <c r="G111" s="182" t="s">
        <v>345</v>
      </c>
      <c r="H111" s="230"/>
      <c r="I111" s="184"/>
      <c r="J111" s="185">
        <f>ROUND(I111*H111,2)</f>
        <v>0</v>
      </c>
      <c r="K111" s="181" t="s">
        <v>150</v>
      </c>
      <c r="L111" s="40"/>
      <c r="M111" s="186" t="s">
        <v>19</v>
      </c>
      <c r="N111" s="187" t="s">
        <v>42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270</v>
      </c>
      <c r="AT111" s="190" t="s">
        <v>146</v>
      </c>
      <c r="AU111" s="190" t="s">
        <v>80</v>
      </c>
      <c r="AY111" s="18" t="s">
        <v>143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78</v>
      </c>
      <c r="BK111" s="191">
        <f>ROUND(I111*H111,2)</f>
        <v>0</v>
      </c>
      <c r="BL111" s="18" t="s">
        <v>270</v>
      </c>
      <c r="BM111" s="190" t="s">
        <v>630</v>
      </c>
    </row>
    <row r="112" spans="1:47" s="2" customFormat="1" ht="29.25">
      <c r="A112" s="35"/>
      <c r="B112" s="36"/>
      <c r="C112" s="37"/>
      <c r="D112" s="192" t="s">
        <v>153</v>
      </c>
      <c r="E112" s="37"/>
      <c r="F112" s="193" t="s">
        <v>631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153</v>
      </c>
      <c r="AU112" s="18" t="s">
        <v>80</v>
      </c>
    </row>
    <row r="113" spans="1:47" s="2" customFormat="1" ht="11.25">
      <c r="A113" s="35"/>
      <c r="B113" s="36"/>
      <c r="C113" s="37"/>
      <c r="D113" s="197" t="s">
        <v>155</v>
      </c>
      <c r="E113" s="37"/>
      <c r="F113" s="198" t="s">
        <v>632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155</v>
      </c>
      <c r="AU113" s="18" t="s">
        <v>80</v>
      </c>
    </row>
    <row r="114" spans="2:63" s="12" customFormat="1" ht="22.9" customHeight="1">
      <c r="B114" s="163"/>
      <c r="C114" s="164"/>
      <c r="D114" s="165" t="s">
        <v>70</v>
      </c>
      <c r="E114" s="177" t="s">
        <v>322</v>
      </c>
      <c r="F114" s="177" t="s">
        <v>323</v>
      </c>
      <c r="G114" s="164"/>
      <c r="H114" s="164"/>
      <c r="I114" s="167"/>
      <c r="J114" s="178">
        <f>BK114</f>
        <v>0</v>
      </c>
      <c r="K114" s="164"/>
      <c r="L114" s="169"/>
      <c r="M114" s="170"/>
      <c r="N114" s="171"/>
      <c r="O114" s="171"/>
      <c r="P114" s="172">
        <f>SUM(P115:P132)</f>
        <v>0</v>
      </c>
      <c r="Q114" s="171"/>
      <c r="R114" s="172">
        <f>SUM(R115:R132)</f>
        <v>0.02298</v>
      </c>
      <c r="S114" s="171"/>
      <c r="T114" s="173">
        <f>SUM(T115:T132)</f>
        <v>0</v>
      </c>
      <c r="AR114" s="174" t="s">
        <v>80</v>
      </c>
      <c r="AT114" s="175" t="s">
        <v>70</v>
      </c>
      <c r="AU114" s="175" t="s">
        <v>78</v>
      </c>
      <c r="AY114" s="174" t="s">
        <v>143</v>
      </c>
      <c r="BK114" s="176">
        <f>SUM(BK115:BK132)</f>
        <v>0</v>
      </c>
    </row>
    <row r="115" spans="1:65" s="2" customFormat="1" ht="24.2" customHeight="1">
      <c r="A115" s="35"/>
      <c r="B115" s="36"/>
      <c r="C115" s="179" t="s">
        <v>183</v>
      </c>
      <c r="D115" s="179" t="s">
        <v>146</v>
      </c>
      <c r="E115" s="180" t="s">
        <v>633</v>
      </c>
      <c r="F115" s="181" t="s">
        <v>634</v>
      </c>
      <c r="G115" s="182" t="s">
        <v>327</v>
      </c>
      <c r="H115" s="183">
        <v>1</v>
      </c>
      <c r="I115" s="184"/>
      <c r="J115" s="185">
        <f>ROUND(I115*H115,2)</f>
        <v>0</v>
      </c>
      <c r="K115" s="181" t="s">
        <v>150</v>
      </c>
      <c r="L115" s="40"/>
      <c r="M115" s="186" t="s">
        <v>19</v>
      </c>
      <c r="N115" s="187" t="s">
        <v>42</v>
      </c>
      <c r="O115" s="65"/>
      <c r="P115" s="188">
        <f>O115*H115</f>
        <v>0</v>
      </c>
      <c r="Q115" s="188">
        <v>0.02073</v>
      </c>
      <c r="R115" s="188">
        <f>Q115*H115</f>
        <v>0.02073</v>
      </c>
      <c r="S115" s="188">
        <v>0</v>
      </c>
      <c r="T115" s="18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270</v>
      </c>
      <c r="AT115" s="190" t="s">
        <v>146</v>
      </c>
      <c r="AU115" s="190" t="s">
        <v>80</v>
      </c>
      <c r="AY115" s="18" t="s">
        <v>143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78</v>
      </c>
      <c r="BK115" s="191">
        <f>ROUND(I115*H115,2)</f>
        <v>0</v>
      </c>
      <c r="BL115" s="18" t="s">
        <v>270</v>
      </c>
      <c r="BM115" s="190" t="s">
        <v>635</v>
      </c>
    </row>
    <row r="116" spans="1:47" s="2" customFormat="1" ht="29.25">
      <c r="A116" s="35"/>
      <c r="B116" s="36"/>
      <c r="C116" s="37"/>
      <c r="D116" s="192" t="s">
        <v>153</v>
      </c>
      <c r="E116" s="37"/>
      <c r="F116" s="193" t="s">
        <v>636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153</v>
      </c>
      <c r="AU116" s="18" t="s">
        <v>80</v>
      </c>
    </row>
    <row r="117" spans="1:47" s="2" customFormat="1" ht="11.25">
      <c r="A117" s="35"/>
      <c r="B117" s="36"/>
      <c r="C117" s="37"/>
      <c r="D117" s="197" t="s">
        <v>155</v>
      </c>
      <c r="E117" s="37"/>
      <c r="F117" s="198" t="s">
        <v>637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155</v>
      </c>
      <c r="AU117" s="18" t="s">
        <v>80</v>
      </c>
    </row>
    <row r="118" spans="2:51" s="14" customFormat="1" ht="11.25">
      <c r="B118" s="209"/>
      <c r="C118" s="210"/>
      <c r="D118" s="192" t="s">
        <v>157</v>
      </c>
      <c r="E118" s="211" t="s">
        <v>19</v>
      </c>
      <c r="F118" s="212" t="s">
        <v>638</v>
      </c>
      <c r="G118" s="210"/>
      <c r="H118" s="213">
        <v>1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157</v>
      </c>
      <c r="AU118" s="219" t="s">
        <v>80</v>
      </c>
      <c r="AV118" s="14" t="s">
        <v>80</v>
      </c>
      <c r="AW118" s="14" t="s">
        <v>33</v>
      </c>
      <c r="AX118" s="14" t="s">
        <v>78</v>
      </c>
      <c r="AY118" s="219" t="s">
        <v>143</v>
      </c>
    </row>
    <row r="119" spans="1:65" s="2" customFormat="1" ht="16.5" customHeight="1">
      <c r="A119" s="35"/>
      <c r="B119" s="36"/>
      <c r="C119" s="179" t="s">
        <v>191</v>
      </c>
      <c r="D119" s="179" t="s">
        <v>146</v>
      </c>
      <c r="E119" s="180" t="s">
        <v>639</v>
      </c>
      <c r="F119" s="181" t="s">
        <v>640</v>
      </c>
      <c r="G119" s="182" t="s">
        <v>327</v>
      </c>
      <c r="H119" s="183">
        <v>1</v>
      </c>
      <c r="I119" s="184"/>
      <c r="J119" s="185">
        <f>ROUND(I119*H119,2)</f>
        <v>0</v>
      </c>
      <c r="K119" s="181" t="s">
        <v>150</v>
      </c>
      <c r="L119" s="40"/>
      <c r="M119" s="186" t="s">
        <v>19</v>
      </c>
      <c r="N119" s="187" t="s">
        <v>42</v>
      </c>
      <c r="O119" s="65"/>
      <c r="P119" s="188">
        <f>O119*H119</f>
        <v>0</v>
      </c>
      <c r="Q119" s="188">
        <v>0.00184</v>
      </c>
      <c r="R119" s="188">
        <f>Q119*H119</f>
        <v>0.00184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270</v>
      </c>
      <c r="AT119" s="190" t="s">
        <v>146</v>
      </c>
      <c r="AU119" s="190" t="s">
        <v>80</v>
      </c>
      <c r="AY119" s="18" t="s">
        <v>143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78</v>
      </c>
      <c r="BK119" s="191">
        <f>ROUND(I119*H119,2)</f>
        <v>0</v>
      </c>
      <c r="BL119" s="18" t="s">
        <v>270</v>
      </c>
      <c r="BM119" s="190" t="s">
        <v>641</v>
      </c>
    </row>
    <row r="120" spans="1:47" s="2" customFormat="1" ht="11.25">
      <c r="A120" s="35"/>
      <c r="B120" s="36"/>
      <c r="C120" s="37"/>
      <c r="D120" s="192" t="s">
        <v>153</v>
      </c>
      <c r="E120" s="37"/>
      <c r="F120" s="193" t="s">
        <v>642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153</v>
      </c>
      <c r="AU120" s="18" t="s">
        <v>80</v>
      </c>
    </row>
    <row r="121" spans="1:47" s="2" customFormat="1" ht="11.25">
      <c r="A121" s="35"/>
      <c r="B121" s="36"/>
      <c r="C121" s="37"/>
      <c r="D121" s="197" t="s">
        <v>155</v>
      </c>
      <c r="E121" s="37"/>
      <c r="F121" s="198" t="s">
        <v>643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155</v>
      </c>
      <c r="AU121" s="18" t="s">
        <v>80</v>
      </c>
    </row>
    <row r="122" spans="2:51" s="14" customFormat="1" ht="11.25">
      <c r="B122" s="209"/>
      <c r="C122" s="210"/>
      <c r="D122" s="192" t="s">
        <v>157</v>
      </c>
      <c r="E122" s="211" t="s">
        <v>19</v>
      </c>
      <c r="F122" s="212" t="s">
        <v>638</v>
      </c>
      <c r="G122" s="210"/>
      <c r="H122" s="213">
        <v>1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157</v>
      </c>
      <c r="AU122" s="219" t="s">
        <v>80</v>
      </c>
      <c r="AV122" s="14" t="s">
        <v>80</v>
      </c>
      <c r="AW122" s="14" t="s">
        <v>33</v>
      </c>
      <c r="AX122" s="14" t="s">
        <v>78</v>
      </c>
      <c r="AY122" s="219" t="s">
        <v>143</v>
      </c>
    </row>
    <row r="123" spans="1:65" s="2" customFormat="1" ht="16.5" customHeight="1">
      <c r="A123" s="35"/>
      <c r="B123" s="36"/>
      <c r="C123" s="179" t="s">
        <v>199</v>
      </c>
      <c r="D123" s="179" t="s">
        <v>146</v>
      </c>
      <c r="E123" s="180" t="s">
        <v>644</v>
      </c>
      <c r="F123" s="181" t="s">
        <v>645</v>
      </c>
      <c r="G123" s="182" t="s">
        <v>194</v>
      </c>
      <c r="H123" s="183">
        <v>1</v>
      </c>
      <c r="I123" s="184"/>
      <c r="J123" s="185">
        <f>ROUND(I123*H123,2)</f>
        <v>0</v>
      </c>
      <c r="K123" s="181" t="s">
        <v>150</v>
      </c>
      <c r="L123" s="40"/>
      <c r="M123" s="186" t="s">
        <v>19</v>
      </c>
      <c r="N123" s="187" t="s">
        <v>42</v>
      </c>
      <c r="O123" s="65"/>
      <c r="P123" s="188">
        <f>O123*H123</f>
        <v>0</v>
      </c>
      <c r="Q123" s="188">
        <v>0.00019</v>
      </c>
      <c r="R123" s="188">
        <f>Q123*H123</f>
        <v>0.00019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270</v>
      </c>
      <c r="AT123" s="190" t="s">
        <v>146</v>
      </c>
      <c r="AU123" s="190" t="s">
        <v>80</v>
      </c>
      <c r="AY123" s="18" t="s">
        <v>143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78</v>
      </c>
      <c r="BK123" s="191">
        <f>ROUND(I123*H123,2)</f>
        <v>0</v>
      </c>
      <c r="BL123" s="18" t="s">
        <v>270</v>
      </c>
      <c r="BM123" s="190" t="s">
        <v>646</v>
      </c>
    </row>
    <row r="124" spans="1:47" s="2" customFormat="1" ht="19.5">
      <c r="A124" s="35"/>
      <c r="B124" s="36"/>
      <c r="C124" s="37"/>
      <c r="D124" s="192" t="s">
        <v>153</v>
      </c>
      <c r="E124" s="37"/>
      <c r="F124" s="193" t="s">
        <v>647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153</v>
      </c>
      <c r="AU124" s="18" t="s">
        <v>80</v>
      </c>
    </row>
    <row r="125" spans="1:47" s="2" customFormat="1" ht="11.25">
      <c r="A125" s="35"/>
      <c r="B125" s="36"/>
      <c r="C125" s="37"/>
      <c r="D125" s="197" t="s">
        <v>155</v>
      </c>
      <c r="E125" s="37"/>
      <c r="F125" s="198" t="s">
        <v>648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155</v>
      </c>
      <c r="AU125" s="18" t="s">
        <v>80</v>
      </c>
    </row>
    <row r="126" spans="2:51" s="14" customFormat="1" ht="11.25">
      <c r="B126" s="209"/>
      <c r="C126" s="210"/>
      <c r="D126" s="192" t="s">
        <v>157</v>
      </c>
      <c r="E126" s="211" t="s">
        <v>19</v>
      </c>
      <c r="F126" s="212" t="s">
        <v>649</v>
      </c>
      <c r="G126" s="210"/>
      <c r="H126" s="213">
        <v>1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157</v>
      </c>
      <c r="AU126" s="219" t="s">
        <v>80</v>
      </c>
      <c r="AV126" s="14" t="s">
        <v>80</v>
      </c>
      <c r="AW126" s="14" t="s">
        <v>33</v>
      </c>
      <c r="AX126" s="14" t="s">
        <v>78</v>
      </c>
      <c r="AY126" s="219" t="s">
        <v>143</v>
      </c>
    </row>
    <row r="127" spans="1:65" s="2" customFormat="1" ht="21.75" customHeight="1">
      <c r="A127" s="35"/>
      <c r="B127" s="36"/>
      <c r="C127" s="220" t="s">
        <v>206</v>
      </c>
      <c r="D127" s="220" t="s">
        <v>240</v>
      </c>
      <c r="E127" s="221" t="s">
        <v>650</v>
      </c>
      <c r="F127" s="222" t="s">
        <v>651</v>
      </c>
      <c r="G127" s="223" t="s">
        <v>194</v>
      </c>
      <c r="H127" s="224">
        <v>1</v>
      </c>
      <c r="I127" s="225"/>
      <c r="J127" s="226">
        <f>ROUND(I127*H127,2)</f>
        <v>0</v>
      </c>
      <c r="K127" s="222" t="s">
        <v>150</v>
      </c>
      <c r="L127" s="227"/>
      <c r="M127" s="228" t="s">
        <v>19</v>
      </c>
      <c r="N127" s="229" t="s">
        <v>42</v>
      </c>
      <c r="O127" s="65"/>
      <c r="P127" s="188">
        <f>O127*H127</f>
        <v>0</v>
      </c>
      <c r="Q127" s="188">
        <v>0.00022</v>
      </c>
      <c r="R127" s="188">
        <f>Q127*H127</f>
        <v>0.00022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387</v>
      </c>
      <c r="AT127" s="190" t="s">
        <v>240</v>
      </c>
      <c r="AU127" s="190" t="s">
        <v>80</v>
      </c>
      <c r="AY127" s="18" t="s">
        <v>143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78</v>
      </c>
      <c r="BK127" s="191">
        <f>ROUND(I127*H127,2)</f>
        <v>0</v>
      </c>
      <c r="BL127" s="18" t="s">
        <v>270</v>
      </c>
      <c r="BM127" s="190" t="s">
        <v>652</v>
      </c>
    </row>
    <row r="128" spans="1:47" s="2" customFormat="1" ht="11.25">
      <c r="A128" s="35"/>
      <c r="B128" s="36"/>
      <c r="C128" s="37"/>
      <c r="D128" s="192" t="s">
        <v>153</v>
      </c>
      <c r="E128" s="37"/>
      <c r="F128" s="193" t="s">
        <v>651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153</v>
      </c>
      <c r="AU128" s="18" t="s">
        <v>80</v>
      </c>
    </row>
    <row r="129" spans="2:51" s="14" customFormat="1" ht="11.25">
      <c r="B129" s="209"/>
      <c r="C129" s="210"/>
      <c r="D129" s="192" t="s">
        <v>157</v>
      </c>
      <c r="E129" s="211" t="s">
        <v>19</v>
      </c>
      <c r="F129" s="212" t="s">
        <v>649</v>
      </c>
      <c r="G129" s="210"/>
      <c r="H129" s="213">
        <v>1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80</v>
      </c>
      <c r="AV129" s="14" t="s">
        <v>80</v>
      </c>
      <c r="AW129" s="14" t="s">
        <v>33</v>
      </c>
      <c r="AX129" s="14" t="s">
        <v>78</v>
      </c>
      <c r="AY129" s="219" t="s">
        <v>143</v>
      </c>
    </row>
    <row r="130" spans="1:65" s="2" customFormat="1" ht="24.2" customHeight="1">
      <c r="A130" s="35"/>
      <c r="B130" s="36"/>
      <c r="C130" s="179" t="s">
        <v>213</v>
      </c>
      <c r="D130" s="179" t="s">
        <v>146</v>
      </c>
      <c r="E130" s="180" t="s">
        <v>343</v>
      </c>
      <c r="F130" s="181" t="s">
        <v>344</v>
      </c>
      <c r="G130" s="182" t="s">
        <v>345</v>
      </c>
      <c r="H130" s="230"/>
      <c r="I130" s="184"/>
      <c r="J130" s="185">
        <f>ROUND(I130*H130,2)</f>
        <v>0</v>
      </c>
      <c r="K130" s="181" t="s">
        <v>150</v>
      </c>
      <c r="L130" s="40"/>
      <c r="M130" s="186" t="s">
        <v>19</v>
      </c>
      <c r="N130" s="187" t="s">
        <v>42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270</v>
      </c>
      <c r="AT130" s="190" t="s">
        <v>146</v>
      </c>
      <c r="AU130" s="190" t="s">
        <v>80</v>
      </c>
      <c r="AY130" s="18" t="s">
        <v>143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78</v>
      </c>
      <c r="BK130" s="191">
        <f>ROUND(I130*H130,2)</f>
        <v>0</v>
      </c>
      <c r="BL130" s="18" t="s">
        <v>270</v>
      </c>
      <c r="BM130" s="190" t="s">
        <v>653</v>
      </c>
    </row>
    <row r="131" spans="1:47" s="2" customFormat="1" ht="29.25">
      <c r="A131" s="35"/>
      <c r="B131" s="36"/>
      <c r="C131" s="37"/>
      <c r="D131" s="192" t="s">
        <v>153</v>
      </c>
      <c r="E131" s="37"/>
      <c r="F131" s="193" t="s">
        <v>347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153</v>
      </c>
      <c r="AU131" s="18" t="s">
        <v>80</v>
      </c>
    </row>
    <row r="132" spans="1:47" s="2" customFormat="1" ht="11.25">
      <c r="A132" s="35"/>
      <c r="B132" s="36"/>
      <c r="C132" s="37"/>
      <c r="D132" s="197" t="s">
        <v>155</v>
      </c>
      <c r="E132" s="37"/>
      <c r="F132" s="198" t="s">
        <v>348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155</v>
      </c>
      <c r="AU132" s="18" t="s">
        <v>80</v>
      </c>
    </row>
    <row r="133" spans="2:63" s="12" customFormat="1" ht="22.9" customHeight="1">
      <c r="B133" s="163"/>
      <c r="C133" s="164"/>
      <c r="D133" s="165" t="s">
        <v>70</v>
      </c>
      <c r="E133" s="177" t="s">
        <v>654</v>
      </c>
      <c r="F133" s="177" t="s">
        <v>655</v>
      </c>
      <c r="G133" s="164"/>
      <c r="H133" s="164"/>
      <c r="I133" s="167"/>
      <c r="J133" s="178">
        <f>BK133</f>
        <v>0</v>
      </c>
      <c r="K133" s="164"/>
      <c r="L133" s="169"/>
      <c r="M133" s="170"/>
      <c r="N133" s="171"/>
      <c r="O133" s="171"/>
      <c r="P133" s="172">
        <f>SUM(P134:P142)</f>
        <v>0</v>
      </c>
      <c r="Q133" s="171"/>
      <c r="R133" s="172">
        <f>SUM(R134:R142)</f>
        <v>0</v>
      </c>
      <c r="S133" s="171"/>
      <c r="T133" s="173">
        <f>SUM(T134:T142)</f>
        <v>0</v>
      </c>
      <c r="AR133" s="174" t="s">
        <v>80</v>
      </c>
      <c r="AT133" s="175" t="s">
        <v>70</v>
      </c>
      <c r="AU133" s="175" t="s">
        <v>78</v>
      </c>
      <c r="AY133" s="174" t="s">
        <v>143</v>
      </c>
      <c r="BK133" s="176">
        <f>SUM(BK134:BK142)</f>
        <v>0</v>
      </c>
    </row>
    <row r="134" spans="1:65" s="2" customFormat="1" ht="16.5" customHeight="1">
      <c r="A134" s="35"/>
      <c r="B134" s="36"/>
      <c r="C134" s="179" t="s">
        <v>222</v>
      </c>
      <c r="D134" s="179" t="s">
        <v>146</v>
      </c>
      <c r="E134" s="180" t="s">
        <v>656</v>
      </c>
      <c r="F134" s="181" t="s">
        <v>657</v>
      </c>
      <c r="G134" s="182" t="s">
        <v>658</v>
      </c>
      <c r="H134" s="183">
        <v>8</v>
      </c>
      <c r="I134" s="184"/>
      <c r="J134" s="185">
        <f>ROUND(I134*H134,2)</f>
        <v>0</v>
      </c>
      <c r="K134" s="181" t="s">
        <v>659</v>
      </c>
      <c r="L134" s="40"/>
      <c r="M134" s="186" t="s">
        <v>19</v>
      </c>
      <c r="N134" s="187" t="s">
        <v>42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270</v>
      </c>
      <c r="AT134" s="190" t="s">
        <v>146</v>
      </c>
      <c r="AU134" s="190" t="s">
        <v>80</v>
      </c>
      <c r="AY134" s="18" t="s">
        <v>143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78</v>
      </c>
      <c r="BK134" s="191">
        <f>ROUND(I134*H134,2)</f>
        <v>0</v>
      </c>
      <c r="BL134" s="18" t="s">
        <v>270</v>
      </c>
      <c r="BM134" s="190" t="s">
        <v>660</v>
      </c>
    </row>
    <row r="135" spans="1:47" s="2" customFormat="1" ht="11.25">
      <c r="A135" s="35"/>
      <c r="B135" s="36"/>
      <c r="C135" s="37"/>
      <c r="D135" s="192" t="s">
        <v>153</v>
      </c>
      <c r="E135" s="37"/>
      <c r="F135" s="193" t="s">
        <v>657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153</v>
      </c>
      <c r="AU135" s="18" t="s">
        <v>80</v>
      </c>
    </row>
    <row r="136" spans="2:51" s="14" customFormat="1" ht="22.5">
      <c r="B136" s="209"/>
      <c r="C136" s="210"/>
      <c r="D136" s="192" t="s">
        <v>157</v>
      </c>
      <c r="E136" s="211" t="s">
        <v>19</v>
      </c>
      <c r="F136" s="212" t="s">
        <v>661</v>
      </c>
      <c r="G136" s="210"/>
      <c r="H136" s="213">
        <v>8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157</v>
      </c>
      <c r="AU136" s="219" t="s">
        <v>80</v>
      </c>
      <c r="AV136" s="14" t="s">
        <v>80</v>
      </c>
      <c r="AW136" s="14" t="s">
        <v>33</v>
      </c>
      <c r="AX136" s="14" t="s">
        <v>78</v>
      </c>
      <c r="AY136" s="219" t="s">
        <v>143</v>
      </c>
    </row>
    <row r="137" spans="1:65" s="2" customFormat="1" ht="24.2" customHeight="1">
      <c r="A137" s="35"/>
      <c r="B137" s="36"/>
      <c r="C137" s="179" t="s">
        <v>232</v>
      </c>
      <c r="D137" s="179" t="s">
        <v>146</v>
      </c>
      <c r="E137" s="180" t="s">
        <v>662</v>
      </c>
      <c r="F137" s="181" t="s">
        <v>663</v>
      </c>
      <c r="G137" s="182" t="s">
        <v>327</v>
      </c>
      <c r="H137" s="183">
        <v>1</v>
      </c>
      <c r="I137" s="184"/>
      <c r="J137" s="185">
        <f>ROUND(I137*H137,2)</f>
        <v>0</v>
      </c>
      <c r="K137" s="181" t="s">
        <v>659</v>
      </c>
      <c r="L137" s="40"/>
      <c r="M137" s="186" t="s">
        <v>19</v>
      </c>
      <c r="N137" s="187" t="s">
        <v>42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270</v>
      </c>
      <c r="AT137" s="190" t="s">
        <v>146</v>
      </c>
      <c r="AU137" s="190" t="s">
        <v>80</v>
      </c>
      <c r="AY137" s="18" t="s">
        <v>143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78</v>
      </c>
      <c r="BK137" s="191">
        <f>ROUND(I137*H137,2)</f>
        <v>0</v>
      </c>
      <c r="BL137" s="18" t="s">
        <v>270</v>
      </c>
      <c r="BM137" s="190" t="s">
        <v>664</v>
      </c>
    </row>
    <row r="138" spans="1:47" s="2" customFormat="1" ht="11.25">
      <c r="A138" s="35"/>
      <c r="B138" s="36"/>
      <c r="C138" s="37"/>
      <c r="D138" s="192" t="s">
        <v>153</v>
      </c>
      <c r="E138" s="37"/>
      <c r="F138" s="193" t="s">
        <v>665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153</v>
      </c>
      <c r="AU138" s="18" t="s">
        <v>80</v>
      </c>
    </row>
    <row r="139" spans="2:51" s="14" customFormat="1" ht="33.75">
      <c r="B139" s="209"/>
      <c r="C139" s="210"/>
      <c r="D139" s="192" t="s">
        <v>157</v>
      </c>
      <c r="E139" s="211" t="s">
        <v>19</v>
      </c>
      <c r="F139" s="212" t="s">
        <v>666</v>
      </c>
      <c r="G139" s="210"/>
      <c r="H139" s="213">
        <v>1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157</v>
      </c>
      <c r="AU139" s="219" t="s">
        <v>80</v>
      </c>
      <c r="AV139" s="14" t="s">
        <v>80</v>
      </c>
      <c r="AW139" s="14" t="s">
        <v>33</v>
      </c>
      <c r="AX139" s="14" t="s">
        <v>78</v>
      </c>
      <c r="AY139" s="219" t="s">
        <v>143</v>
      </c>
    </row>
    <row r="140" spans="1:65" s="2" customFormat="1" ht="16.5" customHeight="1">
      <c r="A140" s="35"/>
      <c r="B140" s="36"/>
      <c r="C140" s="179" t="s">
        <v>239</v>
      </c>
      <c r="D140" s="179" t="s">
        <v>146</v>
      </c>
      <c r="E140" s="180" t="s">
        <v>667</v>
      </c>
      <c r="F140" s="181" t="s">
        <v>668</v>
      </c>
      <c r="G140" s="182" t="s">
        <v>327</v>
      </c>
      <c r="H140" s="183">
        <v>1</v>
      </c>
      <c r="I140" s="184"/>
      <c r="J140" s="185">
        <f>ROUND(I140*H140,2)</f>
        <v>0</v>
      </c>
      <c r="K140" s="181" t="s">
        <v>659</v>
      </c>
      <c r="L140" s="40"/>
      <c r="M140" s="186" t="s">
        <v>19</v>
      </c>
      <c r="N140" s="187" t="s">
        <v>42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270</v>
      </c>
      <c r="AT140" s="190" t="s">
        <v>146</v>
      </c>
      <c r="AU140" s="190" t="s">
        <v>80</v>
      </c>
      <c r="AY140" s="18" t="s">
        <v>143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78</v>
      </c>
      <c r="BK140" s="191">
        <f>ROUND(I140*H140,2)</f>
        <v>0</v>
      </c>
      <c r="BL140" s="18" t="s">
        <v>270</v>
      </c>
      <c r="BM140" s="190" t="s">
        <v>669</v>
      </c>
    </row>
    <row r="141" spans="1:47" s="2" customFormat="1" ht="11.25">
      <c r="A141" s="35"/>
      <c r="B141" s="36"/>
      <c r="C141" s="37"/>
      <c r="D141" s="192" t="s">
        <v>153</v>
      </c>
      <c r="E141" s="37"/>
      <c r="F141" s="193" t="s">
        <v>668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153</v>
      </c>
      <c r="AU141" s="18" t="s">
        <v>80</v>
      </c>
    </row>
    <row r="142" spans="2:51" s="14" customFormat="1" ht="11.25">
      <c r="B142" s="209"/>
      <c r="C142" s="210"/>
      <c r="D142" s="192" t="s">
        <v>157</v>
      </c>
      <c r="E142" s="211" t="s">
        <v>19</v>
      </c>
      <c r="F142" s="212" t="s">
        <v>670</v>
      </c>
      <c r="G142" s="210"/>
      <c r="H142" s="213">
        <v>1</v>
      </c>
      <c r="I142" s="214"/>
      <c r="J142" s="210"/>
      <c r="K142" s="210"/>
      <c r="L142" s="215"/>
      <c r="M142" s="245"/>
      <c r="N142" s="246"/>
      <c r="O142" s="246"/>
      <c r="P142" s="246"/>
      <c r="Q142" s="246"/>
      <c r="R142" s="246"/>
      <c r="S142" s="246"/>
      <c r="T142" s="247"/>
      <c r="AT142" s="219" t="s">
        <v>157</v>
      </c>
      <c r="AU142" s="219" t="s">
        <v>80</v>
      </c>
      <c r="AV142" s="14" t="s">
        <v>80</v>
      </c>
      <c r="AW142" s="14" t="s">
        <v>33</v>
      </c>
      <c r="AX142" s="14" t="s">
        <v>78</v>
      </c>
      <c r="AY142" s="219" t="s">
        <v>143</v>
      </c>
    </row>
    <row r="143" spans="1:31" s="2" customFormat="1" ht="6.95" customHeight="1">
      <c r="A143" s="35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YYXq6El9e61rgN2DP+YBmiaAjXC9vFarp6NSvg/iSa5UJ0GJu14ZMgCeeUTcpN8Xs8LxmuJdU8heY7w5d6XFcg==" saltValue="9XCWJUg4MuQtr1NsnMWHQdL0x5qAMXozIFpEfkuV2k/+02zxeDexARQGBngxYc3KanbQJYR+mpLjFgyPyk+VGg==" spinCount="100000" sheet="1" objects="1" scenarios="1" formatColumns="0" formatRows="0" autoFilter="0"/>
  <autoFilter ref="C89:K142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102" r:id="rId1" display="https://podminky.urs.cz/item/CS_URS_2022_02/998721201"/>
    <hyperlink ref="F113" r:id="rId2" display="https://podminky.urs.cz/item/CS_URS_2022_02/998722201"/>
    <hyperlink ref="F117" r:id="rId3" display="https://podminky.urs.cz/item/CS_URS_2022_02/725211616"/>
    <hyperlink ref="F121" r:id="rId4" display="https://podminky.urs.cz/item/CS_URS_2022_02/725822613"/>
    <hyperlink ref="F125" r:id="rId5" display="https://podminky.urs.cz/item/CS_URS_2022_02/725869218"/>
    <hyperlink ref="F132" r:id="rId6" display="https://podminky.urs.cz/item/CS_URS_2022_02/998725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80</v>
      </c>
    </row>
    <row r="4" spans="2:46" s="1" customFormat="1" ht="24.95" customHeight="1">
      <c r="B4" s="21"/>
      <c r="D4" s="111" t="s">
        <v>102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6" t="str">
        <f>'Rekapitulace stavby'!K6</f>
        <v>SNO v Opavě p.o. STAVEBNÍ ÚPRAVY PAVILONU B</v>
      </c>
      <c r="F7" s="377"/>
      <c r="G7" s="377"/>
      <c r="H7" s="377"/>
      <c r="L7" s="21"/>
    </row>
    <row r="8" spans="2:12" s="1" customFormat="1" ht="12" customHeight="1">
      <c r="B8" s="21"/>
      <c r="D8" s="113" t="s">
        <v>103</v>
      </c>
      <c r="L8" s="21"/>
    </row>
    <row r="9" spans="1:31" s="2" customFormat="1" ht="16.5" customHeight="1">
      <c r="A9" s="35"/>
      <c r="B9" s="40"/>
      <c r="C9" s="35"/>
      <c r="D9" s="35"/>
      <c r="E9" s="376" t="s">
        <v>671</v>
      </c>
      <c r="F9" s="379"/>
      <c r="G9" s="379"/>
      <c r="H9" s="37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599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8" t="s">
        <v>672</v>
      </c>
      <c r="F11" s="379"/>
      <c r="G11" s="379"/>
      <c r="H11" s="37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7. 12. 2022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0" t="str">
        <f>'Rekapitulace stavby'!E14</f>
        <v>Vyplň údaj</v>
      </c>
      <c r="F20" s="381"/>
      <c r="G20" s="381"/>
      <c r="H20" s="381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32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82" t="s">
        <v>19</v>
      </c>
      <c r="F29" s="382"/>
      <c r="G29" s="382"/>
      <c r="H29" s="382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37</v>
      </c>
      <c r="E32" s="35"/>
      <c r="F32" s="35"/>
      <c r="G32" s="35"/>
      <c r="H32" s="35"/>
      <c r="I32" s="35"/>
      <c r="J32" s="121">
        <f>ROUND(J109,2)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39</v>
      </c>
      <c r="G34" s="35"/>
      <c r="H34" s="35"/>
      <c r="I34" s="122" t="s">
        <v>38</v>
      </c>
      <c r="J34" s="122" t="s">
        <v>40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41</v>
      </c>
      <c r="E35" s="113" t="s">
        <v>42</v>
      </c>
      <c r="F35" s="124">
        <f>ROUND((SUM(BE109:BE622)),2)</f>
        <v>0</v>
      </c>
      <c r="G35" s="35"/>
      <c r="H35" s="35"/>
      <c r="I35" s="125">
        <v>0.21</v>
      </c>
      <c r="J35" s="124">
        <f>ROUND(((SUM(BE109:BE622))*I35),2)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43</v>
      </c>
      <c r="F36" s="124">
        <f>ROUND((SUM(BF109:BF622)),2)</f>
        <v>0</v>
      </c>
      <c r="G36" s="35"/>
      <c r="H36" s="35"/>
      <c r="I36" s="125">
        <v>0.15</v>
      </c>
      <c r="J36" s="124">
        <f>ROUND(((SUM(BF109:BF622))*I36),2)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ROUND((SUM(BG109:BG622)),2)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45</v>
      </c>
      <c r="F38" s="124">
        <f>ROUND((SUM(BH109:BH622)),2)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46</v>
      </c>
      <c r="F39" s="124">
        <f>ROUND((SUM(BI109:BI622)),2)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47</v>
      </c>
      <c r="E41" s="128"/>
      <c r="F41" s="128"/>
      <c r="G41" s="129" t="s">
        <v>48</v>
      </c>
      <c r="H41" s="130" t="s">
        <v>49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105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3" t="str">
        <f>E7</f>
        <v>SNO v Opavě p.o. STAVEBNÍ ÚPRAVY PAVILONU B</v>
      </c>
      <c r="F50" s="384"/>
      <c r="G50" s="384"/>
      <c r="H50" s="384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3" t="s">
        <v>671</v>
      </c>
      <c r="F52" s="385"/>
      <c r="G52" s="385"/>
      <c r="H52" s="385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599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2" t="str">
        <f>E11</f>
        <v>1.PP - Stavební úpravy v 1.PP</v>
      </c>
      <c r="F54" s="385"/>
      <c r="G54" s="385"/>
      <c r="H54" s="385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 xml:space="preserve">Olomoucká ulice 470/86 Opava </v>
      </c>
      <c r="G56" s="37"/>
      <c r="H56" s="37"/>
      <c r="I56" s="30" t="s">
        <v>23</v>
      </c>
      <c r="J56" s="60" t="str">
        <f>IF(J14="","",J14)</f>
        <v>7. 12. 2022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25</v>
      </c>
      <c r="D58" s="37"/>
      <c r="E58" s="37"/>
      <c r="F58" s="28" t="str">
        <f>E17</f>
        <v>SNO v Opavě p.o.</v>
      </c>
      <c r="G58" s="37"/>
      <c r="H58" s="37"/>
      <c r="I58" s="30" t="s">
        <v>31</v>
      </c>
      <c r="J58" s="33" t="str">
        <f>E23</f>
        <v>Ateliér EMMET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Ateliér EMMET s.r.o.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106</v>
      </c>
      <c r="D61" s="138"/>
      <c r="E61" s="138"/>
      <c r="F61" s="138"/>
      <c r="G61" s="138"/>
      <c r="H61" s="138"/>
      <c r="I61" s="138"/>
      <c r="J61" s="139" t="s">
        <v>107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69</v>
      </c>
      <c r="D63" s="37"/>
      <c r="E63" s="37"/>
      <c r="F63" s="37"/>
      <c r="G63" s="37"/>
      <c r="H63" s="37"/>
      <c r="I63" s="37"/>
      <c r="J63" s="78">
        <f>J109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108</v>
      </c>
    </row>
    <row r="64" spans="2:12" s="9" customFormat="1" ht="24.95" customHeight="1">
      <c r="B64" s="141"/>
      <c r="C64" s="142"/>
      <c r="D64" s="143" t="s">
        <v>109</v>
      </c>
      <c r="E64" s="144"/>
      <c r="F64" s="144"/>
      <c r="G64" s="144"/>
      <c r="H64" s="144"/>
      <c r="I64" s="144"/>
      <c r="J64" s="145">
        <f>J110</f>
        <v>0</v>
      </c>
      <c r="K64" s="142"/>
      <c r="L64" s="146"/>
    </row>
    <row r="65" spans="2:12" s="10" customFormat="1" ht="19.9" customHeight="1">
      <c r="B65" s="147"/>
      <c r="C65" s="98"/>
      <c r="D65" s="148" t="s">
        <v>673</v>
      </c>
      <c r="E65" s="149"/>
      <c r="F65" s="149"/>
      <c r="G65" s="149"/>
      <c r="H65" s="149"/>
      <c r="I65" s="149"/>
      <c r="J65" s="150">
        <f>J111</f>
        <v>0</v>
      </c>
      <c r="K65" s="98"/>
      <c r="L65" s="151"/>
    </row>
    <row r="66" spans="2:12" s="10" customFormat="1" ht="19.9" customHeight="1">
      <c r="B66" s="147"/>
      <c r="C66" s="98"/>
      <c r="D66" s="148" t="s">
        <v>674</v>
      </c>
      <c r="E66" s="149"/>
      <c r="F66" s="149"/>
      <c r="G66" s="149"/>
      <c r="H66" s="149"/>
      <c r="I66" s="149"/>
      <c r="J66" s="150">
        <f>J117</f>
        <v>0</v>
      </c>
      <c r="K66" s="98"/>
      <c r="L66" s="151"/>
    </row>
    <row r="67" spans="2:12" s="10" customFormat="1" ht="19.9" customHeight="1">
      <c r="B67" s="147"/>
      <c r="C67" s="98"/>
      <c r="D67" s="148" t="s">
        <v>110</v>
      </c>
      <c r="E67" s="149"/>
      <c r="F67" s="149"/>
      <c r="G67" s="149"/>
      <c r="H67" s="149"/>
      <c r="I67" s="149"/>
      <c r="J67" s="150">
        <f>J138</f>
        <v>0</v>
      </c>
      <c r="K67" s="98"/>
      <c r="L67" s="151"/>
    </row>
    <row r="68" spans="2:12" s="10" customFormat="1" ht="19.9" customHeight="1">
      <c r="B68" s="147"/>
      <c r="C68" s="98"/>
      <c r="D68" s="148" t="s">
        <v>675</v>
      </c>
      <c r="E68" s="149"/>
      <c r="F68" s="149"/>
      <c r="G68" s="149"/>
      <c r="H68" s="149"/>
      <c r="I68" s="149"/>
      <c r="J68" s="150">
        <f>J153</f>
        <v>0</v>
      </c>
      <c r="K68" s="98"/>
      <c r="L68" s="151"/>
    </row>
    <row r="69" spans="2:12" s="10" customFormat="1" ht="19.9" customHeight="1">
      <c r="B69" s="147"/>
      <c r="C69" s="98"/>
      <c r="D69" s="148" t="s">
        <v>111</v>
      </c>
      <c r="E69" s="149"/>
      <c r="F69" s="149"/>
      <c r="G69" s="149"/>
      <c r="H69" s="149"/>
      <c r="I69" s="149"/>
      <c r="J69" s="150">
        <f>J164</f>
        <v>0</v>
      </c>
      <c r="K69" s="98"/>
      <c r="L69" s="151"/>
    </row>
    <row r="70" spans="2:12" s="10" customFormat="1" ht="19.9" customHeight="1">
      <c r="B70" s="147"/>
      <c r="C70" s="98"/>
      <c r="D70" s="148" t="s">
        <v>112</v>
      </c>
      <c r="E70" s="149"/>
      <c r="F70" s="149"/>
      <c r="G70" s="149"/>
      <c r="H70" s="149"/>
      <c r="I70" s="149"/>
      <c r="J70" s="150">
        <f>J196</f>
        <v>0</v>
      </c>
      <c r="K70" s="98"/>
      <c r="L70" s="151"/>
    </row>
    <row r="71" spans="2:12" s="10" customFormat="1" ht="19.9" customHeight="1">
      <c r="B71" s="147"/>
      <c r="C71" s="98"/>
      <c r="D71" s="148" t="s">
        <v>113</v>
      </c>
      <c r="E71" s="149"/>
      <c r="F71" s="149"/>
      <c r="G71" s="149"/>
      <c r="H71" s="149"/>
      <c r="I71" s="149"/>
      <c r="J71" s="150">
        <f>J207</f>
        <v>0</v>
      </c>
      <c r="K71" s="98"/>
      <c r="L71" s="151"/>
    </row>
    <row r="72" spans="2:12" s="10" customFormat="1" ht="19.9" customHeight="1">
      <c r="B72" s="147"/>
      <c r="C72" s="98"/>
      <c r="D72" s="148" t="s">
        <v>114</v>
      </c>
      <c r="E72" s="149"/>
      <c r="F72" s="149"/>
      <c r="G72" s="149"/>
      <c r="H72" s="149"/>
      <c r="I72" s="149"/>
      <c r="J72" s="150">
        <f>J217</f>
        <v>0</v>
      </c>
      <c r="K72" s="98"/>
      <c r="L72" s="151"/>
    </row>
    <row r="73" spans="2:12" s="10" customFormat="1" ht="19.9" customHeight="1">
      <c r="B73" s="147"/>
      <c r="C73" s="98"/>
      <c r="D73" s="148" t="s">
        <v>115</v>
      </c>
      <c r="E73" s="149"/>
      <c r="F73" s="149"/>
      <c r="G73" s="149"/>
      <c r="H73" s="149"/>
      <c r="I73" s="149"/>
      <c r="J73" s="150">
        <f>J223</f>
        <v>0</v>
      </c>
      <c r="K73" s="98"/>
      <c r="L73" s="151"/>
    </row>
    <row r="74" spans="2:12" s="10" customFormat="1" ht="19.9" customHeight="1">
      <c r="B74" s="147"/>
      <c r="C74" s="98"/>
      <c r="D74" s="148" t="s">
        <v>116</v>
      </c>
      <c r="E74" s="149"/>
      <c r="F74" s="149"/>
      <c r="G74" s="149"/>
      <c r="H74" s="149"/>
      <c r="I74" s="149"/>
      <c r="J74" s="150">
        <f>J229</f>
        <v>0</v>
      </c>
      <c r="K74" s="98"/>
      <c r="L74" s="151"/>
    </row>
    <row r="75" spans="2:12" s="10" customFormat="1" ht="19.9" customHeight="1">
      <c r="B75" s="147"/>
      <c r="C75" s="98"/>
      <c r="D75" s="148" t="s">
        <v>117</v>
      </c>
      <c r="E75" s="149"/>
      <c r="F75" s="149"/>
      <c r="G75" s="149"/>
      <c r="H75" s="149"/>
      <c r="I75" s="149"/>
      <c r="J75" s="150">
        <f>J256</f>
        <v>0</v>
      </c>
      <c r="K75" s="98"/>
      <c r="L75" s="151"/>
    </row>
    <row r="76" spans="2:12" s="10" customFormat="1" ht="19.9" customHeight="1">
      <c r="B76" s="147"/>
      <c r="C76" s="98"/>
      <c r="D76" s="148" t="s">
        <v>118</v>
      </c>
      <c r="E76" s="149"/>
      <c r="F76" s="149"/>
      <c r="G76" s="149"/>
      <c r="H76" s="149"/>
      <c r="I76" s="149"/>
      <c r="J76" s="150">
        <f>J297</f>
        <v>0</v>
      </c>
      <c r="K76" s="98"/>
      <c r="L76" s="151"/>
    </row>
    <row r="77" spans="2:12" s="10" customFormat="1" ht="19.9" customHeight="1">
      <c r="B77" s="147"/>
      <c r="C77" s="98"/>
      <c r="D77" s="148" t="s">
        <v>119</v>
      </c>
      <c r="E77" s="149"/>
      <c r="F77" s="149"/>
      <c r="G77" s="149"/>
      <c r="H77" s="149"/>
      <c r="I77" s="149"/>
      <c r="J77" s="150">
        <f>J311</f>
        <v>0</v>
      </c>
      <c r="K77" s="98"/>
      <c r="L77" s="151"/>
    </row>
    <row r="78" spans="2:12" s="9" customFormat="1" ht="24.95" customHeight="1">
      <c r="B78" s="141"/>
      <c r="C78" s="142"/>
      <c r="D78" s="143" t="s">
        <v>120</v>
      </c>
      <c r="E78" s="144"/>
      <c r="F78" s="144"/>
      <c r="G78" s="144"/>
      <c r="H78" s="144"/>
      <c r="I78" s="144"/>
      <c r="J78" s="145">
        <f>J315</f>
        <v>0</v>
      </c>
      <c r="K78" s="142"/>
      <c r="L78" s="146"/>
    </row>
    <row r="79" spans="2:12" s="10" customFormat="1" ht="19.9" customHeight="1">
      <c r="B79" s="147"/>
      <c r="C79" s="98"/>
      <c r="D79" s="148" t="s">
        <v>676</v>
      </c>
      <c r="E79" s="149"/>
      <c r="F79" s="149"/>
      <c r="G79" s="149"/>
      <c r="H79" s="149"/>
      <c r="I79" s="149"/>
      <c r="J79" s="150">
        <f>J316</f>
        <v>0</v>
      </c>
      <c r="K79" s="98"/>
      <c r="L79" s="151"/>
    </row>
    <row r="80" spans="2:12" s="10" customFormat="1" ht="19.9" customHeight="1">
      <c r="B80" s="147"/>
      <c r="C80" s="98"/>
      <c r="D80" s="148" t="s">
        <v>677</v>
      </c>
      <c r="E80" s="149"/>
      <c r="F80" s="149"/>
      <c r="G80" s="149"/>
      <c r="H80" s="149"/>
      <c r="I80" s="149"/>
      <c r="J80" s="150">
        <f>J343</f>
        <v>0</v>
      </c>
      <c r="K80" s="98"/>
      <c r="L80" s="151"/>
    </row>
    <row r="81" spans="2:12" s="10" customFormat="1" ht="19.9" customHeight="1">
      <c r="B81" s="147"/>
      <c r="C81" s="98"/>
      <c r="D81" s="148" t="s">
        <v>122</v>
      </c>
      <c r="E81" s="149"/>
      <c r="F81" s="149"/>
      <c r="G81" s="149"/>
      <c r="H81" s="149"/>
      <c r="I81" s="149"/>
      <c r="J81" s="150">
        <f>J357</f>
        <v>0</v>
      </c>
      <c r="K81" s="98"/>
      <c r="L81" s="151"/>
    </row>
    <row r="82" spans="2:12" s="10" customFormat="1" ht="19.9" customHeight="1">
      <c r="B82" s="147"/>
      <c r="C82" s="98"/>
      <c r="D82" s="148" t="s">
        <v>678</v>
      </c>
      <c r="E82" s="149"/>
      <c r="F82" s="149"/>
      <c r="G82" s="149"/>
      <c r="H82" s="149"/>
      <c r="I82" s="149"/>
      <c r="J82" s="150">
        <f>J412</f>
        <v>0</v>
      </c>
      <c r="K82" s="98"/>
      <c r="L82" s="151"/>
    </row>
    <row r="83" spans="2:12" s="10" customFormat="1" ht="19.9" customHeight="1">
      <c r="B83" s="147"/>
      <c r="C83" s="98"/>
      <c r="D83" s="148" t="s">
        <v>123</v>
      </c>
      <c r="E83" s="149"/>
      <c r="F83" s="149"/>
      <c r="G83" s="149"/>
      <c r="H83" s="149"/>
      <c r="I83" s="149"/>
      <c r="J83" s="150">
        <f>J424</f>
        <v>0</v>
      </c>
      <c r="K83" s="98"/>
      <c r="L83" s="151"/>
    </row>
    <row r="84" spans="2:12" s="10" customFormat="1" ht="19.9" customHeight="1">
      <c r="B84" s="147"/>
      <c r="C84" s="98"/>
      <c r="D84" s="148" t="s">
        <v>679</v>
      </c>
      <c r="E84" s="149"/>
      <c r="F84" s="149"/>
      <c r="G84" s="149"/>
      <c r="H84" s="149"/>
      <c r="I84" s="149"/>
      <c r="J84" s="150">
        <f>J446</f>
        <v>0</v>
      </c>
      <c r="K84" s="98"/>
      <c r="L84" s="151"/>
    </row>
    <row r="85" spans="2:12" s="10" customFormat="1" ht="19.9" customHeight="1">
      <c r="B85" s="147"/>
      <c r="C85" s="98"/>
      <c r="D85" s="148" t="s">
        <v>124</v>
      </c>
      <c r="E85" s="149"/>
      <c r="F85" s="149"/>
      <c r="G85" s="149"/>
      <c r="H85" s="149"/>
      <c r="I85" s="149"/>
      <c r="J85" s="150">
        <f>J488</f>
        <v>0</v>
      </c>
      <c r="K85" s="98"/>
      <c r="L85" s="151"/>
    </row>
    <row r="86" spans="2:12" s="10" customFormat="1" ht="19.9" customHeight="1">
      <c r="B86" s="147"/>
      <c r="C86" s="98"/>
      <c r="D86" s="148" t="s">
        <v>126</v>
      </c>
      <c r="E86" s="149"/>
      <c r="F86" s="149"/>
      <c r="G86" s="149"/>
      <c r="H86" s="149"/>
      <c r="I86" s="149"/>
      <c r="J86" s="150">
        <f>J549</f>
        <v>0</v>
      </c>
      <c r="K86" s="98"/>
      <c r="L86" s="151"/>
    </row>
    <row r="87" spans="2:12" s="10" customFormat="1" ht="19.9" customHeight="1">
      <c r="B87" s="147"/>
      <c r="C87" s="98"/>
      <c r="D87" s="148" t="s">
        <v>127</v>
      </c>
      <c r="E87" s="149"/>
      <c r="F87" s="149"/>
      <c r="G87" s="149"/>
      <c r="H87" s="149"/>
      <c r="I87" s="149"/>
      <c r="J87" s="150">
        <f>J575</f>
        <v>0</v>
      </c>
      <c r="K87" s="98"/>
      <c r="L87" s="151"/>
    </row>
    <row r="88" spans="1:31" s="2" customFormat="1" ht="21.7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3" spans="1:31" s="2" customFormat="1" ht="6.95" customHeight="1">
      <c r="A93" s="35"/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4.95" customHeight="1">
      <c r="A94" s="35"/>
      <c r="B94" s="36"/>
      <c r="C94" s="24" t="s">
        <v>128</v>
      </c>
      <c r="D94" s="37"/>
      <c r="E94" s="37"/>
      <c r="F94" s="37"/>
      <c r="G94" s="37"/>
      <c r="H94" s="37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2" customHeight="1">
      <c r="A96" s="35"/>
      <c r="B96" s="36"/>
      <c r="C96" s="30" t="s">
        <v>16</v>
      </c>
      <c r="D96" s="37"/>
      <c r="E96" s="37"/>
      <c r="F96" s="37"/>
      <c r="G96" s="37"/>
      <c r="H96" s="37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6.5" customHeight="1">
      <c r="A97" s="35"/>
      <c r="B97" s="36"/>
      <c r="C97" s="37"/>
      <c r="D97" s="37"/>
      <c r="E97" s="383" t="str">
        <f>E7</f>
        <v>SNO v Opavě p.o. STAVEBNÍ ÚPRAVY PAVILONU B</v>
      </c>
      <c r="F97" s="384"/>
      <c r="G97" s="384"/>
      <c r="H97" s="384"/>
      <c r="I97" s="37"/>
      <c r="J97" s="37"/>
      <c r="K97" s="37"/>
      <c r="L97" s="114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2:12" s="1" customFormat="1" ht="12" customHeight="1">
      <c r="B98" s="22"/>
      <c r="C98" s="30" t="s">
        <v>103</v>
      </c>
      <c r="D98" s="23"/>
      <c r="E98" s="23"/>
      <c r="F98" s="23"/>
      <c r="G98" s="23"/>
      <c r="H98" s="23"/>
      <c r="I98" s="23"/>
      <c r="J98" s="23"/>
      <c r="K98" s="23"/>
      <c r="L98" s="21"/>
    </row>
    <row r="99" spans="1:31" s="2" customFormat="1" ht="16.5" customHeight="1">
      <c r="A99" s="35"/>
      <c r="B99" s="36"/>
      <c r="C99" s="37"/>
      <c r="D99" s="37"/>
      <c r="E99" s="383" t="s">
        <v>671</v>
      </c>
      <c r="F99" s="385"/>
      <c r="G99" s="385"/>
      <c r="H99" s="385"/>
      <c r="I99" s="37"/>
      <c r="J99" s="37"/>
      <c r="K99" s="37"/>
      <c r="L99" s="11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2" customHeight="1">
      <c r="A100" s="35"/>
      <c r="B100" s="36"/>
      <c r="C100" s="30" t="s">
        <v>599</v>
      </c>
      <c r="D100" s="37"/>
      <c r="E100" s="37"/>
      <c r="F100" s="37"/>
      <c r="G100" s="37"/>
      <c r="H100" s="37"/>
      <c r="I100" s="37"/>
      <c r="J100" s="37"/>
      <c r="K100" s="37"/>
      <c r="L100" s="114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16.5" customHeight="1">
      <c r="A101" s="35"/>
      <c r="B101" s="36"/>
      <c r="C101" s="37"/>
      <c r="D101" s="37"/>
      <c r="E101" s="332" t="str">
        <f>E11</f>
        <v>1.PP - Stavební úpravy v 1.PP</v>
      </c>
      <c r="F101" s="385"/>
      <c r="G101" s="385"/>
      <c r="H101" s="385"/>
      <c r="I101" s="37"/>
      <c r="J101" s="37"/>
      <c r="K101" s="37"/>
      <c r="L101" s="11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114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12" customHeight="1">
      <c r="A103" s="35"/>
      <c r="B103" s="36"/>
      <c r="C103" s="30" t="s">
        <v>21</v>
      </c>
      <c r="D103" s="37"/>
      <c r="E103" s="37"/>
      <c r="F103" s="28" t="str">
        <f>F14</f>
        <v xml:space="preserve">Olomoucká ulice 470/86 Opava </v>
      </c>
      <c r="G103" s="37"/>
      <c r="H103" s="37"/>
      <c r="I103" s="30" t="s">
        <v>23</v>
      </c>
      <c r="J103" s="60" t="str">
        <f>IF(J14="","",J14)</f>
        <v>7. 12. 2022</v>
      </c>
      <c r="K103" s="37"/>
      <c r="L103" s="114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114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5.2" customHeight="1">
      <c r="A105" s="35"/>
      <c r="B105" s="36"/>
      <c r="C105" s="30" t="s">
        <v>25</v>
      </c>
      <c r="D105" s="37"/>
      <c r="E105" s="37"/>
      <c r="F105" s="28" t="str">
        <f>E17</f>
        <v>SNO v Opavě p.o.</v>
      </c>
      <c r="G105" s="37"/>
      <c r="H105" s="37"/>
      <c r="I105" s="30" t="s">
        <v>31</v>
      </c>
      <c r="J105" s="33" t="str">
        <f>E23</f>
        <v>Ateliér EMMET s.r.o.</v>
      </c>
      <c r="K105" s="37"/>
      <c r="L105" s="11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5.2" customHeight="1">
      <c r="A106" s="35"/>
      <c r="B106" s="36"/>
      <c r="C106" s="30" t="s">
        <v>29</v>
      </c>
      <c r="D106" s="37"/>
      <c r="E106" s="37"/>
      <c r="F106" s="28" t="str">
        <f>IF(E20="","",E20)</f>
        <v>Vyplň údaj</v>
      </c>
      <c r="G106" s="37"/>
      <c r="H106" s="37"/>
      <c r="I106" s="30" t="s">
        <v>34</v>
      </c>
      <c r="J106" s="33" t="str">
        <f>E26</f>
        <v>Ateliér EMMET s.r.o.</v>
      </c>
      <c r="K106" s="37"/>
      <c r="L106" s="114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0.3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11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11" customFormat="1" ht="29.25" customHeight="1">
      <c r="A108" s="152"/>
      <c r="B108" s="153"/>
      <c r="C108" s="154" t="s">
        <v>129</v>
      </c>
      <c r="D108" s="155" t="s">
        <v>56</v>
      </c>
      <c r="E108" s="155" t="s">
        <v>52</v>
      </c>
      <c r="F108" s="155" t="s">
        <v>53</v>
      </c>
      <c r="G108" s="155" t="s">
        <v>130</v>
      </c>
      <c r="H108" s="155" t="s">
        <v>131</v>
      </c>
      <c r="I108" s="155" t="s">
        <v>132</v>
      </c>
      <c r="J108" s="155" t="s">
        <v>107</v>
      </c>
      <c r="K108" s="156" t="s">
        <v>133</v>
      </c>
      <c r="L108" s="157"/>
      <c r="M108" s="69" t="s">
        <v>19</v>
      </c>
      <c r="N108" s="70" t="s">
        <v>41</v>
      </c>
      <c r="O108" s="70" t="s">
        <v>134</v>
      </c>
      <c r="P108" s="70" t="s">
        <v>135</v>
      </c>
      <c r="Q108" s="70" t="s">
        <v>136</v>
      </c>
      <c r="R108" s="70" t="s">
        <v>137</v>
      </c>
      <c r="S108" s="70" t="s">
        <v>138</v>
      </c>
      <c r="T108" s="71" t="s">
        <v>139</v>
      </c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</row>
    <row r="109" spans="1:63" s="2" customFormat="1" ht="22.9" customHeight="1">
      <c r="A109" s="35"/>
      <c r="B109" s="36"/>
      <c r="C109" s="76" t="s">
        <v>140</v>
      </c>
      <c r="D109" s="37"/>
      <c r="E109" s="37"/>
      <c r="F109" s="37"/>
      <c r="G109" s="37"/>
      <c r="H109" s="37"/>
      <c r="I109" s="37"/>
      <c r="J109" s="158">
        <f>BK109</f>
        <v>0</v>
      </c>
      <c r="K109" s="37"/>
      <c r="L109" s="40"/>
      <c r="M109" s="72"/>
      <c r="N109" s="159"/>
      <c r="O109" s="73"/>
      <c r="P109" s="160">
        <f>P110+P315</f>
        <v>0</v>
      </c>
      <c r="Q109" s="73"/>
      <c r="R109" s="160">
        <f>R110+R315</f>
        <v>6.2045999</v>
      </c>
      <c r="S109" s="73"/>
      <c r="T109" s="161">
        <f>T110+T315</f>
        <v>2.9315954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70</v>
      </c>
      <c r="AU109" s="18" t="s">
        <v>108</v>
      </c>
      <c r="BK109" s="162">
        <f>BK110+BK315</f>
        <v>0</v>
      </c>
    </row>
    <row r="110" spans="2:63" s="12" customFormat="1" ht="25.9" customHeight="1">
      <c r="B110" s="163"/>
      <c r="C110" s="164"/>
      <c r="D110" s="165" t="s">
        <v>70</v>
      </c>
      <c r="E110" s="166" t="s">
        <v>141</v>
      </c>
      <c r="F110" s="166" t="s">
        <v>142</v>
      </c>
      <c r="G110" s="164"/>
      <c r="H110" s="164"/>
      <c r="I110" s="167"/>
      <c r="J110" s="168">
        <f>BK110</f>
        <v>0</v>
      </c>
      <c r="K110" s="164"/>
      <c r="L110" s="169"/>
      <c r="M110" s="170"/>
      <c r="N110" s="171"/>
      <c r="O110" s="171"/>
      <c r="P110" s="172">
        <f>P111+P117+P138+P153+P164+P196+P207+P217+P223+P229+P256+P297+P311</f>
        <v>0</v>
      </c>
      <c r="Q110" s="171"/>
      <c r="R110" s="172">
        <f>R111+R117+R138+R153+R164+R196+R207+R217+R223+R229+R256+R297+R311</f>
        <v>3.0946908900000003</v>
      </c>
      <c r="S110" s="171"/>
      <c r="T110" s="173">
        <f>T111+T117+T138+T153+T164+T196+T207+T217+T223+T229+T256+T297+T311</f>
        <v>1.3397130000000002</v>
      </c>
      <c r="AR110" s="174" t="s">
        <v>78</v>
      </c>
      <c r="AT110" s="175" t="s">
        <v>70</v>
      </c>
      <c r="AU110" s="175" t="s">
        <v>71</v>
      </c>
      <c r="AY110" s="174" t="s">
        <v>143</v>
      </c>
      <c r="BK110" s="176">
        <f>BK111+BK117+BK138+BK153+BK164+BK196+BK207+BK217+BK223+BK229+BK256+BK297+BK311</f>
        <v>0</v>
      </c>
    </row>
    <row r="111" spans="2:63" s="12" customFormat="1" ht="22.9" customHeight="1">
      <c r="B111" s="163"/>
      <c r="C111" s="164"/>
      <c r="D111" s="165" t="s">
        <v>70</v>
      </c>
      <c r="E111" s="177" t="s">
        <v>78</v>
      </c>
      <c r="F111" s="177" t="s">
        <v>680</v>
      </c>
      <c r="G111" s="164"/>
      <c r="H111" s="164"/>
      <c r="I111" s="167"/>
      <c r="J111" s="178">
        <f>BK111</f>
        <v>0</v>
      </c>
      <c r="K111" s="164"/>
      <c r="L111" s="169"/>
      <c r="M111" s="170"/>
      <c r="N111" s="171"/>
      <c r="O111" s="171"/>
      <c r="P111" s="172">
        <f>SUM(P112:P116)</f>
        <v>0</v>
      </c>
      <c r="Q111" s="171"/>
      <c r="R111" s="172">
        <f>SUM(R112:R116)</f>
        <v>0</v>
      </c>
      <c r="S111" s="171"/>
      <c r="T111" s="173">
        <f>SUM(T112:T116)</f>
        <v>0</v>
      </c>
      <c r="AR111" s="174" t="s">
        <v>78</v>
      </c>
      <c r="AT111" s="175" t="s">
        <v>70</v>
      </c>
      <c r="AU111" s="175" t="s">
        <v>78</v>
      </c>
      <c r="AY111" s="174" t="s">
        <v>143</v>
      </c>
      <c r="BK111" s="176">
        <f>SUM(BK112:BK116)</f>
        <v>0</v>
      </c>
    </row>
    <row r="112" spans="1:65" s="2" customFormat="1" ht="24.2" customHeight="1">
      <c r="A112" s="35"/>
      <c r="B112" s="36"/>
      <c r="C112" s="179" t="s">
        <v>78</v>
      </c>
      <c r="D112" s="179" t="s">
        <v>146</v>
      </c>
      <c r="E112" s="180" t="s">
        <v>681</v>
      </c>
      <c r="F112" s="181" t="s">
        <v>682</v>
      </c>
      <c r="G112" s="182" t="s">
        <v>225</v>
      </c>
      <c r="H112" s="183">
        <v>0.243</v>
      </c>
      <c r="I112" s="184"/>
      <c r="J112" s="185">
        <f>ROUND(I112*H112,2)</f>
        <v>0</v>
      </c>
      <c r="K112" s="181" t="s">
        <v>150</v>
      </c>
      <c r="L112" s="40"/>
      <c r="M112" s="186" t="s">
        <v>19</v>
      </c>
      <c r="N112" s="187" t="s">
        <v>42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151</v>
      </c>
      <c r="AT112" s="190" t="s">
        <v>146</v>
      </c>
      <c r="AU112" s="190" t="s">
        <v>80</v>
      </c>
      <c r="AY112" s="18" t="s">
        <v>143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78</v>
      </c>
      <c r="BK112" s="191">
        <f>ROUND(I112*H112,2)</f>
        <v>0</v>
      </c>
      <c r="BL112" s="18" t="s">
        <v>151</v>
      </c>
      <c r="BM112" s="190" t="s">
        <v>683</v>
      </c>
    </row>
    <row r="113" spans="1:47" s="2" customFormat="1" ht="19.5">
      <c r="A113" s="35"/>
      <c r="B113" s="36"/>
      <c r="C113" s="37"/>
      <c r="D113" s="192" t="s">
        <v>153</v>
      </c>
      <c r="E113" s="37"/>
      <c r="F113" s="193" t="s">
        <v>684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153</v>
      </c>
      <c r="AU113" s="18" t="s">
        <v>80</v>
      </c>
    </row>
    <row r="114" spans="1:47" s="2" customFormat="1" ht="11.25">
      <c r="A114" s="35"/>
      <c r="B114" s="36"/>
      <c r="C114" s="37"/>
      <c r="D114" s="197" t="s">
        <v>155</v>
      </c>
      <c r="E114" s="37"/>
      <c r="F114" s="198" t="s">
        <v>685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155</v>
      </c>
      <c r="AU114" s="18" t="s">
        <v>80</v>
      </c>
    </row>
    <row r="115" spans="2:51" s="13" customFormat="1" ht="11.25">
      <c r="B115" s="199"/>
      <c r="C115" s="200"/>
      <c r="D115" s="192" t="s">
        <v>157</v>
      </c>
      <c r="E115" s="201" t="s">
        <v>19</v>
      </c>
      <c r="F115" s="202" t="s">
        <v>686</v>
      </c>
      <c r="G115" s="200"/>
      <c r="H115" s="201" t="s">
        <v>19</v>
      </c>
      <c r="I115" s="203"/>
      <c r="J115" s="200"/>
      <c r="K115" s="200"/>
      <c r="L115" s="204"/>
      <c r="M115" s="205"/>
      <c r="N115" s="206"/>
      <c r="O115" s="206"/>
      <c r="P115" s="206"/>
      <c r="Q115" s="206"/>
      <c r="R115" s="206"/>
      <c r="S115" s="206"/>
      <c r="T115" s="207"/>
      <c r="AT115" s="208" t="s">
        <v>157</v>
      </c>
      <c r="AU115" s="208" t="s">
        <v>80</v>
      </c>
      <c r="AV115" s="13" t="s">
        <v>78</v>
      </c>
      <c r="AW115" s="13" t="s">
        <v>33</v>
      </c>
      <c r="AX115" s="13" t="s">
        <v>71</v>
      </c>
      <c r="AY115" s="208" t="s">
        <v>143</v>
      </c>
    </row>
    <row r="116" spans="2:51" s="14" customFormat="1" ht="11.25">
      <c r="B116" s="209"/>
      <c r="C116" s="210"/>
      <c r="D116" s="192" t="s">
        <v>157</v>
      </c>
      <c r="E116" s="211" t="s">
        <v>19</v>
      </c>
      <c r="F116" s="212" t="s">
        <v>687</v>
      </c>
      <c r="G116" s="210"/>
      <c r="H116" s="213">
        <v>0.243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157</v>
      </c>
      <c r="AU116" s="219" t="s">
        <v>80</v>
      </c>
      <c r="AV116" s="14" t="s">
        <v>80</v>
      </c>
      <c r="AW116" s="14" t="s">
        <v>33</v>
      </c>
      <c r="AX116" s="14" t="s">
        <v>78</v>
      </c>
      <c r="AY116" s="219" t="s">
        <v>143</v>
      </c>
    </row>
    <row r="117" spans="2:63" s="12" customFormat="1" ht="22.9" customHeight="1">
      <c r="B117" s="163"/>
      <c r="C117" s="164"/>
      <c r="D117" s="165" t="s">
        <v>70</v>
      </c>
      <c r="E117" s="177" t="s">
        <v>80</v>
      </c>
      <c r="F117" s="177" t="s">
        <v>688</v>
      </c>
      <c r="G117" s="164"/>
      <c r="H117" s="164"/>
      <c r="I117" s="167"/>
      <c r="J117" s="178">
        <f>BK117</f>
        <v>0</v>
      </c>
      <c r="K117" s="164"/>
      <c r="L117" s="169"/>
      <c r="M117" s="170"/>
      <c r="N117" s="171"/>
      <c r="O117" s="171"/>
      <c r="P117" s="172">
        <f>SUM(P118:P137)</f>
        <v>0</v>
      </c>
      <c r="Q117" s="171"/>
      <c r="R117" s="172">
        <f>SUM(R118:R137)</f>
        <v>0.6678586499999999</v>
      </c>
      <c r="S117" s="171"/>
      <c r="T117" s="173">
        <f>SUM(T118:T137)</f>
        <v>0</v>
      </c>
      <c r="AR117" s="174" t="s">
        <v>78</v>
      </c>
      <c r="AT117" s="175" t="s">
        <v>70</v>
      </c>
      <c r="AU117" s="175" t="s">
        <v>78</v>
      </c>
      <c r="AY117" s="174" t="s">
        <v>143</v>
      </c>
      <c r="BK117" s="176">
        <f>SUM(BK118:BK137)</f>
        <v>0</v>
      </c>
    </row>
    <row r="118" spans="1:65" s="2" customFormat="1" ht="24.2" customHeight="1">
      <c r="A118" s="35"/>
      <c r="B118" s="36"/>
      <c r="C118" s="179" t="s">
        <v>80</v>
      </c>
      <c r="D118" s="179" t="s">
        <v>146</v>
      </c>
      <c r="E118" s="180" t="s">
        <v>689</v>
      </c>
      <c r="F118" s="181" t="s">
        <v>690</v>
      </c>
      <c r="G118" s="182" t="s">
        <v>225</v>
      </c>
      <c r="H118" s="183">
        <v>0.243</v>
      </c>
      <c r="I118" s="184"/>
      <c r="J118" s="185">
        <f>ROUND(I118*H118,2)</f>
        <v>0</v>
      </c>
      <c r="K118" s="181" t="s">
        <v>150</v>
      </c>
      <c r="L118" s="40"/>
      <c r="M118" s="186" t="s">
        <v>19</v>
      </c>
      <c r="N118" s="187" t="s">
        <v>42</v>
      </c>
      <c r="O118" s="65"/>
      <c r="P118" s="188">
        <f>O118*H118</f>
        <v>0</v>
      </c>
      <c r="Q118" s="188">
        <v>2.50187</v>
      </c>
      <c r="R118" s="188">
        <f>Q118*H118</f>
        <v>0.60795441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151</v>
      </c>
      <c r="AT118" s="190" t="s">
        <v>146</v>
      </c>
      <c r="AU118" s="190" t="s">
        <v>80</v>
      </c>
      <c r="AY118" s="18" t="s">
        <v>143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78</v>
      </c>
      <c r="BK118" s="191">
        <f>ROUND(I118*H118,2)</f>
        <v>0</v>
      </c>
      <c r="BL118" s="18" t="s">
        <v>151</v>
      </c>
      <c r="BM118" s="190" t="s">
        <v>691</v>
      </c>
    </row>
    <row r="119" spans="1:47" s="2" customFormat="1" ht="19.5">
      <c r="A119" s="35"/>
      <c r="B119" s="36"/>
      <c r="C119" s="37"/>
      <c r="D119" s="192" t="s">
        <v>153</v>
      </c>
      <c r="E119" s="37"/>
      <c r="F119" s="193" t="s">
        <v>692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153</v>
      </c>
      <c r="AU119" s="18" t="s">
        <v>80</v>
      </c>
    </row>
    <row r="120" spans="1:47" s="2" customFormat="1" ht="11.25">
      <c r="A120" s="35"/>
      <c r="B120" s="36"/>
      <c r="C120" s="37"/>
      <c r="D120" s="197" t="s">
        <v>155</v>
      </c>
      <c r="E120" s="37"/>
      <c r="F120" s="198" t="s">
        <v>693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155</v>
      </c>
      <c r="AU120" s="18" t="s">
        <v>80</v>
      </c>
    </row>
    <row r="121" spans="2:51" s="13" customFormat="1" ht="11.25">
      <c r="B121" s="199"/>
      <c r="C121" s="200"/>
      <c r="D121" s="192" t="s">
        <v>157</v>
      </c>
      <c r="E121" s="201" t="s">
        <v>19</v>
      </c>
      <c r="F121" s="202" t="s">
        <v>694</v>
      </c>
      <c r="G121" s="200"/>
      <c r="H121" s="201" t="s">
        <v>19</v>
      </c>
      <c r="I121" s="203"/>
      <c r="J121" s="200"/>
      <c r="K121" s="200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157</v>
      </c>
      <c r="AU121" s="208" t="s">
        <v>80</v>
      </c>
      <c r="AV121" s="13" t="s">
        <v>78</v>
      </c>
      <c r="AW121" s="13" t="s">
        <v>33</v>
      </c>
      <c r="AX121" s="13" t="s">
        <v>71</v>
      </c>
      <c r="AY121" s="208" t="s">
        <v>143</v>
      </c>
    </row>
    <row r="122" spans="2:51" s="14" customFormat="1" ht="11.25">
      <c r="B122" s="209"/>
      <c r="C122" s="210"/>
      <c r="D122" s="192" t="s">
        <v>157</v>
      </c>
      <c r="E122" s="211" t="s">
        <v>19</v>
      </c>
      <c r="F122" s="212" t="s">
        <v>695</v>
      </c>
      <c r="G122" s="210"/>
      <c r="H122" s="213">
        <v>0.243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157</v>
      </c>
      <c r="AU122" s="219" t="s">
        <v>80</v>
      </c>
      <c r="AV122" s="14" t="s">
        <v>80</v>
      </c>
      <c r="AW122" s="14" t="s">
        <v>33</v>
      </c>
      <c r="AX122" s="14" t="s">
        <v>78</v>
      </c>
      <c r="AY122" s="219" t="s">
        <v>143</v>
      </c>
    </row>
    <row r="123" spans="1:65" s="2" customFormat="1" ht="16.5" customHeight="1">
      <c r="A123" s="35"/>
      <c r="B123" s="36"/>
      <c r="C123" s="179" t="s">
        <v>144</v>
      </c>
      <c r="D123" s="179" t="s">
        <v>146</v>
      </c>
      <c r="E123" s="180" t="s">
        <v>696</v>
      </c>
      <c r="F123" s="181" t="s">
        <v>697</v>
      </c>
      <c r="G123" s="182" t="s">
        <v>163</v>
      </c>
      <c r="H123" s="183">
        <v>1.8</v>
      </c>
      <c r="I123" s="184"/>
      <c r="J123" s="185">
        <f>ROUND(I123*H123,2)</f>
        <v>0</v>
      </c>
      <c r="K123" s="181" t="s">
        <v>150</v>
      </c>
      <c r="L123" s="40"/>
      <c r="M123" s="186" t="s">
        <v>19</v>
      </c>
      <c r="N123" s="187" t="s">
        <v>42</v>
      </c>
      <c r="O123" s="65"/>
      <c r="P123" s="188">
        <f>O123*H123</f>
        <v>0</v>
      </c>
      <c r="Q123" s="188">
        <v>0.00264</v>
      </c>
      <c r="R123" s="188">
        <f>Q123*H123</f>
        <v>0.004752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151</v>
      </c>
      <c r="AT123" s="190" t="s">
        <v>146</v>
      </c>
      <c r="AU123" s="190" t="s">
        <v>80</v>
      </c>
      <c r="AY123" s="18" t="s">
        <v>143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78</v>
      </c>
      <c r="BK123" s="191">
        <f>ROUND(I123*H123,2)</f>
        <v>0</v>
      </c>
      <c r="BL123" s="18" t="s">
        <v>151</v>
      </c>
      <c r="BM123" s="190" t="s">
        <v>698</v>
      </c>
    </row>
    <row r="124" spans="1:47" s="2" customFormat="1" ht="11.25">
      <c r="A124" s="35"/>
      <c r="B124" s="36"/>
      <c r="C124" s="37"/>
      <c r="D124" s="192" t="s">
        <v>153</v>
      </c>
      <c r="E124" s="37"/>
      <c r="F124" s="193" t="s">
        <v>699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153</v>
      </c>
      <c r="AU124" s="18" t="s">
        <v>80</v>
      </c>
    </row>
    <row r="125" spans="1:47" s="2" customFormat="1" ht="11.25">
      <c r="A125" s="35"/>
      <c r="B125" s="36"/>
      <c r="C125" s="37"/>
      <c r="D125" s="197" t="s">
        <v>155</v>
      </c>
      <c r="E125" s="37"/>
      <c r="F125" s="198" t="s">
        <v>700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155</v>
      </c>
      <c r="AU125" s="18" t="s">
        <v>80</v>
      </c>
    </row>
    <row r="126" spans="2:51" s="13" customFormat="1" ht="11.25">
      <c r="B126" s="199"/>
      <c r="C126" s="200"/>
      <c r="D126" s="192" t="s">
        <v>157</v>
      </c>
      <c r="E126" s="201" t="s">
        <v>19</v>
      </c>
      <c r="F126" s="202" t="s">
        <v>694</v>
      </c>
      <c r="G126" s="200"/>
      <c r="H126" s="201" t="s">
        <v>19</v>
      </c>
      <c r="I126" s="203"/>
      <c r="J126" s="200"/>
      <c r="K126" s="200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157</v>
      </c>
      <c r="AU126" s="208" t="s">
        <v>80</v>
      </c>
      <c r="AV126" s="13" t="s">
        <v>78</v>
      </c>
      <c r="AW126" s="13" t="s">
        <v>33</v>
      </c>
      <c r="AX126" s="13" t="s">
        <v>71</v>
      </c>
      <c r="AY126" s="208" t="s">
        <v>143</v>
      </c>
    </row>
    <row r="127" spans="2:51" s="14" customFormat="1" ht="11.25">
      <c r="B127" s="209"/>
      <c r="C127" s="210"/>
      <c r="D127" s="192" t="s">
        <v>157</v>
      </c>
      <c r="E127" s="211" t="s">
        <v>19</v>
      </c>
      <c r="F127" s="212" t="s">
        <v>701</v>
      </c>
      <c r="G127" s="210"/>
      <c r="H127" s="213">
        <v>1.8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157</v>
      </c>
      <c r="AU127" s="219" t="s">
        <v>80</v>
      </c>
      <c r="AV127" s="14" t="s">
        <v>80</v>
      </c>
      <c r="AW127" s="14" t="s">
        <v>33</v>
      </c>
      <c r="AX127" s="14" t="s">
        <v>78</v>
      </c>
      <c r="AY127" s="219" t="s">
        <v>143</v>
      </c>
    </row>
    <row r="128" spans="1:65" s="2" customFormat="1" ht="16.5" customHeight="1">
      <c r="A128" s="35"/>
      <c r="B128" s="36"/>
      <c r="C128" s="179" t="s">
        <v>151</v>
      </c>
      <c r="D128" s="179" t="s">
        <v>146</v>
      </c>
      <c r="E128" s="180" t="s">
        <v>702</v>
      </c>
      <c r="F128" s="181" t="s">
        <v>703</v>
      </c>
      <c r="G128" s="182" t="s">
        <v>163</v>
      </c>
      <c r="H128" s="183">
        <v>1.8</v>
      </c>
      <c r="I128" s="184"/>
      <c r="J128" s="185">
        <f>ROUND(I128*H128,2)</f>
        <v>0</v>
      </c>
      <c r="K128" s="181" t="s">
        <v>150</v>
      </c>
      <c r="L128" s="40"/>
      <c r="M128" s="186" t="s">
        <v>19</v>
      </c>
      <c r="N128" s="187" t="s">
        <v>42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151</v>
      </c>
      <c r="AT128" s="190" t="s">
        <v>146</v>
      </c>
      <c r="AU128" s="190" t="s">
        <v>80</v>
      </c>
      <c r="AY128" s="18" t="s">
        <v>143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78</v>
      </c>
      <c r="BK128" s="191">
        <f>ROUND(I128*H128,2)</f>
        <v>0</v>
      </c>
      <c r="BL128" s="18" t="s">
        <v>151</v>
      </c>
      <c r="BM128" s="190" t="s">
        <v>704</v>
      </c>
    </row>
    <row r="129" spans="1:47" s="2" customFormat="1" ht="11.25">
      <c r="A129" s="35"/>
      <c r="B129" s="36"/>
      <c r="C129" s="37"/>
      <c r="D129" s="192" t="s">
        <v>153</v>
      </c>
      <c r="E129" s="37"/>
      <c r="F129" s="193" t="s">
        <v>705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153</v>
      </c>
      <c r="AU129" s="18" t="s">
        <v>80</v>
      </c>
    </row>
    <row r="130" spans="1:47" s="2" customFormat="1" ht="11.25">
      <c r="A130" s="35"/>
      <c r="B130" s="36"/>
      <c r="C130" s="37"/>
      <c r="D130" s="197" t="s">
        <v>155</v>
      </c>
      <c r="E130" s="37"/>
      <c r="F130" s="198" t="s">
        <v>706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155</v>
      </c>
      <c r="AU130" s="18" t="s">
        <v>80</v>
      </c>
    </row>
    <row r="131" spans="2:51" s="13" customFormat="1" ht="11.25">
      <c r="B131" s="199"/>
      <c r="C131" s="200"/>
      <c r="D131" s="192" t="s">
        <v>157</v>
      </c>
      <c r="E131" s="201" t="s">
        <v>19</v>
      </c>
      <c r="F131" s="202" t="s">
        <v>694</v>
      </c>
      <c r="G131" s="200"/>
      <c r="H131" s="201" t="s">
        <v>19</v>
      </c>
      <c r="I131" s="203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157</v>
      </c>
      <c r="AU131" s="208" t="s">
        <v>80</v>
      </c>
      <c r="AV131" s="13" t="s">
        <v>78</v>
      </c>
      <c r="AW131" s="13" t="s">
        <v>33</v>
      </c>
      <c r="AX131" s="13" t="s">
        <v>71</v>
      </c>
      <c r="AY131" s="208" t="s">
        <v>143</v>
      </c>
    </row>
    <row r="132" spans="2:51" s="14" customFormat="1" ht="11.25">
      <c r="B132" s="209"/>
      <c r="C132" s="210"/>
      <c r="D132" s="192" t="s">
        <v>157</v>
      </c>
      <c r="E132" s="211" t="s">
        <v>19</v>
      </c>
      <c r="F132" s="212" t="s">
        <v>701</v>
      </c>
      <c r="G132" s="210"/>
      <c r="H132" s="213">
        <v>1.8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157</v>
      </c>
      <c r="AU132" s="219" t="s">
        <v>80</v>
      </c>
      <c r="AV132" s="14" t="s">
        <v>80</v>
      </c>
      <c r="AW132" s="14" t="s">
        <v>33</v>
      </c>
      <c r="AX132" s="14" t="s">
        <v>78</v>
      </c>
      <c r="AY132" s="219" t="s">
        <v>143</v>
      </c>
    </row>
    <row r="133" spans="1:65" s="2" customFormat="1" ht="21.75" customHeight="1">
      <c r="A133" s="35"/>
      <c r="B133" s="36"/>
      <c r="C133" s="179" t="s">
        <v>183</v>
      </c>
      <c r="D133" s="179" t="s">
        <v>146</v>
      </c>
      <c r="E133" s="180" t="s">
        <v>707</v>
      </c>
      <c r="F133" s="181" t="s">
        <v>708</v>
      </c>
      <c r="G133" s="182" t="s">
        <v>149</v>
      </c>
      <c r="H133" s="183">
        <v>0.052</v>
      </c>
      <c r="I133" s="184"/>
      <c r="J133" s="185">
        <f>ROUND(I133*H133,2)</f>
        <v>0</v>
      </c>
      <c r="K133" s="181" t="s">
        <v>150</v>
      </c>
      <c r="L133" s="40"/>
      <c r="M133" s="186" t="s">
        <v>19</v>
      </c>
      <c r="N133" s="187" t="s">
        <v>42</v>
      </c>
      <c r="O133" s="65"/>
      <c r="P133" s="188">
        <f>O133*H133</f>
        <v>0</v>
      </c>
      <c r="Q133" s="188">
        <v>1.06062</v>
      </c>
      <c r="R133" s="188">
        <f>Q133*H133</f>
        <v>0.05515223999999999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151</v>
      </c>
      <c r="AT133" s="190" t="s">
        <v>146</v>
      </c>
      <c r="AU133" s="190" t="s">
        <v>80</v>
      </c>
      <c r="AY133" s="18" t="s">
        <v>143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78</v>
      </c>
      <c r="BK133" s="191">
        <f>ROUND(I133*H133,2)</f>
        <v>0</v>
      </c>
      <c r="BL133" s="18" t="s">
        <v>151</v>
      </c>
      <c r="BM133" s="190" t="s">
        <v>709</v>
      </c>
    </row>
    <row r="134" spans="1:47" s="2" customFormat="1" ht="11.25">
      <c r="A134" s="35"/>
      <c r="B134" s="36"/>
      <c r="C134" s="37"/>
      <c r="D134" s="192" t="s">
        <v>153</v>
      </c>
      <c r="E134" s="37"/>
      <c r="F134" s="193" t="s">
        <v>710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153</v>
      </c>
      <c r="AU134" s="18" t="s">
        <v>80</v>
      </c>
    </row>
    <row r="135" spans="1:47" s="2" customFormat="1" ht="11.25">
      <c r="A135" s="35"/>
      <c r="B135" s="36"/>
      <c r="C135" s="37"/>
      <c r="D135" s="197" t="s">
        <v>155</v>
      </c>
      <c r="E135" s="37"/>
      <c r="F135" s="198" t="s">
        <v>711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155</v>
      </c>
      <c r="AU135" s="18" t="s">
        <v>80</v>
      </c>
    </row>
    <row r="136" spans="2:51" s="13" customFormat="1" ht="11.25">
      <c r="B136" s="199"/>
      <c r="C136" s="200"/>
      <c r="D136" s="192" t="s">
        <v>157</v>
      </c>
      <c r="E136" s="201" t="s">
        <v>19</v>
      </c>
      <c r="F136" s="202" t="s">
        <v>694</v>
      </c>
      <c r="G136" s="200"/>
      <c r="H136" s="201" t="s">
        <v>19</v>
      </c>
      <c r="I136" s="203"/>
      <c r="J136" s="200"/>
      <c r="K136" s="200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157</v>
      </c>
      <c r="AU136" s="208" t="s">
        <v>80</v>
      </c>
      <c r="AV136" s="13" t="s">
        <v>78</v>
      </c>
      <c r="AW136" s="13" t="s">
        <v>33</v>
      </c>
      <c r="AX136" s="13" t="s">
        <v>71</v>
      </c>
      <c r="AY136" s="208" t="s">
        <v>143</v>
      </c>
    </row>
    <row r="137" spans="2:51" s="14" customFormat="1" ht="11.25">
      <c r="B137" s="209"/>
      <c r="C137" s="210"/>
      <c r="D137" s="192" t="s">
        <v>157</v>
      </c>
      <c r="E137" s="211" t="s">
        <v>19</v>
      </c>
      <c r="F137" s="212" t="s">
        <v>712</v>
      </c>
      <c r="G137" s="210"/>
      <c r="H137" s="213">
        <v>0.052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157</v>
      </c>
      <c r="AU137" s="219" t="s">
        <v>80</v>
      </c>
      <c r="AV137" s="14" t="s">
        <v>80</v>
      </c>
      <c r="AW137" s="14" t="s">
        <v>33</v>
      </c>
      <c r="AX137" s="14" t="s">
        <v>78</v>
      </c>
      <c r="AY137" s="219" t="s">
        <v>143</v>
      </c>
    </row>
    <row r="138" spans="2:63" s="12" customFormat="1" ht="22.9" customHeight="1">
      <c r="B138" s="163"/>
      <c r="C138" s="164"/>
      <c r="D138" s="165" t="s">
        <v>70</v>
      </c>
      <c r="E138" s="177" t="s">
        <v>144</v>
      </c>
      <c r="F138" s="177" t="s">
        <v>145</v>
      </c>
      <c r="G138" s="164"/>
      <c r="H138" s="164"/>
      <c r="I138" s="167"/>
      <c r="J138" s="178">
        <f>BK138</f>
        <v>0</v>
      </c>
      <c r="K138" s="164"/>
      <c r="L138" s="169"/>
      <c r="M138" s="170"/>
      <c r="N138" s="171"/>
      <c r="O138" s="171"/>
      <c r="P138" s="172">
        <f>SUM(P139:P152)</f>
        <v>0</v>
      </c>
      <c r="Q138" s="171"/>
      <c r="R138" s="172">
        <f>SUM(R139:R152)</f>
        <v>0.207125</v>
      </c>
      <c r="S138" s="171"/>
      <c r="T138" s="173">
        <f>SUM(T139:T152)</f>
        <v>0</v>
      </c>
      <c r="AR138" s="174" t="s">
        <v>78</v>
      </c>
      <c r="AT138" s="175" t="s">
        <v>70</v>
      </c>
      <c r="AU138" s="175" t="s">
        <v>78</v>
      </c>
      <c r="AY138" s="174" t="s">
        <v>143</v>
      </c>
      <c r="BK138" s="176">
        <f>SUM(BK139:BK152)</f>
        <v>0</v>
      </c>
    </row>
    <row r="139" spans="1:65" s="2" customFormat="1" ht="24.2" customHeight="1">
      <c r="A139" s="35"/>
      <c r="B139" s="36"/>
      <c r="C139" s="179" t="s">
        <v>191</v>
      </c>
      <c r="D139" s="179" t="s">
        <v>146</v>
      </c>
      <c r="E139" s="180" t="s">
        <v>713</v>
      </c>
      <c r="F139" s="181" t="s">
        <v>714</v>
      </c>
      <c r="G139" s="182" t="s">
        <v>225</v>
      </c>
      <c r="H139" s="183">
        <v>0.09</v>
      </c>
      <c r="I139" s="184"/>
      <c r="J139" s="185">
        <f>ROUND(I139*H139,2)</f>
        <v>0</v>
      </c>
      <c r="K139" s="181" t="s">
        <v>150</v>
      </c>
      <c r="L139" s="40"/>
      <c r="M139" s="186" t="s">
        <v>19</v>
      </c>
      <c r="N139" s="187" t="s">
        <v>42</v>
      </c>
      <c r="O139" s="65"/>
      <c r="P139" s="188">
        <f>O139*H139</f>
        <v>0</v>
      </c>
      <c r="Q139" s="188">
        <v>1.8775</v>
      </c>
      <c r="R139" s="188">
        <f>Q139*H139</f>
        <v>0.168975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151</v>
      </c>
      <c r="AT139" s="190" t="s">
        <v>146</v>
      </c>
      <c r="AU139" s="190" t="s">
        <v>80</v>
      </c>
      <c r="AY139" s="18" t="s">
        <v>143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78</v>
      </c>
      <c r="BK139" s="191">
        <f>ROUND(I139*H139,2)</f>
        <v>0</v>
      </c>
      <c r="BL139" s="18" t="s">
        <v>151</v>
      </c>
      <c r="BM139" s="190" t="s">
        <v>715</v>
      </c>
    </row>
    <row r="140" spans="1:47" s="2" customFormat="1" ht="19.5">
      <c r="A140" s="35"/>
      <c r="B140" s="36"/>
      <c r="C140" s="37"/>
      <c r="D140" s="192" t="s">
        <v>153</v>
      </c>
      <c r="E140" s="37"/>
      <c r="F140" s="193" t="s">
        <v>716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153</v>
      </c>
      <c r="AU140" s="18" t="s">
        <v>80</v>
      </c>
    </row>
    <row r="141" spans="1:47" s="2" customFormat="1" ht="11.25">
      <c r="A141" s="35"/>
      <c r="B141" s="36"/>
      <c r="C141" s="37"/>
      <c r="D141" s="197" t="s">
        <v>155</v>
      </c>
      <c r="E141" s="37"/>
      <c r="F141" s="198" t="s">
        <v>717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155</v>
      </c>
      <c r="AU141" s="18" t="s">
        <v>80</v>
      </c>
    </row>
    <row r="142" spans="2:51" s="13" customFormat="1" ht="11.25">
      <c r="B142" s="199"/>
      <c r="C142" s="200"/>
      <c r="D142" s="192" t="s">
        <v>157</v>
      </c>
      <c r="E142" s="201" t="s">
        <v>19</v>
      </c>
      <c r="F142" s="202" t="s">
        <v>718</v>
      </c>
      <c r="G142" s="200"/>
      <c r="H142" s="201" t="s">
        <v>19</v>
      </c>
      <c r="I142" s="203"/>
      <c r="J142" s="200"/>
      <c r="K142" s="200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157</v>
      </c>
      <c r="AU142" s="208" t="s">
        <v>80</v>
      </c>
      <c r="AV142" s="13" t="s">
        <v>78</v>
      </c>
      <c r="AW142" s="13" t="s">
        <v>33</v>
      </c>
      <c r="AX142" s="13" t="s">
        <v>71</v>
      </c>
      <c r="AY142" s="208" t="s">
        <v>143</v>
      </c>
    </row>
    <row r="143" spans="2:51" s="14" customFormat="1" ht="11.25">
      <c r="B143" s="209"/>
      <c r="C143" s="210"/>
      <c r="D143" s="192" t="s">
        <v>157</v>
      </c>
      <c r="E143" s="211" t="s">
        <v>19</v>
      </c>
      <c r="F143" s="212" t="s">
        <v>719</v>
      </c>
      <c r="G143" s="210"/>
      <c r="H143" s="213">
        <v>0.09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157</v>
      </c>
      <c r="AU143" s="219" t="s">
        <v>80</v>
      </c>
      <c r="AV143" s="14" t="s">
        <v>80</v>
      </c>
      <c r="AW143" s="14" t="s">
        <v>33</v>
      </c>
      <c r="AX143" s="14" t="s">
        <v>78</v>
      </c>
      <c r="AY143" s="219" t="s">
        <v>143</v>
      </c>
    </row>
    <row r="144" spans="1:65" s="2" customFormat="1" ht="24.2" customHeight="1">
      <c r="A144" s="35"/>
      <c r="B144" s="36"/>
      <c r="C144" s="179" t="s">
        <v>199</v>
      </c>
      <c r="D144" s="179" t="s">
        <v>146</v>
      </c>
      <c r="E144" s="180" t="s">
        <v>147</v>
      </c>
      <c r="F144" s="181" t="s">
        <v>148</v>
      </c>
      <c r="G144" s="182" t="s">
        <v>149</v>
      </c>
      <c r="H144" s="183">
        <v>0.035</v>
      </c>
      <c r="I144" s="184"/>
      <c r="J144" s="185">
        <f>ROUND(I144*H144,2)</f>
        <v>0</v>
      </c>
      <c r="K144" s="181" t="s">
        <v>150</v>
      </c>
      <c r="L144" s="40"/>
      <c r="M144" s="186" t="s">
        <v>19</v>
      </c>
      <c r="N144" s="187" t="s">
        <v>42</v>
      </c>
      <c r="O144" s="65"/>
      <c r="P144" s="188">
        <f>O144*H144</f>
        <v>0</v>
      </c>
      <c r="Q144" s="188">
        <v>1.09</v>
      </c>
      <c r="R144" s="188">
        <f>Q144*H144</f>
        <v>0.03815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151</v>
      </c>
      <c r="AT144" s="190" t="s">
        <v>146</v>
      </c>
      <c r="AU144" s="190" t="s">
        <v>80</v>
      </c>
      <c r="AY144" s="18" t="s">
        <v>143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78</v>
      </c>
      <c r="BK144" s="191">
        <f>ROUND(I144*H144,2)</f>
        <v>0</v>
      </c>
      <c r="BL144" s="18" t="s">
        <v>151</v>
      </c>
      <c r="BM144" s="190" t="s">
        <v>720</v>
      </c>
    </row>
    <row r="145" spans="1:47" s="2" customFormat="1" ht="19.5">
      <c r="A145" s="35"/>
      <c r="B145" s="36"/>
      <c r="C145" s="37"/>
      <c r="D145" s="192" t="s">
        <v>153</v>
      </c>
      <c r="E145" s="37"/>
      <c r="F145" s="193" t="s">
        <v>154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153</v>
      </c>
      <c r="AU145" s="18" t="s">
        <v>80</v>
      </c>
    </row>
    <row r="146" spans="1:47" s="2" customFormat="1" ht="11.25">
      <c r="A146" s="35"/>
      <c r="B146" s="36"/>
      <c r="C146" s="37"/>
      <c r="D146" s="197" t="s">
        <v>155</v>
      </c>
      <c r="E146" s="37"/>
      <c r="F146" s="198" t="s">
        <v>156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155</v>
      </c>
      <c r="AU146" s="18" t="s">
        <v>80</v>
      </c>
    </row>
    <row r="147" spans="2:51" s="13" customFormat="1" ht="22.5">
      <c r="B147" s="199"/>
      <c r="C147" s="200"/>
      <c r="D147" s="192" t="s">
        <v>157</v>
      </c>
      <c r="E147" s="201" t="s">
        <v>19</v>
      </c>
      <c r="F147" s="202" t="s">
        <v>721</v>
      </c>
      <c r="G147" s="200"/>
      <c r="H147" s="201" t="s">
        <v>19</v>
      </c>
      <c r="I147" s="203"/>
      <c r="J147" s="200"/>
      <c r="K147" s="200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157</v>
      </c>
      <c r="AU147" s="208" t="s">
        <v>80</v>
      </c>
      <c r="AV147" s="13" t="s">
        <v>78</v>
      </c>
      <c r="AW147" s="13" t="s">
        <v>33</v>
      </c>
      <c r="AX147" s="13" t="s">
        <v>71</v>
      </c>
      <c r="AY147" s="208" t="s">
        <v>143</v>
      </c>
    </row>
    <row r="148" spans="2:51" s="13" customFormat="1" ht="11.25">
      <c r="B148" s="199"/>
      <c r="C148" s="200"/>
      <c r="D148" s="192" t="s">
        <v>157</v>
      </c>
      <c r="E148" s="201" t="s">
        <v>19</v>
      </c>
      <c r="F148" s="202" t="s">
        <v>722</v>
      </c>
      <c r="G148" s="200"/>
      <c r="H148" s="201" t="s">
        <v>19</v>
      </c>
      <c r="I148" s="203"/>
      <c r="J148" s="200"/>
      <c r="K148" s="200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157</v>
      </c>
      <c r="AU148" s="208" t="s">
        <v>80</v>
      </c>
      <c r="AV148" s="13" t="s">
        <v>78</v>
      </c>
      <c r="AW148" s="13" t="s">
        <v>33</v>
      </c>
      <c r="AX148" s="13" t="s">
        <v>71</v>
      </c>
      <c r="AY148" s="208" t="s">
        <v>143</v>
      </c>
    </row>
    <row r="149" spans="2:51" s="14" customFormat="1" ht="11.25">
      <c r="B149" s="209"/>
      <c r="C149" s="210"/>
      <c r="D149" s="192" t="s">
        <v>157</v>
      </c>
      <c r="E149" s="211" t="s">
        <v>19</v>
      </c>
      <c r="F149" s="212" t="s">
        <v>723</v>
      </c>
      <c r="G149" s="210"/>
      <c r="H149" s="213">
        <v>0.012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157</v>
      </c>
      <c r="AU149" s="219" t="s">
        <v>80</v>
      </c>
      <c r="AV149" s="14" t="s">
        <v>80</v>
      </c>
      <c r="AW149" s="14" t="s">
        <v>33</v>
      </c>
      <c r="AX149" s="14" t="s">
        <v>71</v>
      </c>
      <c r="AY149" s="219" t="s">
        <v>143</v>
      </c>
    </row>
    <row r="150" spans="2:51" s="13" customFormat="1" ht="11.25">
      <c r="B150" s="199"/>
      <c r="C150" s="200"/>
      <c r="D150" s="192" t="s">
        <v>157</v>
      </c>
      <c r="E150" s="201" t="s">
        <v>19</v>
      </c>
      <c r="F150" s="202" t="s">
        <v>724</v>
      </c>
      <c r="G150" s="200"/>
      <c r="H150" s="201" t="s">
        <v>19</v>
      </c>
      <c r="I150" s="203"/>
      <c r="J150" s="200"/>
      <c r="K150" s="200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157</v>
      </c>
      <c r="AU150" s="208" t="s">
        <v>80</v>
      </c>
      <c r="AV150" s="13" t="s">
        <v>78</v>
      </c>
      <c r="AW150" s="13" t="s">
        <v>33</v>
      </c>
      <c r="AX150" s="13" t="s">
        <v>71</v>
      </c>
      <c r="AY150" s="208" t="s">
        <v>143</v>
      </c>
    </row>
    <row r="151" spans="2:51" s="14" customFormat="1" ht="11.25">
      <c r="B151" s="209"/>
      <c r="C151" s="210"/>
      <c r="D151" s="192" t="s">
        <v>157</v>
      </c>
      <c r="E151" s="211" t="s">
        <v>19</v>
      </c>
      <c r="F151" s="212" t="s">
        <v>725</v>
      </c>
      <c r="G151" s="210"/>
      <c r="H151" s="213">
        <v>0.023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157</v>
      </c>
      <c r="AU151" s="219" t="s">
        <v>80</v>
      </c>
      <c r="AV151" s="14" t="s">
        <v>80</v>
      </c>
      <c r="AW151" s="14" t="s">
        <v>33</v>
      </c>
      <c r="AX151" s="14" t="s">
        <v>71</v>
      </c>
      <c r="AY151" s="219" t="s">
        <v>143</v>
      </c>
    </row>
    <row r="152" spans="2:51" s="15" customFormat="1" ht="11.25">
      <c r="B152" s="231"/>
      <c r="C152" s="232"/>
      <c r="D152" s="192" t="s">
        <v>157</v>
      </c>
      <c r="E152" s="233" t="s">
        <v>19</v>
      </c>
      <c r="F152" s="234" t="s">
        <v>358</v>
      </c>
      <c r="G152" s="232"/>
      <c r="H152" s="235">
        <v>0.035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157</v>
      </c>
      <c r="AU152" s="241" t="s">
        <v>80</v>
      </c>
      <c r="AV152" s="15" t="s">
        <v>151</v>
      </c>
      <c r="AW152" s="15" t="s">
        <v>33</v>
      </c>
      <c r="AX152" s="15" t="s">
        <v>78</v>
      </c>
      <c r="AY152" s="241" t="s">
        <v>143</v>
      </c>
    </row>
    <row r="153" spans="2:63" s="12" customFormat="1" ht="22.9" customHeight="1">
      <c r="B153" s="163"/>
      <c r="C153" s="164"/>
      <c r="D153" s="165" t="s">
        <v>70</v>
      </c>
      <c r="E153" s="177" t="s">
        <v>593</v>
      </c>
      <c r="F153" s="177" t="s">
        <v>726</v>
      </c>
      <c r="G153" s="164"/>
      <c r="H153" s="164"/>
      <c r="I153" s="167"/>
      <c r="J153" s="178">
        <f>BK153</f>
        <v>0</v>
      </c>
      <c r="K153" s="164"/>
      <c r="L153" s="169"/>
      <c r="M153" s="170"/>
      <c r="N153" s="171"/>
      <c r="O153" s="171"/>
      <c r="P153" s="172">
        <f>SUM(P154:P163)</f>
        <v>0</v>
      </c>
      <c r="Q153" s="171"/>
      <c r="R153" s="172">
        <f>SUM(R154:R163)</f>
        <v>0.3236</v>
      </c>
      <c r="S153" s="171"/>
      <c r="T153" s="173">
        <f>SUM(T154:T163)</f>
        <v>0</v>
      </c>
      <c r="AR153" s="174" t="s">
        <v>78</v>
      </c>
      <c r="AT153" s="175" t="s">
        <v>70</v>
      </c>
      <c r="AU153" s="175" t="s">
        <v>78</v>
      </c>
      <c r="AY153" s="174" t="s">
        <v>143</v>
      </c>
      <c r="BK153" s="176">
        <f>SUM(BK154:BK163)</f>
        <v>0</v>
      </c>
    </row>
    <row r="154" spans="1:65" s="2" customFormat="1" ht="24.2" customHeight="1">
      <c r="A154" s="35"/>
      <c r="B154" s="36"/>
      <c r="C154" s="179" t="s">
        <v>206</v>
      </c>
      <c r="D154" s="179" t="s">
        <v>146</v>
      </c>
      <c r="E154" s="180" t="s">
        <v>727</v>
      </c>
      <c r="F154" s="181" t="s">
        <v>728</v>
      </c>
      <c r="G154" s="182" t="s">
        <v>163</v>
      </c>
      <c r="H154" s="183">
        <v>4.08</v>
      </c>
      <c r="I154" s="184"/>
      <c r="J154" s="185">
        <f>ROUND(I154*H154,2)</f>
        <v>0</v>
      </c>
      <c r="K154" s="181" t="s">
        <v>150</v>
      </c>
      <c r="L154" s="40"/>
      <c r="M154" s="186" t="s">
        <v>19</v>
      </c>
      <c r="N154" s="187" t="s">
        <v>42</v>
      </c>
      <c r="O154" s="65"/>
      <c r="P154" s="188">
        <f>O154*H154</f>
        <v>0</v>
      </c>
      <c r="Q154" s="188">
        <v>0.025</v>
      </c>
      <c r="R154" s="188">
        <f>Q154*H154</f>
        <v>0.10200000000000001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151</v>
      </c>
      <c r="AT154" s="190" t="s">
        <v>146</v>
      </c>
      <c r="AU154" s="190" t="s">
        <v>80</v>
      </c>
      <c r="AY154" s="18" t="s">
        <v>143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78</v>
      </c>
      <c r="BK154" s="191">
        <f>ROUND(I154*H154,2)</f>
        <v>0</v>
      </c>
      <c r="BL154" s="18" t="s">
        <v>151</v>
      </c>
      <c r="BM154" s="190" t="s">
        <v>729</v>
      </c>
    </row>
    <row r="155" spans="1:47" s="2" customFormat="1" ht="29.25">
      <c r="A155" s="35"/>
      <c r="B155" s="36"/>
      <c r="C155" s="37"/>
      <c r="D155" s="192" t="s">
        <v>153</v>
      </c>
      <c r="E155" s="37"/>
      <c r="F155" s="193" t="s">
        <v>730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153</v>
      </c>
      <c r="AU155" s="18" t="s">
        <v>80</v>
      </c>
    </row>
    <row r="156" spans="1:47" s="2" customFormat="1" ht="11.25">
      <c r="A156" s="35"/>
      <c r="B156" s="36"/>
      <c r="C156" s="37"/>
      <c r="D156" s="197" t="s">
        <v>155</v>
      </c>
      <c r="E156" s="37"/>
      <c r="F156" s="198" t="s">
        <v>731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155</v>
      </c>
      <c r="AU156" s="18" t="s">
        <v>80</v>
      </c>
    </row>
    <row r="157" spans="2:51" s="13" customFormat="1" ht="11.25">
      <c r="B157" s="199"/>
      <c r="C157" s="200"/>
      <c r="D157" s="192" t="s">
        <v>157</v>
      </c>
      <c r="E157" s="201" t="s">
        <v>19</v>
      </c>
      <c r="F157" s="202" t="s">
        <v>732</v>
      </c>
      <c r="G157" s="200"/>
      <c r="H157" s="201" t="s">
        <v>19</v>
      </c>
      <c r="I157" s="203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157</v>
      </c>
      <c r="AU157" s="208" t="s">
        <v>80</v>
      </c>
      <c r="AV157" s="13" t="s">
        <v>78</v>
      </c>
      <c r="AW157" s="13" t="s">
        <v>33</v>
      </c>
      <c r="AX157" s="13" t="s">
        <v>71</v>
      </c>
      <c r="AY157" s="208" t="s">
        <v>143</v>
      </c>
    </row>
    <row r="158" spans="2:51" s="14" customFormat="1" ht="11.25">
      <c r="B158" s="209"/>
      <c r="C158" s="210"/>
      <c r="D158" s="192" t="s">
        <v>157</v>
      </c>
      <c r="E158" s="211" t="s">
        <v>19</v>
      </c>
      <c r="F158" s="212" t="s">
        <v>733</v>
      </c>
      <c r="G158" s="210"/>
      <c r="H158" s="213">
        <v>4.08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157</v>
      </c>
      <c r="AU158" s="219" t="s">
        <v>80</v>
      </c>
      <c r="AV158" s="14" t="s">
        <v>80</v>
      </c>
      <c r="AW158" s="14" t="s">
        <v>33</v>
      </c>
      <c r="AX158" s="14" t="s">
        <v>78</v>
      </c>
      <c r="AY158" s="219" t="s">
        <v>143</v>
      </c>
    </row>
    <row r="159" spans="1:65" s="2" customFormat="1" ht="24.2" customHeight="1">
      <c r="A159" s="35"/>
      <c r="B159" s="36"/>
      <c r="C159" s="179" t="s">
        <v>213</v>
      </c>
      <c r="D159" s="179" t="s">
        <v>146</v>
      </c>
      <c r="E159" s="180" t="s">
        <v>734</v>
      </c>
      <c r="F159" s="181" t="s">
        <v>735</v>
      </c>
      <c r="G159" s="182" t="s">
        <v>163</v>
      </c>
      <c r="H159" s="183">
        <v>10</v>
      </c>
      <c r="I159" s="184"/>
      <c r="J159" s="185">
        <f>ROUND(I159*H159,2)</f>
        <v>0</v>
      </c>
      <c r="K159" s="181" t="s">
        <v>150</v>
      </c>
      <c r="L159" s="40"/>
      <c r="M159" s="186" t="s">
        <v>19</v>
      </c>
      <c r="N159" s="187" t="s">
        <v>42</v>
      </c>
      <c r="O159" s="65"/>
      <c r="P159" s="188">
        <f>O159*H159</f>
        <v>0</v>
      </c>
      <c r="Q159" s="188">
        <v>0.02216</v>
      </c>
      <c r="R159" s="188">
        <f>Q159*H159</f>
        <v>0.2216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151</v>
      </c>
      <c r="AT159" s="190" t="s">
        <v>146</v>
      </c>
      <c r="AU159" s="190" t="s">
        <v>80</v>
      </c>
      <c r="AY159" s="18" t="s">
        <v>143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78</v>
      </c>
      <c r="BK159" s="191">
        <f>ROUND(I159*H159,2)</f>
        <v>0</v>
      </c>
      <c r="BL159" s="18" t="s">
        <v>151</v>
      </c>
      <c r="BM159" s="190" t="s">
        <v>736</v>
      </c>
    </row>
    <row r="160" spans="1:47" s="2" customFormat="1" ht="19.5">
      <c r="A160" s="35"/>
      <c r="B160" s="36"/>
      <c r="C160" s="37"/>
      <c r="D160" s="192" t="s">
        <v>153</v>
      </c>
      <c r="E160" s="37"/>
      <c r="F160" s="193" t="s">
        <v>737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153</v>
      </c>
      <c r="AU160" s="18" t="s">
        <v>80</v>
      </c>
    </row>
    <row r="161" spans="1:47" s="2" customFormat="1" ht="11.25">
      <c r="A161" s="35"/>
      <c r="B161" s="36"/>
      <c r="C161" s="37"/>
      <c r="D161" s="197" t="s">
        <v>155</v>
      </c>
      <c r="E161" s="37"/>
      <c r="F161" s="198" t="s">
        <v>738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155</v>
      </c>
      <c r="AU161" s="18" t="s">
        <v>80</v>
      </c>
    </row>
    <row r="162" spans="2:51" s="13" customFormat="1" ht="11.25">
      <c r="B162" s="199"/>
      <c r="C162" s="200"/>
      <c r="D162" s="192" t="s">
        <v>157</v>
      </c>
      <c r="E162" s="201" t="s">
        <v>19</v>
      </c>
      <c r="F162" s="202" t="s">
        <v>732</v>
      </c>
      <c r="G162" s="200"/>
      <c r="H162" s="201" t="s">
        <v>19</v>
      </c>
      <c r="I162" s="203"/>
      <c r="J162" s="200"/>
      <c r="K162" s="200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157</v>
      </c>
      <c r="AU162" s="208" t="s">
        <v>80</v>
      </c>
      <c r="AV162" s="13" t="s">
        <v>78</v>
      </c>
      <c r="AW162" s="13" t="s">
        <v>33</v>
      </c>
      <c r="AX162" s="13" t="s">
        <v>71</v>
      </c>
      <c r="AY162" s="208" t="s">
        <v>143</v>
      </c>
    </row>
    <row r="163" spans="2:51" s="14" customFormat="1" ht="11.25">
      <c r="B163" s="209"/>
      <c r="C163" s="210"/>
      <c r="D163" s="192" t="s">
        <v>157</v>
      </c>
      <c r="E163" s="211" t="s">
        <v>19</v>
      </c>
      <c r="F163" s="212" t="s">
        <v>739</v>
      </c>
      <c r="G163" s="210"/>
      <c r="H163" s="213">
        <v>10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157</v>
      </c>
      <c r="AU163" s="219" t="s">
        <v>80</v>
      </c>
      <c r="AV163" s="14" t="s">
        <v>80</v>
      </c>
      <c r="AW163" s="14" t="s">
        <v>33</v>
      </c>
      <c r="AX163" s="14" t="s">
        <v>78</v>
      </c>
      <c r="AY163" s="219" t="s">
        <v>143</v>
      </c>
    </row>
    <row r="164" spans="2:63" s="12" customFormat="1" ht="22.9" customHeight="1">
      <c r="B164" s="163"/>
      <c r="C164" s="164"/>
      <c r="D164" s="165" t="s">
        <v>70</v>
      </c>
      <c r="E164" s="177" t="s">
        <v>181</v>
      </c>
      <c r="F164" s="177" t="s">
        <v>182</v>
      </c>
      <c r="G164" s="164"/>
      <c r="H164" s="164"/>
      <c r="I164" s="167"/>
      <c r="J164" s="178">
        <f>BK164</f>
        <v>0</v>
      </c>
      <c r="K164" s="164"/>
      <c r="L164" s="169"/>
      <c r="M164" s="170"/>
      <c r="N164" s="171"/>
      <c r="O164" s="171"/>
      <c r="P164" s="172">
        <f>SUM(P165:P195)</f>
        <v>0</v>
      </c>
      <c r="Q164" s="171"/>
      <c r="R164" s="172">
        <f>SUM(R165:R195)</f>
        <v>0.9590800000000002</v>
      </c>
      <c r="S164" s="171"/>
      <c r="T164" s="173">
        <f>SUM(T165:T195)</f>
        <v>0</v>
      </c>
      <c r="AR164" s="174" t="s">
        <v>78</v>
      </c>
      <c r="AT164" s="175" t="s">
        <v>70</v>
      </c>
      <c r="AU164" s="175" t="s">
        <v>78</v>
      </c>
      <c r="AY164" s="174" t="s">
        <v>143</v>
      </c>
      <c r="BK164" s="176">
        <f>SUM(BK165:BK195)</f>
        <v>0</v>
      </c>
    </row>
    <row r="165" spans="1:65" s="2" customFormat="1" ht="24.2" customHeight="1">
      <c r="A165" s="35"/>
      <c r="B165" s="36"/>
      <c r="C165" s="179" t="s">
        <v>222</v>
      </c>
      <c r="D165" s="179" t="s">
        <v>146</v>
      </c>
      <c r="E165" s="180" t="s">
        <v>740</v>
      </c>
      <c r="F165" s="181" t="s">
        <v>741</v>
      </c>
      <c r="G165" s="182" t="s">
        <v>194</v>
      </c>
      <c r="H165" s="183">
        <v>6</v>
      </c>
      <c r="I165" s="184"/>
      <c r="J165" s="185">
        <f>ROUND(I165*H165,2)</f>
        <v>0</v>
      </c>
      <c r="K165" s="181" t="s">
        <v>150</v>
      </c>
      <c r="L165" s="40"/>
      <c r="M165" s="186" t="s">
        <v>19</v>
      </c>
      <c r="N165" s="187" t="s">
        <v>42</v>
      </c>
      <c r="O165" s="65"/>
      <c r="P165" s="188">
        <f>O165*H165</f>
        <v>0</v>
      </c>
      <c r="Q165" s="188">
        <v>0.0415</v>
      </c>
      <c r="R165" s="188">
        <f>Q165*H165</f>
        <v>0.249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151</v>
      </c>
      <c r="AT165" s="190" t="s">
        <v>146</v>
      </c>
      <c r="AU165" s="190" t="s">
        <v>80</v>
      </c>
      <c r="AY165" s="18" t="s">
        <v>143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78</v>
      </c>
      <c r="BK165" s="191">
        <f>ROUND(I165*H165,2)</f>
        <v>0</v>
      </c>
      <c r="BL165" s="18" t="s">
        <v>151</v>
      </c>
      <c r="BM165" s="190" t="s">
        <v>742</v>
      </c>
    </row>
    <row r="166" spans="1:47" s="2" customFormat="1" ht="19.5">
      <c r="A166" s="35"/>
      <c r="B166" s="36"/>
      <c r="C166" s="37"/>
      <c r="D166" s="192" t="s">
        <v>153</v>
      </c>
      <c r="E166" s="37"/>
      <c r="F166" s="193" t="s">
        <v>743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153</v>
      </c>
      <c r="AU166" s="18" t="s">
        <v>80</v>
      </c>
    </row>
    <row r="167" spans="1:47" s="2" customFormat="1" ht="11.25">
      <c r="A167" s="35"/>
      <c r="B167" s="36"/>
      <c r="C167" s="37"/>
      <c r="D167" s="197" t="s">
        <v>155</v>
      </c>
      <c r="E167" s="37"/>
      <c r="F167" s="198" t="s">
        <v>744</v>
      </c>
      <c r="G167" s="37"/>
      <c r="H167" s="37"/>
      <c r="I167" s="194"/>
      <c r="J167" s="37"/>
      <c r="K167" s="37"/>
      <c r="L167" s="40"/>
      <c r="M167" s="195"/>
      <c r="N167" s="19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155</v>
      </c>
      <c r="AU167" s="18" t="s">
        <v>80</v>
      </c>
    </row>
    <row r="168" spans="2:51" s="13" customFormat="1" ht="11.25">
      <c r="B168" s="199"/>
      <c r="C168" s="200"/>
      <c r="D168" s="192" t="s">
        <v>157</v>
      </c>
      <c r="E168" s="201" t="s">
        <v>19</v>
      </c>
      <c r="F168" s="202" t="s">
        <v>745</v>
      </c>
      <c r="G168" s="200"/>
      <c r="H168" s="201" t="s">
        <v>19</v>
      </c>
      <c r="I168" s="203"/>
      <c r="J168" s="200"/>
      <c r="K168" s="200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157</v>
      </c>
      <c r="AU168" s="208" t="s">
        <v>80</v>
      </c>
      <c r="AV168" s="13" t="s">
        <v>78</v>
      </c>
      <c r="AW168" s="13" t="s">
        <v>33</v>
      </c>
      <c r="AX168" s="13" t="s">
        <v>71</v>
      </c>
      <c r="AY168" s="208" t="s">
        <v>143</v>
      </c>
    </row>
    <row r="169" spans="2:51" s="14" customFormat="1" ht="11.25">
      <c r="B169" s="209"/>
      <c r="C169" s="210"/>
      <c r="D169" s="192" t="s">
        <v>157</v>
      </c>
      <c r="E169" s="211" t="s">
        <v>19</v>
      </c>
      <c r="F169" s="212" t="s">
        <v>746</v>
      </c>
      <c r="G169" s="210"/>
      <c r="H169" s="213">
        <v>6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157</v>
      </c>
      <c r="AU169" s="219" t="s">
        <v>80</v>
      </c>
      <c r="AV169" s="14" t="s">
        <v>80</v>
      </c>
      <c r="AW169" s="14" t="s">
        <v>33</v>
      </c>
      <c r="AX169" s="14" t="s">
        <v>78</v>
      </c>
      <c r="AY169" s="219" t="s">
        <v>143</v>
      </c>
    </row>
    <row r="170" spans="1:65" s="2" customFormat="1" ht="24.2" customHeight="1">
      <c r="A170" s="35"/>
      <c r="B170" s="36"/>
      <c r="C170" s="179" t="s">
        <v>232</v>
      </c>
      <c r="D170" s="179" t="s">
        <v>146</v>
      </c>
      <c r="E170" s="180" t="s">
        <v>192</v>
      </c>
      <c r="F170" s="181" t="s">
        <v>193</v>
      </c>
      <c r="G170" s="182" t="s">
        <v>194</v>
      </c>
      <c r="H170" s="183">
        <v>2</v>
      </c>
      <c r="I170" s="184"/>
      <c r="J170" s="185">
        <f>ROUND(I170*H170,2)</f>
        <v>0</v>
      </c>
      <c r="K170" s="181" t="s">
        <v>150</v>
      </c>
      <c r="L170" s="40"/>
      <c r="M170" s="186" t="s">
        <v>19</v>
      </c>
      <c r="N170" s="187" t="s">
        <v>42</v>
      </c>
      <c r="O170" s="65"/>
      <c r="P170" s="188">
        <f>O170*H170</f>
        <v>0</v>
      </c>
      <c r="Q170" s="188">
        <v>0.1575</v>
      </c>
      <c r="R170" s="188">
        <f>Q170*H170</f>
        <v>0.315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151</v>
      </c>
      <c r="AT170" s="190" t="s">
        <v>146</v>
      </c>
      <c r="AU170" s="190" t="s">
        <v>80</v>
      </c>
      <c r="AY170" s="18" t="s">
        <v>143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78</v>
      </c>
      <c r="BK170" s="191">
        <f>ROUND(I170*H170,2)</f>
        <v>0</v>
      </c>
      <c r="BL170" s="18" t="s">
        <v>151</v>
      </c>
      <c r="BM170" s="190" t="s">
        <v>747</v>
      </c>
    </row>
    <row r="171" spans="1:47" s="2" customFormat="1" ht="19.5">
      <c r="A171" s="35"/>
      <c r="B171" s="36"/>
      <c r="C171" s="37"/>
      <c r="D171" s="192" t="s">
        <v>153</v>
      </c>
      <c r="E171" s="37"/>
      <c r="F171" s="193" t="s">
        <v>196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153</v>
      </c>
      <c r="AU171" s="18" t="s">
        <v>80</v>
      </c>
    </row>
    <row r="172" spans="1:47" s="2" customFormat="1" ht="11.25">
      <c r="A172" s="35"/>
      <c r="B172" s="36"/>
      <c r="C172" s="37"/>
      <c r="D172" s="197" t="s">
        <v>155</v>
      </c>
      <c r="E172" s="37"/>
      <c r="F172" s="198" t="s">
        <v>197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155</v>
      </c>
      <c r="AU172" s="18" t="s">
        <v>80</v>
      </c>
    </row>
    <row r="173" spans="2:51" s="13" customFormat="1" ht="11.25">
      <c r="B173" s="199"/>
      <c r="C173" s="200"/>
      <c r="D173" s="192" t="s">
        <v>157</v>
      </c>
      <c r="E173" s="201" t="s">
        <v>19</v>
      </c>
      <c r="F173" s="202" t="s">
        <v>745</v>
      </c>
      <c r="G173" s="200"/>
      <c r="H173" s="201" t="s">
        <v>19</v>
      </c>
      <c r="I173" s="203"/>
      <c r="J173" s="200"/>
      <c r="K173" s="200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157</v>
      </c>
      <c r="AU173" s="208" t="s">
        <v>80</v>
      </c>
      <c r="AV173" s="13" t="s">
        <v>78</v>
      </c>
      <c r="AW173" s="13" t="s">
        <v>33</v>
      </c>
      <c r="AX173" s="13" t="s">
        <v>71</v>
      </c>
      <c r="AY173" s="208" t="s">
        <v>143</v>
      </c>
    </row>
    <row r="174" spans="2:51" s="14" customFormat="1" ht="11.25">
      <c r="B174" s="209"/>
      <c r="C174" s="210"/>
      <c r="D174" s="192" t="s">
        <v>157</v>
      </c>
      <c r="E174" s="211" t="s">
        <v>19</v>
      </c>
      <c r="F174" s="212" t="s">
        <v>748</v>
      </c>
      <c r="G174" s="210"/>
      <c r="H174" s="213">
        <v>2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157</v>
      </c>
      <c r="AU174" s="219" t="s">
        <v>80</v>
      </c>
      <c r="AV174" s="14" t="s">
        <v>80</v>
      </c>
      <c r="AW174" s="14" t="s">
        <v>33</v>
      </c>
      <c r="AX174" s="14" t="s">
        <v>78</v>
      </c>
      <c r="AY174" s="219" t="s">
        <v>143</v>
      </c>
    </row>
    <row r="175" spans="1:65" s="2" customFormat="1" ht="24.2" customHeight="1">
      <c r="A175" s="35"/>
      <c r="B175" s="36"/>
      <c r="C175" s="179" t="s">
        <v>239</v>
      </c>
      <c r="D175" s="179" t="s">
        <v>146</v>
      </c>
      <c r="E175" s="180" t="s">
        <v>749</v>
      </c>
      <c r="F175" s="181" t="s">
        <v>750</v>
      </c>
      <c r="G175" s="182" t="s">
        <v>163</v>
      </c>
      <c r="H175" s="183">
        <v>3</v>
      </c>
      <c r="I175" s="184"/>
      <c r="J175" s="185">
        <f>ROUND(I175*H175,2)</f>
        <v>0</v>
      </c>
      <c r="K175" s="181" t="s">
        <v>150</v>
      </c>
      <c r="L175" s="40"/>
      <c r="M175" s="186" t="s">
        <v>19</v>
      </c>
      <c r="N175" s="187" t="s">
        <v>42</v>
      </c>
      <c r="O175" s="65"/>
      <c r="P175" s="188">
        <f>O175*H175</f>
        <v>0</v>
      </c>
      <c r="Q175" s="188">
        <v>0.00026</v>
      </c>
      <c r="R175" s="188">
        <f>Q175*H175</f>
        <v>0.0007799999999999999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151</v>
      </c>
      <c r="AT175" s="190" t="s">
        <v>146</v>
      </c>
      <c r="AU175" s="190" t="s">
        <v>80</v>
      </c>
      <c r="AY175" s="18" t="s">
        <v>143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78</v>
      </c>
      <c r="BK175" s="191">
        <f>ROUND(I175*H175,2)</f>
        <v>0</v>
      </c>
      <c r="BL175" s="18" t="s">
        <v>151</v>
      </c>
      <c r="BM175" s="190" t="s">
        <v>751</v>
      </c>
    </row>
    <row r="176" spans="1:47" s="2" customFormat="1" ht="19.5">
      <c r="A176" s="35"/>
      <c r="B176" s="36"/>
      <c r="C176" s="37"/>
      <c r="D176" s="192" t="s">
        <v>153</v>
      </c>
      <c r="E176" s="37"/>
      <c r="F176" s="193" t="s">
        <v>752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153</v>
      </c>
      <c r="AU176" s="18" t="s">
        <v>80</v>
      </c>
    </row>
    <row r="177" spans="1:47" s="2" customFormat="1" ht="11.25">
      <c r="A177" s="35"/>
      <c r="B177" s="36"/>
      <c r="C177" s="37"/>
      <c r="D177" s="197" t="s">
        <v>155</v>
      </c>
      <c r="E177" s="37"/>
      <c r="F177" s="198" t="s">
        <v>753</v>
      </c>
      <c r="G177" s="37"/>
      <c r="H177" s="37"/>
      <c r="I177" s="194"/>
      <c r="J177" s="37"/>
      <c r="K177" s="37"/>
      <c r="L177" s="40"/>
      <c r="M177" s="195"/>
      <c r="N177" s="19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155</v>
      </c>
      <c r="AU177" s="18" t="s">
        <v>80</v>
      </c>
    </row>
    <row r="178" spans="2:51" s="13" customFormat="1" ht="11.25">
      <c r="B178" s="199"/>
      <c r="C178" s="200"/>
      <c r="D178" s="192" t="s">
        <v>157</v>
      </c>
      <c r="E178" s="201" t="s">
        <v>19</v>
      </c>
      <c r="F178" s="202" t="s">
        <v>754</v>
      </c>
      <c r="G178" s="200"/>
      <c r="H178" s="201" t="s">
        <v>19</v>
      </c>
      <c r="I178" s="203"/>
      <c r="J178" s="200"/>
      <c r="K178" s="200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157</v>
      </c>
      <c r="AU178" s="208" t="s">
        <v>80</v>
      </c>
      <c r="AV178" s="13" t="s">
        <v>78</v>
      </c>
      <c r="AW178" s="13" t="s">
        <v>33</v>
      </c>
      <c r="AX178" s="13" t="s">
        <v>71</v>
      </c>
      <c r="AY178" s="208" t="s">
        <v>143</v>
      </c>
    </row>
    <row r="179" spans="2:51" s="13" customFormat="1" ht="22.5">
      <c r="B179" s="199"/>
      <c r="C179" s="200"/>
      <c r="D179" s="192" t="s">
        <v>157</v>
      </c>
      <c r="E179" s="201" t="s">
        <v>19</v>
      </c>
      <c r="F179" s="202" t="s">
        <v>755</v>
      </c>
      <c r="G179" s="200"/>
      <c r="H179" s="201" t="s">
        <v>19</v>
      </c>
      <c r="I179" s="203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157</v>
      </c>
      <c r="AU179" s="208" t="s">
        <v>80</v>
      </c>
      <c r="AV179" s="13" t="s">
        <v>78</v>
      </c>
      <c r="AW179" s="13" t="s">
        <v>33</v>
      </c>
      <c r="AX179" s="13" t="s">
        <v>71</v>
      </c>
      <c r="AY179" s="208" t="s">
        <v>143</v>
      </c>
    </row>
    <row r="180" spans="2:51" s="14" customFormat="1" ht="11.25">
      <c r="B180" s="209"/>
      <c r="C180" s="210"/>
      <c r="D180" s="192" t="s">
        <v>157</v>
      </c>
      <c r="E180" s="211" t="s">
        <v>19</v>
      </c>
      <c r="F180" s="212" t="s">
        <v>756</v>
      </c>
      <c r="G180" s="210"/>
      <c r="H180" s="213">
        <v>3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157</v>
      </c>
      <c r="AU180" s="219" t="s">
        <v>80</v>
      </c>
      <c r="AV180" s="14" t="s">
        <v>80</v>
      </c>
      <c r="AW180" s="14" t="s">
        <v>33</v>
      </c>
      <c r="AX180" s="14" t="s">
        <v>78</v>
      </c>
      <c r="AY180" s="219" t="s">
        <v>143</v>
      </c>
    </row>
    <row r="181" spans="1:65" s="2" customFormat="1" ht="24.2" customHeight="1">
      <c r="A181" s="35"/>
      <c r="B181" s="36"/>
      <c r="C181" s="179" t="s">
        <v>246</v>
      </c>
      <c r="D181" s="179" t="s">
        <v>146</v>
      </c>
      <c r="E181" s="180" t="s">
        <v>757</v>
      </c>
      <c r="F181" s="181" t="s">
        <v>758</v>
      </c>
      <c r="G181" s="182" t="s">
        <v>163</v>
      </c>
      <c r="H181" s="183">
        <v>3</v>
      </c>
      <c r="I181" s="184"/>
      <c r="J181" s="185">
        <f>ROUND(I181*H181,2)</f>
        <v>0</v>
      </c>
      <c r="K181" s="181" t="s">
        <v>150</v>
      </c>
      <c r="L181" s="40"/>
      <c r="M181" s="186" t="s">
        <v>19</v>
      </c>
      <c r="N181" s="187" t="s">
        <v>42</v>
      </c>
      <c r="O181" s="65"/>
      <c r="P181" s="188">
        <f>O181*H181</f>
        <v>0</v>
      </c>
      <c r="Q181" s="188">
        <v>0.0273</v>
      </c>
      <c r="R181" s="188">
        <f>Q181*H181</f>
        <v>0.0819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151</v>
      </c>
      <c r="AT181" s="190" t="s">
        <v>146</v>
      </c>
      <c r="AU181" s="190" t="s">
        <v>80</v>
      </c>
      <c r="AY181" s="18" t="s">
        <v>143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78</v>
      </c>
      <c r="BK181" s="191">
        <f>ROUND(I181*H181,2)</f>
        <v>0</v>
      </c>
      <c r="BL181" s="18" t="s">
        <v>151</v>
      </c>
      <c r="BM181" s="190" t="s">
        <v>759</v>
      </c>
    </row>
    <row r="182" spans="1:47" s="2" customFormat="1" ht="19.5">
      <c r="A182" s="35"/>
      <c r="B182" s="36"/>
      <c r="C182" s="37"/>
      <c r="D182" s="192" t="s">
        <v>153</v>
      </c>
      <c r="E182" s="37"/>
      <c r="F182" s="193" t="s">
        <v>760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153</v>
      </c>
      <c r="AU182" s="18" t="s">
        <v>80</v>
      </c>
    </row>
    <row r="183" spans="1:47" s="2" customFormat="1" ht="11.25">
      <c r="A183" s="35"/>
      <c r="B183" s="36"/>
      <c r="C183" s="37"/>
      <c r="D183" s="197" t="s">
        <v>155</v>
      </c>
      <c r="E183" s="37"/>
      <c r="F183" s="198" t="s">
        <v>761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155</v>
      </c>
      <c r="AU183" s="18" t="s">
        <v>80</v>
      </c>
    </row>
    <row r="184" spans="2:51" s="14" customFormat="1" ht="11.25">
      <c r="B184" s="209"/>
      <c r="C184" s="210"/>
      <c r="D184" s="192" t="s">
        <v>157</v>
      </c>
      <c r="E184" s="211" t="s">
        <v>19</v>
      </c>
      <c r="F184" s="212" t="s">
        <v>762</v>
      </c>
      <c r="G184" s="210"/>
      <c r="H184" s="213">
        <v>3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157</v>
      </c>
      <c r="AU184" s="219" t="s">
        <v>80</v>
      </c>
      <c r="AV184" s="14" t="s">
        <v>80</v>
      </c>
      <c r="AW184" s="14" t="s">
        <v>33</v>
      </c>
      <c r="AX184" s="14" t="s">
        <v>78</v>
      </c>
      <c r="AY184" s="219" t="s">
        <v>143</v>
      </c>
    </row>
    <row r="185" spans="1:65" s="2" customFormat="1" ht="24.2" customHeight="1">
      <c r="A185" s="35"/>
      <c r="B185" s="36"/>
      <c r="C185" s="179" t="s">
        <v>255</v>
      </c>
      <c r="D185" s="179" t="s">
        <v>146</v>
      </c>
      <c r="E185" s="180" t="s">
        <v>763</v>
      </c>
      <c r="F185" s="181" t="s">
        <v>764</v>
      </c>
      <c r="G185" s="182" t="s">
        <v>163</v>
      </c>
      <c r="H185" s="183">
        <v>3</v>
      </c>
      <c r="I185" s="184"/>
      <c r="J185" s="185">
        <f>ROUND(I185*H185,2)</f>
        <v>0</v>
      </c>
      <c r="K185" s="181" t="s">
        <v>150</v>
      </c>
      <c r="L185" s="40"/>
      <c r="M185" s="186" t="s">
        <v>19</v>
      </c>
      <c r="N185" s="187" t="s">
        <v>42</v>
      </c>
      <c r="O185" s="65"/>
      <c r="P185" s="188">
        <f>O185*H185</f>
        <v>0</v>
      </c>
      <c r="Q185" s="188">
        <v>0.0284</v>
      </c>
      <c r="R185" s="188">
        <f>Q185*H185</f>
        <v>0.0852</v>
      </c>
      <c r="S185" s="188">
        <v>0</v>
      </c>
      <c r="T185" s="18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151</v>
      </c>
      <c r="AT185" s="190" t="s">
        <v>146</v>
      </c>
      <c r="AU185" s="190" t="s">
        <v>80</v>
      </c>
      <c r="AY185" s="18" t="s">
        <v>143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8" t="s">
        <v>78</v>
      </c>
      <c r="BK185" s="191">
        <f>ROUND(I185*H185,2)</f>
        <v>0</v>
      </c>
      <c r="BL185" s="18" t="s">
        <v>151</v>
      </c>
      <c r="BM185" s="190" t="s">
        <v>765</v>
      </c>
    </row>
    <row r="186" spans="1:47" s="2" customFormat="1" ht="29.25">
      <c r="A186" s="35"/>
      <c r="B186" s="36"/>
      <c r="C186" s="37"/>
      <c r="D186" s="192" t="s">
        <v>153</v>
      </c>
      <c r="E186" s="37"/>
      <c r="F186" s="193" t="s">
        <v>766</v>
      </c>
      <c r="G186" s="37"/>
      <c r="H186" s="37"/>
      <c r="I186" s="194"/>
      <c r="J186" s="37"/>
      <c r="K186" s="37"/>
      <c r="L186" s="40"/>
      <c r="M186" s="195"/>
      <c r="N186" s="19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153</v>
      </c>
      <c r="AU186" s="18" t="s">
        <v>80</v>
      </c>
    </row>
    <row r="187" spans="1:47" s="2" customFormat="1" ht="11.25">
      <c r="A187" s="35"/>
      <c r="B187" s="36"/>
      <c r="C187" s="37"/>
      <c r="D187" s="197" t="s">
        <v>155</v>
      </c>
      <c r="E187" s="37"/>
      <c r="F187" s="198" t="s">
        <v>767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155</v>
      </c>
      <c r="AU187" s="18" t="s">
        <v>80</v>
      </c>
    </row>
    <row r="188" spans="2:51" s="13" customFormat="1" ht="11.25">
      <c r="B188" s="199"/>
      <c r="C188" s="200"/>
      <c r="D188" s="192" t="s">
        <v>157</v>
      </c>
      <c r="E188" s="201" t="s">
        <v>19</v>
      </c>
      <c r="F188" s="202" t="s">
        <v>754</v>
      </c>
      <c r="G188" s="200"/>
      <c r="H188" s="201" t="s">
        <v>19</v>
      </c>
      <c r="I188" s="203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157</v>
      </c>
      <c r="AU188" s="208" t="s">
        <v>80</v>
      </c>
      <c r="AV188" s="13" t="s">
        <v>78</v>
      </c>
      <c r="AW188" s="13" t="s">
        <v>33</v>
      </c>
      <c r="AX188" s="13" t="s">
        <v>71</v>
      </c>
      <c r="AY188" s="208" t="s">
        <v>143</v>
      </c>
    </row>
    <row r="189" spans="2:51" s="13" customFormat="1" ht="22.5">
      <c r="B189" s="199"/>
      <c r="C189" s="200"/>
      <c r="D189" s="192" t="s">
        <v>157</v>
      </c>
      <c r="E189" s="201" t="s">
        <v>19</v>
      </c>
      <c r="F189" s="202" t="s">
        <v>755</v>
      </c>
      <c r="G189" s="200"/>
      <c r="H189" s="201" t="s">
        <v>19</v>
      </c>
      <c r="I189" s="203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157</v>
      </c>
      <c r="AU189" s="208" t="s">
        <v>80</v>
      </c>
      <c r="AV189" s="13" t="s">
        <v>78</v>
      </c>
      <c r="AW189" s="13" t="s">
        <v>33</v>
      </c>
      <c r="AX189" s="13" t="s">
        <v>71</v>
      </c>
      <c r="AY189" s="208" t="s">
        <v>143</v>
      </c>
    </row>
    <row r="190" spans="2:51" s="14" customFormat="1" ht="11.25">
      <c r="B190" s="209"/>
      <c r="C190" s="210"/>
      <c r="D190" s="192" t="s">
        <v>157</v>
      </c>
      <c r="E190" s="211" t="s">
        <v>19</v>
      </c>
      <c r="F190" s="212" t="s">
        <v>768</v>
      </c>
      <c r="G190" s="210"/>
      <c r="H190" s="213">
        <v>3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157</v>
      </c>
      <c r="AU190" s="219" t="s">
        <v>80</v>
      </c>
      <c r="AV190" s="14" t="s">
        <v>80</v>
      </c>
      <c r="AW190" s="14" t="s">
        <v>33</v>
      </c>
      <c r="AX190" s="14" t="s">
        <v>78</v>
      </c>
      <c r="AY190" s="219" t="s">
        <v>143</v>
      </c>
    </row>
    <row r="191" spans="1:65" s="2" customFormat="1" ht="24.2" customHeight="1">
      <c r="A191" s="35"/>
      <c r="B191" s="36"/>
      <c r="C191" s="179" t="s">
        <v>8</v>
      </c>
      <c r="D191" s="179" t="s">
        <v>146</v>
      </c>
      <c r="E191" s="180" t="s">
        <v>200</v>
      </c>
      <c r="F191" s="181" t="s">
        <v>201</v>
      </c>
      <c r="G191" s="182" t="s">
        <v>163</v>
      </c>
      <c r="H191" s="183">
        <v>8</v>
      </c>
      <c r="I191" s="184"/>
      <c r="J191" s="185">
        <f>ROUND(I191*H191,2)</f>
        <v>0</v>
      </c>
      <c r="K191" s="181" t="s">
        <v>150</v>
      </c>
      <c r="L191" s="40"/>
      <c r="M191" s="186" t="s">
        <v>19</v>
      </c>
      <c r="N191" s="187" t="s">
        <v>42</v>
      </c>
      <c r="O191" s="65"/>
      <c r="P191" s="188">
        <f>O191*H191</f>
        <v>0</v>
      </c>
      <c r="Q191" s="188">
        <v>0.0284</v>
      </c>
      <c r="R191" s="188">
        <f>Q191*H191</f>
        <v>0.2272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151</v>
      </c>
      <c r="AT191" s="190" t="s">
        <v>146</v>
      </c>
      <c r="AU191" s="190" t="s">
        <v>80</v>
      </c>
      <c r="AY191" s="18" t="s">
        <v>143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" t="s">
        <v>78</v>
      </c>
      <c r="BK191" s="191">
        <f>ROUND(I191*H191,2)</f>
        <v>0</v>
      </c>
      <c r="BL191" s="18" t="s">
        <v>151</v>
      </c>
      <c r="BM191" s="190" t="s">
        <v>769</v>
      </c>
    </row>
    <row r="192" spans="1:47" s="2" customFormat="1" ht="29.25">
      <c r="A192" s="35"/>
      <c r="B192" s="36"/>
      <c r="C192" s="37"/>
      <c r="D192" s="192" t="s">
        <v>153</v>
      </c>
      <c r="E192" s="37"/>
      <c r="F192" s="193" t="s">
        <v>203</v>
      </c>
      <c r="G192" s="37"/>
      <c r="H192" s="37"/>
      <c r="I192" s="194"/>
      <c r="J192" s="37"/>
      <c r="K192" s="37"/>
      <c r="L192" s="40"/>
      <c r="M192" s="195"/>
      <c r="N192" s="19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153</v>
      </c>
      <c r="AU192" s="18" t="s">
        <v>80</v>
      </c>
    </row>
    <row r="193" spans="1:47" s="2" customFormat="1" ht="11.25">
      <c r="A193" s="35"/>
      <c r="B193" s="36"/>
      <c r="C193" s="37"/>
      <c r="D193" s="197" t="s">
        <v>155</v>
      </c>
      <c r="E193" s="37"/>
      <c r="F193" s="198" t="s">
        <v>204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155</v>
      </c>
      <c r="AU193" s="18" t="s">
        <v>80</v>
      </c>
    </row>
    <row r="194" spans="2:51" s="13" customFormat="1" ht="22.5">
      <c r="B194" s="199"/>
      <c r="C194" s="200"/>
      <c r="D194" s="192" t="s">
        <v>157</v>
      </c>
      <c r="E194" s="201" t="s">
        <v>19</v>
      </c>
      <c r="F194" s="202" t="s">
        <v>770</v>
      </c>
      <c r="G194" s="200"/>
      <c r="H194" s="201" t="s">
        <v>19</v>
      </c>
      <c r="I194" s="203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157</v>
      </c>
      <c r="AU194" s="208" t="s">
        <v>80</v>
      </c>
      <c r="AV194" s="13" t="s">
        <v>78</v>
      </c>
      <c r="AW194" s="13" t="s">
        <v>33</v>
      </c>
      <c r="AX194" s="13" t="s">
        <v>71</v>
      </c>
      <c r="AY194" s="208" t="s">
        <v>143</v>
      </c>
    </row>
    <row r="195" spans="2:51" s="14" customFormat="1" ht="11.25">
      <c r="B195" s="209"/>
      <c r="C195" s="210"/>
      <c r="D195" s="192" t="s">
        <v>157</v>
      </c>
      <c r="E195" s="211" t="s">
        <v>19</v>
      </c>
      <c r="F195" s="212" t="s">
        <v>771</v>
      </c>
      <c r="G195" s="210"/>
      <c r="H195" s="213">
        <v>8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157</v>
      </c>
      <c r="AU195" s="219" t="s">
        <v>80</v>
      </c>
      <c r="AV195" s="14" t="s">
        <v>80</v>
      </c>
      <c r="AW195" s="14" t="s">
        <v>33</v>
      </c>
      <c r="AX195" s="14" t="s">
        <v>78</v>
      </c>
      <c r="AY195" s="219" t="s">
        <v>143</v>
      </c>
    </row>
    <row r="196" spans="2:63" s="12" customFormat="1" ht="22.9" customHeight="1">
      <c r="B196" s="163"/>
      <c r="C196" s="164"/>
      <c r="D196" s="165" t="s">
        <v>70</v>
      </c>
      <c r="E196" s="177" t="s">
        <v>220</v>
      </c>
      <c r="F196" s="177" t="s">
        <v>221</v>
      </c>
      <c r="G196" s="164"/>
      <c r="H196" s="164"/>
      <c r="I196" s="167"/>
      <c r="J196" s="178">
        <f>BK196</f>
        <v>0</v>
      </c>
      <c r="K196" s="164"/>
      <c r="L196" s="169"/>
      <c r="M196" s="170"/>
      <c r="N196" s="171"/>
      <c r="O196" s="171"/>
      <c r="P196" s="172">
        <f>SUM(P197:P206)</f>
        <v>0</v>
      </c>
      <c r="Q196" s="171"/>
      <c r="R196" s="172">
        <f>SUM(R197:R206)</f>
        <v>0.46612524</v>
      </c>
      <c r="S196" s="171"/>
      <c r="T196" s="173">
        <f>SUM(T197:T206)</f>
        <v>0</v>
      </c>
      <c r="AR196" s="174" t="s">
        <v>78</v>
      </c>
      <c r="AT196" s="175" t="s">
        <v>70</v>
      </c>
      <c r="AU196" s="175" t="s">
        <v>78</v>
      </c>
      <c r="AY196" s="174" t="s">
        <v>143</v>
      </c>
      <c r="BK196" s="176">
        <f>SUM(BK197:BK206)</f>
        <v>0</v>
      </c>
    </row>
    <row r="197" spans="1:65" s="2" customFormat="1" ht="24.2" customHeight="1">
      <c r="A197" s="35"/>
      <c r="B197" s="36"/>
      <c r="C197" s="179" t="s">
        <v>270</v>
      </c>
      <c r="D197" s="179" t="s">
        <v>146</v>
      </c>
      <c r="E197" s="180" t="s">
        <v>772</v>
      </c>
      <c r="F197" s="181" t="s">
        <v>773</v>
      </c>
      <c r="G197" s="182" t="s">
        <v>225</v>
      </c>
      <c r="H197" s="183">
        <v>0.162</v>
      </c>
      <c r="I197" s="184"/>
      <c r="J197" s="185">
        <f>ROUND(I197*H197,2)</f>
        <v>0</v>
      </c>
      <c r="K197" s="181" t="s">
        <v>150</v>
      </c>
      <c r="L197" s="40"/>
      <c r="M197" s="186" t="s">
        <v>19</v>
      </c>
      <c r="N197" s="187" t="s">
        <v>42</v>
      </c>
      <c r="O197" s="65"/>
      <c r="P197" s="188">
        <f>O197*H197</f>
        <v>0</v>
      </c>
      <c r="Q197" s="188">
        <v>2.30102</v>
      </c>
      <c r="R197" s="188">
        <f>Q197*H197</f>
        <v>0.37276524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151</v>
      </c>
      <c r="AT197" s="190" t="s">
        <v>146</v>
      </c>
      <c r="AU197" s="190" t="s">
        <v>80</v>
      </c>
      <c r="AY197" s="18" t="s">
        <v>143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78</v>
      </c>
      <c r="BK197" s="191">
        <f>ROUND(I197*H197,2)</f>
        <v>0</v>
      </c>
      <c r="BL197" s="18" t="s">
        <v>151</v>
      </c>
      <c r="BM197" s="190" t="s">
        <v>774</v>
      </c>
    </row>
    <row r="198" spans="1:47" s="2" customFormat="1" ht="19.5">
      <c r="A198" s="35"/>
      <c r="B198" s="36"/>
      <c r="C198" s="37"/>
      <c r="D198" s="192" t="s">
        <v>153</v>
      </c>
      <c r="E198" s="37"/>
      <c r="F198" s="193" t="s">
        <v>775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153</v>
      </c>
      <c r="AU198" s="18" t="s">
        <v>80</v>
      </c>
    </row>
    <row r="199" spans="1:47" s="2" customFormat="1" ht="11.25">
      <c r="A199" s="35"/>
      <c r="B199" s="36"/>
      <c r="C199" s="37"/>
      <c r="D199" s="197" t="s">
        <v>155</v>
      </c>
      <c r="E199" s="37"/>
      <c r="F199" s="198" t="s">
        <v>776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155</v>
      </c>
      <c r="AU199" s="18" t="s">
        <v>80</v>
      </c>
    </row>
    <row r="200" spans="2:51" s="13" customFormat="1" ht="11.25">
      <c r="B200" s="199"/>
      <c r="C200" s="200"/>
      <c r="D200" s="192" t="s">
        <v>157</v>
      </c>
      <c r="E200" s="201" t="s">
        <v>19</v>
      </c>
      <c r="F200" s="202" t="s">
        <v>777</v>
      </c>
      <c r="G200" s="200"/>
      <c r="H200" s="201" t="s">
        <v>19</v>
      </c>
      <c r="I200" s="203"/>
      <c r="J200" s="200"/>
      <c r="K200" s="200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157</v>
      </c>
      <c r="AU200" s="208" t="s">
        <v>80</v>
      </c>
      <c r="AV200" s="13" t="s">
        <v>78</v>
      </c>
      <c r="AW200" s="13" t="s">
        <v>33</v>
      </c>
      <c r="AX200" s="13" t="s">
        <v>71</v>
      </c>
      <c r="AY200" s="208" t="s">
        <v>143</v>
      </c>
    </row>
    <row r="201" spans="2:51" s="14" customFormat="1" ht="22.5">
      <c r="B201" s="209"/>
      <c r="C201" s="210"/>
      <c r="D201" s="192" t="s">
        <v>157</v>
      </c>
      <c r="E201" s="211" t="s">
        <v>19</v>
      </c>
      <c r="F201" s="212" t="s">
        <v>778</v>
      </c>
      <c r="G201" s="210"/>
      <c r="H201" s="213">
        <v>0.162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157</v>
      </c>
      <c r="AU201" s="219" t="s">
        <v>80</v>
      </c>
      <c r="AV201" s="14" t="s">
        <v>80</v>
      </c>
      <c r="AW201" s="14" t="s">
        <v>33</v>
      </c>
      <c r="AX201" s="14" t="s">
        <v>78</v>
      </c>
      <c r="AY201" s="219" t="s">
        <v>143</v>
      </c>
    </row>
    <row r="202" spans="1:65" s="2" customFormat="1" ht="24.2" customHeight="1">
      <c r="A202" s="35"/>
      <c r="B202" s="36"/>
      <c r="C202" s="179" t="s">
        <v>279</v>
      </c>
      <c r="D202" s="179" t="s">
        <v>146</v>
      </c>
      <c r="E202" s="180" t="s">
        <v>779</v>
      </c>
      <c r="F202" s="181" t="s">
        <v>780</v>
      </c>
      <c r="G202" s="182" t="s">
        <v>163</v>
      </c>
      <c r="H202" s="183">
        <v>1</v>
      </c>
      <c r="I202" s="184"/>
      <c r="J202" s="185">
        <f>ROUND(I202*H202,2)</f>
        <v>0</v>
      </c>
      <c r="K202" s="181" t="s">
        <v>150</v>
      </c>
      <c r="L202" s="40"/>
      <c r="M202" s="186" t="s">
        <v>19</v>
      </c>
      <c r="N202" s="187" t="s">
        <v>42</v>
      </c>
      <c r="O202" s="65"/>
      <c r="P202" s="188">
        <f>O202*H202</f>
        <v>0</v>
      </c>
      <c r="Q202" s="188">
        <v>0.09336</v>
      </c>
      <c r="R202" s="188">
        <f>Q202*H202</f>
        <v>0.09336</v>
      </c>
      <c r="S202" s="188">
        <v>0</v>
      </c>
      <c r="T202" s="18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151</v>
      </c>
      <c r="AT202" s="190" t="s">
        <v>146</v>
      </c>
      <c r="AU202" s="190" t="s">
        <v>80</v>
      </c>
      <c r="AY202" s="18" t="s">
        <v>143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8" t="s">
        <v>78</v>
      </c>
      <c r="BK202" s="191">
        <f>ROUND(I202*H202,2)</f>
        <v>0</v>
      </c>
      <c r="BL202" s="18" t="s">
        <v>151</v>
      </c>
      <c r="BM202" s="190" t="s">
        <v>781</v>
      </c>
    </row>
    <row r="203" spans="1:47" s="2" customFormat="1" ht="29.25">
      <c r="A203" s="35"/>
      <c r="B203" s="36"/>
      <c r="C203" s="37"/>
      <c r="D203" s="192" t="s">
        <v>153</v>
      </c>
      <c r="E203" s="37"/>
      <c r="F203" s="193" t="s">
        <v>782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153</v>
      </c>
      <c r="AU203" s="18" t="s">
        <v>80</v>
      </c>
    </row>
    <row r="204" spans="1:47" s="2" customFormat="1" ht="11.25">
      <c r="A204" s="35"/>
      <c r="B204" s="36"/>
      <c r="C204" s="37"/>
      <c r="D204" s="197" t="s">
        <v>155</v>
      </c>
      <c r="E204" s="37"/>
      <c r="F204" s="198" t="s">
        <v>783</v>
      </c>
      <c r="G204" s="37"/>
      <c r="H204" s="37"/>
      <c r="I204" s="194"/>
      <c r="J204" s="37"/>
      <c r="K204" s="37"/>
      <c r="L204" s="40"/>
      <c r="M204" s="195"/>
      <c r="N204" s="19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155</v>
      </c>
      <c r="AU204" s="18" t="s">
        <v>80</v>
      </c>
    </row>
    <row r="205" spans="2:51" s="13" customFormat="1" ht="11.25">
      <c r="B205" s="199"/>
      <c r="C205" s="200"/>
      <c r="D205" s="192" t="s">
        <v>157</v>
      </c>
      <c r="E205" s="201" t="s">
        <v>19</v>
      </c>
      <c r="F205" s="202" t="s">
        <v>777</v>
      </c>
      <c r="G205" s="200"/>
      <c r="H205" s="201" t="s">
        <v>19</v>
      </c>
      <c r="I205" s="203"/>
      <c r="J205" s="200"/>
      <c r="K205" s="200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157</v>
      </c>
      <c r="AU205" s="208" t="s">
        <v>80</v>
      </c>
      <c r="AV205" s="13" t="s">
        <v>78</v>
      </c>
      <c r="AW205" s="13" t="s">
        <v>33</v>
      </c>
      <c r="AX205" s="13" t="s">
        <v>71</v>
      </c>
      <c r="AY205" s="208" t="s">
        <v>143</v>
      </c>
    </row>
    <row r="206" spans="2:51" s="14" customFormat="1" ht="11.25">
      <c r="B206" s="209"/>
      <c r="C206" s="210"/>
      <c r="D206" s="192" t="s">
        <v>157</v>
      </c>
      <c r="E206" s="211" t="s">
        <v>19</v>
      </c>
      <c r="F206" s="212" t="s">
        <v>784</v>
      </c>
      <c r="G206" s="210"/>
      <c r="H206" s="213">
        <v>1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157</v>
      </c>
      <c r="AU206" s="219" t="s">
        <v>80</v>
      </c>
      <c r="AV206" s="14" t="s">
        <v>80</v>
      </c>
      <c r="AW206" s="14" t="s">
        <v>33</v>
      </c>
      <c r="AX206" s="14" t="s">
        <v>78</v>
      </c>
      <c r="AY206" s="219" t="s">
        <v>143</v>
      </c>
    </row>
    <row r="207" spans="2:63" s="12" customFormat="1" ht="22.9" customHeight="1">
      <c r="B207" s="163"/>
      <c r="C207" s="164"/>
      <c r="D207" s="165" t="s">
        <v>70</v>
      </c>
      <c r="E207" s="177" t="s">
        <v>230</v>
      </c>
      <c r="F207" s="177" t="s">
        <v>231</v>
      </c>
      <c r="G207" s="164"/>
      <c r="H207" s="164"/>
      <c r="I207" s="167"/>
      <c r="J207" s="178">
        <f>BK207</f>
        <v>0</v>
      </c>
      <c r="K207" s="164"/>
      <c r="L207" s="169"/>
      <c r="M207" s="170"/>
      <c r="N207" s="171"/>
      <c r="O207" s="171"/>
      <c r="P207" s="172">
        <f>SUM(P208:P216)</f>
        <v>0</v>
      </c>
      <c r="Q207" s="171"/>
      <c r="R207" s="172">
        <f>SUM(R208:R216)</f>
        <v>0.45722999999999997</v>
      </c>
      <c r="S207" s="171"/>
      <c r="T207" s="173">
        <f>SUM(T208:T216)</f>
        <v>0</v>
      </c>
      <c r="AR207" s="174" t="s">
        <v>78</v>
      </c>
      <c r="AT207" s="175" t="s">
        <v>70</v>
      </c>
      <c r="AU207" s="175" t="s">
        <v>78</v>
      </c>
      <c r="AY207" s="174" t="s">
        <v>143</v>
      </c>
      <c r="BK207" s="176">
        <f>SUM(BK208:BK216)</f>
        <v>0</v>
      </c>
    </row>
    <row r="208" spans="1:65" s="2" customFormat="1" ht="24.2" customHeight="1">
      <c r="A208" s="35"/>
      <c r="B208" s="36"/>
      <c r="C208" s="179" t="s">
        <v>288</v>
      </c>
      <c r="D208" s="179" t="s">
        <v>146</v>
      </c>
      <c r="E208" s="180" t="s">
        <v>785</v>
      </c>
      <c r="F208" s="181" t="s">
        <v>786</v>
      </c>
      <c r="G208" s="182" t="s">
        <v>194</v>
      </c>
      <c r="H208" s="183">
        <v>1</v>
      </c>
      <c r="I208" s="184"/>
      <c r="J208" s="185">
        <f>ROUND(I208*H208,2)</f>
        <v>0</v>
      </c>
      <c r="K208" s="181" t="s">
        <v>150</v>
      </c>
      <c r="L208" s="40"/>
      <c r="M208" s="186" t="s">
        <v>19</v>
      </c>
      <c r="N208" s="187" t="s">
        <v>42</v>
      </c>
      <c r="O208" s="65"/>
      <c r="P208" s="188">
        <f>O208*H208</f>
        <v>0</v>
      </c>
      <c r="Q208" s="188">
        <v>0.4417</v>
      </c>
      <c r="R208" s="188">
        <f>Q208*H208</f>
        <v>0.4417</v>
      </c>
      <c r="S208" s="188">
        <v>0</v>
      </c>
      <c r="T208" s="18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0" t="s">
        <v>151</v>
      </c>
      <c r="AT208" s="190" t="s">
        <v>146</v>
      </c>
      <c r="AU208" s="190" t="s">
        <v>80</v>
      </c>
      <c r="AY208" s="18" t="s">
        <v>143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" t="s">
        <v>78</v>
      </c>
      <c r="BK208" s="191">
        <f>ROUND(I208*H208,2)</f>
        <v>0</v>
      </c>
      <c r="BL208" s="18" t="s">
        <v>151</v>
      </c>
      <c r="BM208" s="190" t="s">
        <v>787</v>
      </c>
    </row>
    <row r="209" spans="1:47" s="2" customFormat="1" ht="29.25">
      <c r="A209" s="35"/>
      <c r="B209" s="36"/>
      <c r="C209" s="37"/>
      <c r="D209" s="192" t="s">
        <v>153</v>
      </c>
      <c r="E209" s="37"/>
      <c r="F209" s="193" t="s">
        <v>788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153</v>
      </c>
      <c r="AU209" s="18" t="s">
        <v>80</v>
      </c>
    </row>
    <row r="210" spans="1:47" s="2" customFormat="1" ht="11.25">
      <c r="A210" s="35"/>
      <c r="B210" s="36"/>
      <c r="C210" s="37"/>
      <c r="D210" s="197" t="s">
        <v>155</v>
      </c>
      <c r="E210" s="37"/>
      <c r="F210" s="198" t="s">
        <v>789</v>
      </c>
      <c r="G210" s="37"/>
      <c r="H210" s="37"/>
      <c r="I210" s="194"/>
      <c r="J210" s="37"/>
      <c r="K210" s="37"/>
      <c r="L210" s="40"/>
      <c r="M210" s="195"/>
      <c r="N210" s="196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155</v>
      </c>
      <c r="AU210" s="18" t="s">
        <v>80</v>
      </c>
    </row>
    <row r="211" spans="2:51" s="13" customFormat="1" ht="11.25">
      <c r="B211" s="199"/>
      <c r="C211" s="200"/>
      <c r="D211" s="192" t="s">
        <v>157</v>
      </c>
      <c r="E211" s="201" t="s">
        <v>19</v>
      </c>
      <c r="F211" s="202" t="s">
        <v>790</v>
      </c>
      <c r="G211" s="200"/>
      <c r="H211" s="201" t="s">
        <v>19</v>
      </c>
      <c r="I211" s="203"/>
      <c r="J211" s="200"/>
      <c r="K211" s="200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157</v>
      </c>
      <c r="AU211" s="208" t="s">
        <v>80</v>
      </c>
      <c r="AV211" s="13" t="s">
        <v>78</v>
      </c>
      <c r="AW211" s="13" t="s">
        <v>33</v>
      </c>
      <c r="AX211" s="13" t="s">
        <v>71</v>
      </c>
      <c r="AY211" s="208" t="s">
        <v>143</v>
      </c>
    </row>
    <row r="212" spans="2:51" s="14" customFormat="1" ht="11.25">
      <c r="B212" s="209"/>
      <c r="C212" s="210"/>
      <c r="D212" s="192" t="s">
        <v>157</v>
      </c>
      <c r="E212" s="211" t="s">
        <v>19</v>
      </c>
      <c r="F212" s="212" t="s">
        <v>791</v>
      </c>
      <c r="G212" s="210"/>
      <c r="H212" s="213">
        <v>1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157</v>
      </c>
      <c r="AU212" s="219" t="s">
        <v>80</v>
      </c>
      <c r="AV212" s="14" t="s">
        <v>80</v>
      </c>
      <c r="AW212" s="14" t="s">
        <v>33</v>
      </c>
      <c r="AX212" s="14" t="s">
        <v>78</v>
      </c>
      <c r="AY212" s="219" t="s">
        <v>143</v>
      </c>
    </row>
    <row r="213" spans="1:65" s="2" customFormat="1" ht="37.9" customHeight="1">
      <c r="A213" s="35"/>
      <c r="B213" s="36"/>
      <c r="C213" s="220" t="s">
        <v>294</v>
      </c>
      <c r="D213" s="220" t="s">
        <v>240</v>
      </c>
      <c r="E213" s="221" t="s">
        <v>792</v>
      </c>
      <c r="F213" s="222" t="s">
        <v>793</v>
      </c>
      <c r="G213" s="223" t="s">
        <v>194</v>
      </c>
      <c r="H213" s="224">
        <v>1</v>
      </c>
      <c r="I213" s="225"/>
      <c r="J213" s="226">
        <f>ROUND(I213*H213,2)</f>
        <v>0</v>
      </c>
      <c r="K213" s="222" t="s">
        <v>150</v>
      </c>
      <c r="L213" s="227"/>
      <c r="M213" s="228" t="s">
        <v>19</v>
      </c>
      <c r="N213" s="229" t="s">
        <v>42</v>
      </c>
      <c r="O213" s="65"/>
      <c r="P213" s="188">
        <f>O213*H213</f>
        <v>0</v>
      </c>
      <c r="Q213" s="188">
        <v>0.01553</v>
      </c>
      <c r="R213" s="188">
        <f>Q213*H213</f>
        <v>0.01553</v>
      </c>
      <c r="S213" s="188">
        <v>0</v>
      </c>
      <c r="T213" s="18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0" t="s">
        <v>206</v>
      </c>
      <c r="AT213" s="190" t="s">
        <v>240</v>
      </c>
      <c r="AU213" s="190" t="s">
        <v>80</v>
      </c>
      <c r="AY213" s="18" t="s">
        <v>143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8" t="s">
        <v>78</v>
      </c>
      <c r="BK213" s="191">
        <f>ROUND(I213*H213,2)</f>
        <v>0</v>
      </c>
      <c r="BL213" s="18" t="s">
        <v>151</v>
      </c>
      <c r="BM213" s="190" t="s">
        <v>794</v>
      </c>
    </row>
    <row r="214" spans="1:47" s="2" customFormat="1" ht="19.5">
      <c r="A214" s="35"/>
      <c r="B214" s="36"/>
      <c r="C214" s="37"/>
      <c r="D214" s="192" t="s">
        <v>153</v>
      </c>
      <c r="E214" s="37"/>
      <c r="F214" s="193" t="s">
        <v>793</v>
      </c>
      <c r="G214" s="37"/>
      <c r="H214" s="37"/>
      <c r="I214" s="194"/>
      <c r="J214" s="37"/>
      <c r="K214" s="37"/>
      <c r="L214" s="40"/>
      <c r="M214" s="195"/>
      <c r="N214" s="196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153</v>
      </c>
      <c r="AU214" s="18" t="s">
        <v>80</v>
      </c>
    </row>
    <row r="215" spans="2:51" s="13" customFormat="1" ht="11.25">
      <c r="B215" s="199"/>
      <c r="C215" s="200"/>
      <c r="D215" s="192" t="s">
        <v>157</v>
      </c>
      <c r="E215" s="201" t="s">
        <v>19</v>
      </c>
      <c r="F215" s="202" t="s">
        <v>790</v>
      </c>
      <c r="G215" s="200"/>
      <c r="H215" s="201" t="s">
        <v>19</v>
      </c>
      <c r="I215" s="203"/>
      <c r="J215" s="200"/>
      <c r="K215" s="200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157</v>
      </c>
      <c r="AU215" s="208" t="s">
        <v>80</v>
      </c>
      <c r="AV215" s="13" t="s">
        <v>78</v>
      </c>
      <c r="AW215" s="13" t="s">
        <v>33</v>
      </c>
      <c r="AX215" s="13" t="s">
        <v>71</v>
      </c>
      <c r="AY215" s="208" t="s">
        <v>143</v>
      </c>
    </row>
    <row r="216" spans="2:51" s="14" customFormat="1" ht="11.25">
      <c r="B216" s="209"/>
      <c r="C216" s="210"/>
      <c r="D216" s="192" t="s">
        <v>157</v>
      </c>
      <c r="E216" s="211" t="s">
        <v>19</v>
      </c>
      <c r="F216" s="212" t="s">
        <v>791</v>
      </c>
      <c r="G216" s="210"/>
      <c r="H216" s="213">
        <v>1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157</v>
      </c>
      <c r="AU216" s="219" t="s">
        <v>80</v>
      </c>
      <c r="AV216" s="14" t="s">
        <v>80</v>
      </c>
      <c r="AW216" s="14" t="s">
        <v>33</v>
      </c>
      <c r="AX216" s="14" t="s">
        <v>78</v>
      </c>
      <c r="AY216" s="219" t="s">
        <v>143</v>
      </c>
    </row>
    <row r="217" spans="2:63" s="12" customFormat="1" ht="22.9" customHeight="1">
      <c r="B217" s="163"/>
      <c r="C217" s="164"/>
      <c r="D217" s="165" t="s">
        <v>70</v>
      </c>
      <c r="E217" s="177" t="s">
        <v>244</v>
      </c>
      <c r="F217" s="177" t="s">
        <v>245</v>
      </c>
      <c r="G217" s="164"/>
      <c r="H217" s="164"/>
      <c r="I217" s="167"/>
      <c r="J217" s="178">
        <f>BK217</f>
        <v>0</v>
      </c>
      <c r="K217" s="164"/>
      <c r="L217" s="169"/>
      <c r="M217" s="170"/>
      <c r="N217" s="171"/>
      <c r="O217" s="171"/>
      <c r="P217" s="172">
        <f>SUM(P218:P222)</f>
        <v>0</v>
      </c>
      <c r="Q217" s="171"/>
      <c r="R217" s="172">
        <f>SUM(R218:R222)</f>
        <v>0.012012</v>
      </c>
      <c r="S217" s="171"/>
      <c r="T217" s="173">
        <f>SUM(T218:T222)</f>
        <v>0</v>
      </c>
      <c r="AR217" s="174" t="s">
        <v>78</v>
      </c>
      <c r="AT217" s="175" t="s">
        <v>70</v>
      </c>
      <c r="AU217" s="175" t="s">
        <v>78</v>
      </c>
      <c r="AY217" s="174" t="s">
        <v>143</v>
      </c>
      <c r="BK217" s="176">
        <f>SUM(BK218:BK222)</f>
        <v>0</v>
      </c>
    </row>
    <row r="218" spans="1:65" s="2" customFormat="1" ht="33" customHeight="1">
      <c r="A218" s="35"/>
      <c r="B218" s="36"/>
      <c r="C218" s="179" t="s">
        <v>300</v>
      </c>
      <c r="D218" s="179" t="s">
        <v>146</v>
      </c>
      <c r="E218" s="180" t="s">
        <v>247</v>
      </c>
      <c r="F218" s="181" t="s">
        <v>248</v>
      </c>
      <c r="G218" s="182" t="s">
        <v>163</v>
      </c>
      <c r="H218" s="183">
        <v>92.4</v>
      </c>
      <c r="I218" s="184"/>
      <c r="J218" s="185">
        <f>ROUND(I218*H218,2)</f>
        <v>0</v>
      </c>
      <c r="K218" s="181" t="s">
        <v>150</v>
      </c>
      <c r="L218" s="40"/>
      <c r="M218" s="186" t="s">
        <v>19</v>
      </c>
      <c r="N218" s="187" t="s">
        <v>42</v>
      </c>
      <c r="O218" s="65"/>
      <c r="P218" s="188">
        <f>O218*H218</f>
        <v>0</v>
      </c>
      <c r="Q218" s="188">
        <v>0.00013</v>
      </c>
      <c r="R218" s="188">
        <f>Q218*H218</f>
        <v>0.012012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151</v>
      </c>
      <c r="AT218" s="190" t="s">
        <v>146</v>
      </c>
      <c r="AU218" s="190" t="s">
        <v>80</v>
      </c>
      <c r="AY218" s="18" t="s">
        <v>143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78</v>
      </c>
      <c r="BK218" s="191">
        <f>ROUND(I218*H218,2)</f>
        <v>0</v>
      </c>
      <c r="BL218" s="18" t="s">
        <v>151</v>
      </c>
      <c r="BM218" s="190" t="s">
        <v>795</v>
      </c>
    </row>
    <row r="219" spans="1:47" s="2" customFormat="1" ht="19.5">
      <c r="A219" s="35"/>
      <c r="B219" s="36"/>
      <c r="C219" s="37"/>
      <c r="D219" s="192" t="s">
        <v>153</v>
      </c>
      <c r="E219" s="37"/>
      <c r="F219" s="193" t="s">
        <v>250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153</v>
      </c>
      <c r="AU219" s="18" t="s">
        <v>80</v>
      </c>
    </row>
    <row r="220" spans="1:47" s="2" customFormat="1" ht="11.25">
      <c r="A220" s="35"/>
      <c r="B220" s="36"/>
      <c r="C220" s="37"/>
      <c r="D220" s="197" t="s">
        <v>155</v>
      </c>
      <c r="E220" s="37"/>
      <c r="F220" s="198" t="s">
        <v>251</v>
      </c>
      <c r="G220" s="37"/>
      <c r="H220" s="37"/>
      <c r="I220" s="194"/>
      <c r="J220" s="37"/>
      <c r="K220" s="37"/>
      <c r="L220" s="40"/>
      <c r="M220" s="195"/>
      <c r="N220" s="196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155</v>
      </c>
      <c r="AU220" s="18" t="s">
        <v>80</v>
      </c>
    </row>
    <row r="221" spans="2:51" s="13" customFormat="1" ht="11.25">
      <c r="B221" s="199"/>
      <c r="C221" s="200"/>
      <c r="D221" s="192" t="s">
        <v>157</v>
      </c>
      <c r="E221" s="201" t="s">
        <v>19</v>
      </c>
      <c r="F221" s="202" t="s">
        <v>796</v>
      </c>
      <c r="G221" s="200"/>
      <c r="H221" s="201" t="s">
        <v>19</v>
      </c>
      <c r="I221" s="203"/>
      <c r="J221" s="200"/>
      <c r="K221" s="200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157</v>
      </c>
      <c r="AU221" s="208" t="s">
        <v>80</v>
      </c>
      <c r="AV221" s="13" t="s">
        <v>78</v>
      </c>
      <c r="AW221" s="13" t="s">
        <v>33</v>
      </c>
      <c r="AX221" s="13" t="s">
        <v>71</v>
      </c>
      <c r="AY221" s="208" t="s">
        <v>143</v>
      </c>
    </row>
    <row r="222" spans="2:51" s="14" customFormat="1" ht="11.25">
      <c r="B222" s="209"/>
      <c r="C222" s="210"/>
      <c r="D222" s="192" t="s">
        <v>157</v>
      </c>
      <c r="E222" s="211" t="s">
        <v>19</v>
      </c>
      <c r="F222" s="212" t="s">
        <v>797</v>
      </c>
      <c r="G222" s="210"/>
      <c r="H222" s="213">
        <v>92.4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157</v>
      </c>
      <c r="AU222" s="219" t="s">
        <v>80</v>
      </c>
      <c r="AV222" s="14" t="s">
        <v>80</v>
      </c>
      <c r="AW222" s="14" t="s">
        <v>33</v>
      </c>
      <c r="AX222" s="14" t="s">
        <v>78</v>
      </c>
      <c r="AY222" s="219" t="s">
        <v>143</v>
      </c>
    </row>
    <row r="223" spans="2:63" s="12" customFormat="1" ht="22.9" customHeight="1">
      <c r="B223" s="163"/>
      <c r="C223" s="164"/>
      <c r="D223" s="165" t="s">
        <v>70</v>
      </c>
      <c r="E223" s="177" t="s">
        <v>253</v>
      </c>
      <c r="F223" s="177" t="s">
        <v>254</v>
      </c>
      <c r="G223" s="164"/>
      <c r="H223" s="164"/>
      <c r="I223" s="167"/>
      <c r="J223" s="178">
        <f>BK223</f>
        <v>0</v>
      </c>
      <c r="K223" s="164"/>
      <c r="L223" s="169"/>
      <c r="M223" s="170"/>
      <c r="N223" s="171"/>
      <c r="O223" s="171"/>
      <c r="P223" s="172">
        <f>SUM(P224:P228)</f>
        <v>0</v>
      </c>
      <c r="Q223" s="171"/>
      <c r="R223" s="172">
        <f>SUM(R224:R228)</f>
        <v>0.0016600000000000002</v>
      </c>
      <c r="S223" s="171"/>
      <c r="T223" s="173">
        <f>SUM(T224:T228)</f>
        <v>0</v>
      </c>
      <c r="AR223" s="174" t="s">
        <v>78</v>
      </c>
      <c r="AT223" s="175" t="s">
        <v>70</v>
      </c>
      <c r="AU223" s="175" t="s">
        <v>78</v>
      </c>
      <c r="AY223" s="174" t="s">
        <v>143</v>
      </c>
      <c r="BK223" s="176">
        <f>SUM(BK224:BK228)</f>
        <v>0</v>
      </c>
    </row>
    <row r="224" spans="1:65" s="2" customFormat="1" ht="24.2" customHeight="1">
      <c r="A224" s="35"/>
      <c r="B224" s="36"/>
      <c r="C224" s="179" t="s">
        <v>7</v>
      </c>
      <c r="D224" s="179" t="s">
        <v>146</v>
      </c>
      <c r="E224" s="180" t="s">
        <v>256</v>
      </c>
      <c r="F224" s="181" t="s">
        <v>257</v>
      </c>
      <c r="G224" s="182" t="s">
        <v>163</v>
      </c>
      <c r="H224" s="183">
        <v>41.5</v>
      </c>
      <c r="I224" s="184"/>
      <c r="J224" s="185">
        <f>ROUND(I224*H224,2)</f>
        <v>0</v>
      </c>
      <c r="K224" s="181" t="s">
        <v>150</v>
      </c>
      <c r="L224" s="40"/>
      <c r="M224" s="186" t="s">
        <v>19</v>
      </c>
      <c r="N224" s="187" t="s">
        <v>42</v>
      </c>
      <c r="O224" s="65"/>
      <c r="P224" s="188">
        <f>O224*H224</f>
        <v>0</v>
      </c>
      <c r="Q224" s="188">
        <v>4E-05</v>
      </c>
      <c r="R224" s="188">
        <f>Q224*H224</f>
        <v>0.0016600000000000002</v>
      </c>
      <c r="S224" s="188">
        <v>0</v>
      </c>
      <c r="T224" s="18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151</v>
      </c>
      <c r="AT224" s="190" t="s">
        <v>146</v>
      </c>
      <c r="AU224" s="190" t="s">
        <v>80</v>
      </c>
      <c r="AY224" s="18" t="s">
        <v>143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" t="s">
        <v>78</v>
      </c>
      <c r="BK224" s="191">
        <f>ROUND(I224*H224,2)</f>
        <v>0</v>
      </c>
      <c r="BL224" s="18" t="s">
        <v>151</v>
      </c>
      <c r="BM224" s="190" t="s">
        <v>798</v>
      </c>
    </row>
    <row r="225" spans="1:47" s="2" customFormat="1" ht="19.5">
      <c r="A225" s="35"/>
      <c r="B225" s="36"/>
      <c r="C225" s="37"/>
      <c r="D225" s="192" t="s">
        <v>153</v>
      </c>
      <c r="E225" s="37"/>
      <c r="F225" s="193" t="s">
        <v>259</v>
      </c>
      <c r="G225" s="37"/>
      <c r="H225" s="37"/>
      <c r="I225" s="194"/>
      <c r="J225" s="37"/>
      <c r="K225" s="37"/>
      <c r="L225" s="40"/>
      <c r="M225" s="195"/>
      <c r="N225" s="196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153</v>
      </c>
      <c r="AU225" s="18" t="s">
        <v>80</v>
      </c>
    </row>
    <row r="226" spans="1:47" s="2" customFormat="1" ht="11.25">
      <c r="A226" s="35"/>
      <c r="B226" s="36"/>
      <c r="C226" s="37"/>
      <c r="D226" s="197" t="s">
        <v>155</v>
      </c>
      <c r="E226" s="37"/>
      <c r="F226" s="198" t="s">
        <v>260</v>
      </c>
      <c r="G226" s="37"/>
      <c r="H226" s="37"/>
      <c r="I226" s="194"/>
      <c r="J226" s="37"/>
      <c r="K226" s="37"/>
      <c r="L226" s="40"/>
      <c r="M226" s="195"/>
      <c r="N226" s="19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155</v>
      </c>
      <c r="AU226" s="18" t="s">
        <v>80</v>
      </c>
    </row>
    <row r="227" spans="2:51" s="13" customFormat="1" ht="11.25">
      <c r="B227" s="199"/>
      <c r="C227" s="200"/>
      <c r="D227" s="192" t="s">
        <v>157</v>
      </c>
      <c r="E227" s="201" t="s">
        <v>19</v>
      </c>
      <c r="F227" s="202" t="s">
        <v>796</v>
      </c>
      <c r="G227" s="200"/>
      <c r="H227" s="201" t="s">
        <v>19</v>
      </c>
      <c r="I227" s="203"/>
      <c r="J227" s="200"/>
      <c r="K227" s="200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157</v>
      </c>
      <c r="AU227" s="208" t="s">
        <v>80</v>
      </c>
      <c r="AV227" s="13" t="s">
        <v>78</v>
      </c>
      <c r="AW227" s="13" t="s">
        <v>33</v>
      </c>
      <c r="AX227" s="13" t="s">
        <v>71</v>
      </c>
      <c r="AY227" s="208" t="s">
        <v>143</v>
      </c>
    </row>
    <row r="228" spans="2:51" s="14" customFormat="1" ht="11.25">
      <c r="B228" s="209"/>
      <c r="C228" s="210"/>
      <c r="D228" s="192" t="s">
        <v>157</v>
      </c>
      <c r="E228" s="211" t="s">
        <v>19</v>
      </c>
      <c r="F228" s="212" t="s">
        <v>799</v>
      </c>
      <c r="G228" s="210"/>
      <c r="H228" s="213">
        <v>41.5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157</v>
      </c>
      <c r="AU228" s="219" t="s">
        <v>80</v>
      </c>
      <c r="AV228" s="14" t="s">
        <v>80</v>
      </c>
      <c r="AW228" s="14" t="s">
        <v>33</v>
      </c>
      <c r="AX228" s="14" t="s">
        <v>78</v>
      </c>
      <c r="AY228" s="219" t="s">
        <v>143</v>
      </c>
    </row>
    <row r="229" spans="2:63" s="12" customFormat="1" ht="22.9" customHeight="1">
      <c r="B229" s="163"/>
      <c r="C229" s="164"/>
      <c r="D229" s="165" t="s">
        <v>70</v>
      </c>
      <c r="E229" s="177" t="s">
        <v>261</v>
      </c>
      <c r="F229" s="177" t="s">
        <v>262</v>
      </c>
      <c r="G229" s="164"/>
      <c r="H229" s="164"/>
      <c r="I229" s="167"/>
      <c r="J229" s="178">
        <f>BK229</f>
        <v>0</v>
      </c>
      <c r="K229" s="164"/>
      <c r="L229" s="169"/>
      <c r="M229" s="170"/>
      <c r="N229" s="171"/>
      <c r="O229" s="171"/>
      <c r="P229" s="172">
        <f>SUM(P230:P255)</f>
        <v>0</v>
      </c>
      <c r="Q229" s="171"/>
      <c r="R229" s="172">
        <f>SUM(R230:R255)</f>
        <v>0</v>
      </c>
      <c r="S229" s="171"/>
      <c r="T229" s="173">
        <f>SUM(T230:T255)</f>
        <v>0.7637130000000001</v>
      </c>
      <c r="AR229" s="174" t="s">
        <v>78</v>
      </c>
      <c r="AT229" s="175" t="s">
        <v>70</v>
      </c>
      <c r="AU229" s="175" t="s">
        <v>78</v>
      </c>
      <c r="AY229" s="174" t="s">
        <v>143</v>
      </c>
      <c r="BK229" s="176">
        <f>SUM(BK230:BK255)</f>
        <v>0</v>
      </c>
    </row>
    <row r="230" spans="1:65" s="2" customFormat="1" ht="33" customHeight="1">
      <c r="A230" s="35"/>
      <c r="B230" s="36"/>
      <c r="C230" s="179" t="s">
        <v>314</v>
      </c>
      <c r="D230" s="179" t="s">
        <v>146</v>
      </c>
      <c r="E230" s="180" t="s">
        <v>800</v>
      </c>
      <c r="F230" s="181" t="s">
        <v>801</v>
      </c>
      <c r="G230" s="182" t="s">
        <v>225</v>
      </c>
      <c r="H230" s="183">
        <v>0.081</v>
      </c>
      <c r="I230" s="184"/>
      <c r="J230" s="185">
        <f>ROUND(I230*H230,2)</f>
        <v>0</v>
      </c>
      <c r="K230" s="181" t="s">
        <v>150</v>
      </c>
      <c r="L230" s="40"/>
      <c r="M230" s="186" t="s">
        <v>19</v>
      </c>
      <c r="N230" s="187" t="s">
        <v>42</v>
      </c>
      <c r="O230" s="65"/>
      <c r="P230" s="188">
        <f>O230*H230</f>
        <v>0</v>
      </c>
      <c r="Q230" s="188">
        <v>0</v>
      </c>
      <c r="R230" s="188">
        <f>Q230*H230</f>
        <v>0</v>
      </c>
      <c r="S230" s="188">
        <v>2.2</v>
      </c>
      <c r="T230" s="189">
        <f>S230*H230</f>
        <v>0.17820000000000003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0" t="s">
        <v>151</v>
      </c>
      <c r="AT230" s="190" t="s">
        <v>146</v>
      </c>
      <c r="AU230" s="190" t="s">
        <v>80</v>
      </c>
      <c r="AY230" s="18" t="s">
        <v>143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18" t="s">
        <v>78</v>
      </c>
      <c r="BK230" s="191">
        <f>ROUND(I230*H230,2)</f>
        <v>0</v>
      </c>
      <c r="BL230" s="18" t="s">
        <v>151</v>
      </c>
      <c r="BM230" s="190" t="s">
        <v>802</v>
      </c>
    </row>
    <row r="231" spans="1:47" s="2" customFormat="1" ht="19.5">
      <c r="A231" s="35"/>
      <c r="B231" s="36"/>
      <c r="C231" s="37"/>
      <c r="D231" s="192" t="s">
        <v>153</v>
      </c>
      <c r="E231" s="37"/>
      <c r="F231" s="193" t="s">
        <v>803</v>
      </c>
      <c r="G231" s="37"/>
      <c r="H231" s="37"/>
      <c r="I231" s="194"/>
      <c r="J231" s="37"/>
      <c r="K231" s="37"/>
      <c r="L231" s="40"/>
      <c r="M231" s="195"/>
      <c r="N231" s="19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153</v>
      </c>
      <c r="AU231" s="18" t="s">
        <v>80</v>
      </c>
    </row>
    <row r="232" spans="1:47" s="2" customFormat="1" ht="11.25">
      <c r="A232" s="35"/>
      <c r="B232" s="36"/>
      <c r="C232" s="37"/>
      <c r="D232" s="197" t="s">
        <v>155</v>
      </c>
      <c r="E232" s="37"/>
      <c r="F232" s="198" t="s">
        <v>804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155</v>
      </c>
      <c r="AU232" s="18" t="s">
        <v>80</v>
      </c>
    </row>
    <row r="233" spans="2:51" s="13" customFormat="1" ht="11.25">
      <c r="B233" s="199"/>
      <c r="C233" s="200"/>
      <c r="D233" s="192" t="s">
        <v>157</v>
      </c>
      <c r="E233" s="201" t="s">
        <v>19</v>
      </c>
      <c r="F233" s="202" t="s">
        <v>777</v>
      </c>
      <c r="G233" s="200"/>
      <c r="H233" s="201" t="s">
        <v>19</v>
      </c>
      <c r="I233" s="203"/>
      <c r="J233" s="200"/>
      <c r="K233" s="200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157</v>
      </c>
      <c r="AU233" s="208" t="s">
        <v>80</v>
      </c>
      <c r="AV233" s="13" t="s">
        <v>78</v>
      </c>
      <c r="AW233" s="13" t="s">
        <v>33</v>
      </c>
      <c r="AX233" s="13" t="s">
        <v>71</v>
      </c>
      <c r="AY233" s="208" t="s">
        <v>143</v>
      </c>
    </row>
    <row r="234" spans="2:51" s="14" customFormat="1" ht="11.25">
      <c r="B234" s="209"/>
      <c r="C234" s="210"/>
      <c r="D234" s="192" t="s">
        <v>157</v>
      </c>
      <c r="E234" s="211" t="s">
        <v>19</v>
      </c>
      <c r="F234" s="212" t="s">
        <v>805</v>
      </c>
      <c r="G234" s="210"/>
      <c r="H234" s="213">
        <v>0.081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157</v>
      </c>
      <c r="AU234" s="219" t="s">
        <v>80</v>
      </c>
      <c r="AV234" s="14" t="s">
        <v>80</v>
      </c>
      <c r="AW234" s="14" t="s">
        <v>33</v>
      </c>
      <c r="AX234" s="14" t="s">
        <v>78</v>
      </c>
      <c r="AY234" s="219" t="s">
        <v>143</v>
      </c>
    </row>
    <row r="235" spans="1:65" s="2" customFormat="1" ht="24.2" customHeight="1">
      <c r="A235" s="35"/>
      <c r="B235" s="36"/>
      <c r="C235" s="179" t="s">
        <v>324</v>
      </c>
      <c r="D235" s="179" t="s">
        <v>146</v>
      </c>
      <c r="E235" s="180" t="s">
        <v>806</v>
      </c>
      <c r="F235" s="181" t="s">
        <v>807</v>
      </c>
      <c r="G235" s="182" t="s">
        <v>163</v>
      </c>
      <c r="H235" s="183">
        <v>0.81</v>
      </c>
      <c r="I235" s="184"/>
      <c r="J235" s="185">
        <f>ROUND(I235*H235,2)</f>
        <v>0</v>
      </c>
      <c r="K235" s="181" t="s">
        <v>150</v>
      </c>
      <c r="L235" s="40"/>
      <c r="M235" s="186" t="s">
        <v>19</v>
      </c>
      <c r="N235" s="187" t="s">
        <v>42</v>
      </c>
      <c r="O235" s="65"/>
      <c r="P235" s="188">
        <f>O235*H235</f>
        <v>0</v>
      </c>
      <c r="Q235" s="188">
        <v>0</v>
      </c>
      <c r="R235" s="188">
        <f>Q235*H235</f>
        <v>0</v>
      </c>
      <c r="S235" s="188">
        <v>0.09</v>
      </c>
      <c r="T235" s="189">
        <f>S235*H235</f>
        <v>0.0729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151</v>
      </c>
      <c r="AT235" s="190" t="s">
        <v>146</v>
      </c>
      <c r="AU235" s="190" t="s">
        <v>80</v>
      </c>
      <c r="AY235" s="18" t="s">
        <v>143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8" t="s">
        <v>78</v>
      </c>
      <c r="BK235" s="191">
        <f>ROUND(I235*H235,2)</f>
        <v>0</v>
      </c>
      <c r="BL235" s="18" t="s">
        <v>151</v>
      </c>
      <c r="BM235" s="190" t="s">
        <v>808</v>
      </c>
    </row>
    <row r="236" spans="1:47" s="2" customFormat="1" ht="19.5">
      <c r="A236" s="35"/>
      <c r="B236" s="36"/>
      <c r="C236" s="37"/>
      <c r="D236" s="192" t="s">
        <v>153</v>
      </c>
      <c r="E236" s="37"/>
      <c r="F236" s="193" t="s">
        <v>809</v>
      </c>
      <c r="G236" s="37"/>
      <c r="H236" s="37"/>
      <c r="I236" s="194"/>
      <c r="J236" s="37"/>
      <c r="K236" s="37"/>
      <c r="L236" s="40"/>
      <c r="M236" s="195"/>
      <c r="N236" s="196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153</v>
      </c>
      <c r="AU236" s="18" t="s">
        <v>80</v>
      </c>
    </row>
    <row r="237" spans="1:47" s="2" customFormat="1" ht="11.25">
      <c r="A237" s="35"/>
      <c r="B237" s="36"/>
      <c r="C237" s="37"/>
      <c r="D237" s="197" t="s">
        <v>155</v>
      </c>
      <c r="E237" s="37"/>
      <c r="F237" s="198" t="s">
        <v>810</v>
      </c>
      <c r="G237" s="37"/>
      <c r="H237" s="37"/>
      <c r="I237" s="194"/>
      <c r="J237" s="37"/>
      <c r="K237" s="37"/>
      <c r="L237" s="40"/>
      <c r="M237" s="195"/>
      <c r="N237" s="196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155</v>
      </c>
      <c r="AU237" s="18" t="s">
        <v>80</v>
      </c>
    </row>
    <row r="238" spans="2:51" s="13" customFormat="1" ht="11.25">
      <c r="B238" s="199"/>
      <c r="C238" s="200"/>
      <c r="D238" s="192" t="s">
        <v>157</v>
      </c>
      <c r="E238" s="201" t="s">
        <v>19</v>
      </c>
      <c r="F238" s="202" t="s">
        <v>777</v>
      </c>
      <c r="G238" s="200"/>
      <c r="H238" s="201" t="s">
        <v>19</v>
      </c>
      <c r="I238" s="203"/>
      <c r="J238" s="200"/>
      <c r="K238" s="200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157</v>
      </c>
      <c r="AU238" s="208" t="s">
        <v>80</v>
      </c>
      <c r="AV238" s="13" t="s">
        <v>78</v>
      </c>
      <c r="AW238" s="13" t="s">
        <v>33</v>
      </c>
      <c r="AX238" s="13" t="s">
        <v>71</v>
      </c>
      <c r="AY238" s="208" t="s">
        <v>143</v>
      </c>
    </row>
    <row r="239" spans="2:51" s="14" customFormat="1" ht="11.25">
      <c r="B239" s="209"/>
      <c r="C239" s="210"/>
      <c r="D239" s="192" t="s">
        <v>157</v>
      </c>
      <c r="E239" s="211" t="s">
        <v>19</v>
      </c>
      <c r="F239" s="212" t="s">
        <v>811</v>
      </c>
      <c r="G239" s="210"/>
      <c r="H239" s="213">
        <v>0.81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157</v>
      </c>
      <c r="AU239" s="219" t="s">
        <v>80</v>
      </c>
      <c r="AV239" s="14" t="s">
        <v>80</v>
      </c>
      <c r="AW239" s="14" t="s">
        <v>33</v>
      </c>
      <c r="AX239" s="14" t="s">
        <v>78</v>
      </c>
      <c r="AY239" s="219" t="s">
        <v>143</v>
      </c>
    </row>
    <row r="240" spans="1:65" s="2" customFormat="1" ht="24.2" customHeight="1">
      <c r="A240" s="35"/>
      <c r="B240" s="36"/>
      <c r="C240" s="179" t="s">
        <v>331</v>
      </c>
      <c r="D240" s="179" t="s">
        <v>146</v>
      </c>
      <c r="E240" s="180" t="s">
        <v>812</v>
      </c>
      <c r="F240" s="181" t="s">
        <v>813</v>
      </c>
      <c r="G240" s="182" t="s">
        <v>163</v>
      </c>
      <c r="H240" s="183">
        <v>5.535</v>
      </c>
      <c r="I240" s="184"/>
      <c r="J240" s="185">
        <f>ROUND(I240*H240,2)</f>
        <v>0</v>
      </c>
      <c r="K240" s="181" t="s">
        <v>150</v>
      </c>
      <c r="L240" s="40"/>
      <c r="M240" s="186" t="s">
        <v>19</v>
      </c>
      <c r="N240" s="187" t="s">
        <v>42</v>
      </c>
      <c r="O240" s="65"/>
      <c r="P240" s="188">
        <f>O240*H240</f>
        <v>0</v>
      </c>
      <c r="Q240" s="188">
        <v>0</v>
      </c>
      <c r="R240" s="188">
        <f>Q240*H240</f>
        <v>0</v>
      </c>
      <c r="S240" s="188">
        <v>0.055</v>
      </c>
      <c r="T240" s="189">
        <f>S240*H240</f>
        <v>0.304425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0" t="s">
        <v>151</v>
      </c>
      <c r="AT240" s="190" t="s">
        <v>146</v>
      </c>
      <c r="AU240" s="190" t="s">
        <v>80</v>
      </c>
      <c r="AY240" s="18" t="s">
        <v>143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18" t="s">
        <v>78</v>
      </c>
      <c r="BK240" s="191">
        <f>ROUND(I240*H240,2)</f>
        <v>0</v>
      </c>
      <c r="BL240" s="18" t="s">
        <v>151</v>
      </c>
      <c r="BM240" s="190" t="s">
        <v>814</v>
      </c>
    </row>
    <row r="241" spans="1:47" s="2" customFormat="1" ht="29.25">
      <c r="A241" s="35"/>
      <c r="B241" s="36"/>
      <c r="C241" s="37"/>
      <c r="D241" s="192" t="s">
        <v>153</v>
      </c>
      <c r="E241" s="37"/>
      <c r="F241" s="193" t="s">
        <v>815</v>
      </c>
      <c r="G241" s="37"/>
      <c r="H241" s="37"/>
      <c r="I241" s="194"/>
      <c r="J241" s="37"/>
      <c r="K241" s="37"/>
      <c r="L241" s="40"/>
      <c r="M241" s="195"/>
      <c r="N241" s="196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153</v>
      </c>
      <c r="AU241" s="18" t="s">
        <v>80</v>
      </c>
    </row>
    <row r="242" spans="1:47" s="2" customFormat="1" ht="11.25">
      <c r="A242" s="35"/>
      <c r="B242" s="36"/>
      <c r="C242" s="37"/>
      <c r="D242" s="197" t="s">
        <v>155</v>
      </c>
      <c r="E242" s="37"/>
      <c r="F242" s="198" t="s">
        <v>816</v>
      </c>
      <c r="G242" s="37"/>
      <c r="H242" s="37"/>
      <c r="I242" s="194"/>
      <c r="J242" s="37"/>
      <c r="K242" s="37"/>
      <c r="L242" s="40"/>
      <c r="M242" s="195"/>
      <c r="N242" s="196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155</v>
      </c>
      <c r="AU242" s="18" t="s">
        <v>80</v>
      </c>
    </row>
    <row r="243" spans="2:51" s="13" customFormat="1" ht="11.25">
      <c r="B243" s="199"/>
      <c r="C243" s="200"/>
      <c r="D243" s="192" t="s">
        <v>157</v>
      </c>
      <c r="E243" s="201" t="s">
        <v>19</v>
      </c>
      <c r="F243" s="202" t="s">
        <v>796</v>
      </c>
      <c r="G243" s="200"/>
      <c r="H243" s="201" t="s">
        <v>19</v>
      </c>
      <c r="I243" s="203"/>
      <c r="J243" s="200"/>
      <c r="K243" s="200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157</v>
      </c>
      <c r="AU243" s="208" t="s">
        <v>80</v>
      </c>
      <c r="AV243" s="13" t="s">
        <v>78</v>
      </c>
      <c r="AW243" s="13" t="s">
        <v>33</v>
      </c>
      <c r="AX243" s="13" t="s">
        <v>71</v>
      </c>
      <c r="AY243" s="208" t="s">
        <v>143</v>
      </c>
    </row>
    <row r="244" spans="2:51" s="14" customFormat="1" ht="11.25">
      <c r="B244" s="209"/>
      <c r="C244" s="210"/>
      <c r="D244" s="192" t="s">
        <v>157</v>
      </c>
      <c r="E244" s="211" t="s">
        <v>19</v>
      </c>
      <c r="F244" s="212" t="s">
        <v>817</v>
      </c>
      <c r="G244" s="210"/>
      <c r="H244" s="213">
        <v>0.735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157</v>
      </c>
      <c r="AU244" s="219" t="s">
        <v>80</v>
      </c>
      <c r="AV244" s="14" t="s">
        <v>80</v>
      </c>
      <c r="AW244" s="14" t="s">
        <v>33</v>
      </c>
      <c r="AX244" s="14" t="s">
        <v>71</v>
      </c>
      <c r="AY244" s="219" t="s">
        <v>143</v>
      </c>
    </row>
    <row r="245" spans="2:51" s="14" customFormat="1" ht="22.5">
      <c r="B245" s="209"/>
      <c r="C245" s="210"/>
      <c r="D245" s="192" t="s">
        <v>157</v>
      </c>
      <c r="E245" s="211" t="s">
        <v>19</v>
      </c>
      <c r="F245" s="212" t="s">
        <v>818</v>
      </c>
      <c r="G245" s="210"/>
      <c r="H245" s="213">
        <v>4.8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157</v>
      </c>
      <c r="AU245" s="219" t="s">
        <v>80</v>
      </c>
      <c r="AV245" s="14" t="s">
        <v>80</v>
      </c>
      <c r="AW245" s="14" t="s">
        <v>33</v>
      </c>
      <c r="AX245" s="14" t="s">
        <v>71</v>
      </c>
      <c r="AY245" s="219" t="s">
        <v>143</v>
      </c>
    </row>
    <row r="246" spans="2:51" s="15" customFormat="1" ht="11.25">
      <c r="B246" s="231"/>
      <c r="C246" s="232"/>
      <c r="D246" s="192" t="s">
        <v>157</v>
      </c>
      <c r="E246" s="233" t="s">
        <v>19</v>
      </c>
      <c r="F246" s="234" t="s">
        <v>358</v>
      </c>
      <c r="G246" s="232"/>
      <c r="H246" s="235">
        <v>5.535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157</v>
      </c>
      <c r="AU246" s="241" t="s">
        <v>80</v>
      </c>
      <c r="AV246" s="15" t="s">
        <v>151</v>
      </c>
      <c r="AW246" s="15" t="s">
        <v>33</v>
      </c>
      <c r="AX246" s="15" t="s">
        <v>78</v>
      </c>
      <c r="AY246" s="241" t="s">
        <v>143</v>
      </c>
    </row>
    <row r="247" spans="1:65" s="2" customFormat="1" ht="21.75" customHeight="1">
      <c r="A247" s="35"/>
      <c r="B247" s="36"/>
      <c r="C247" s="179" t="s">
        <v>336</v>
      </c>
      <c r="D247" s="179" t="s">
        <v>146</v>
      </c>
      <c r="E247" s="180" t="s">
        <v>263</v>
      </c>
      <c r="F247" s="181" t="s">
        <v>264</v>
      </c>
      <c r="G247" s="182" t="s">
        <v>163</v>
      </c>
      <c r="H247" s="183">
        <v>1.773</v>
      </c>
      <c r="I247" s="184"/>
      <c r="J247" s="185">
        <f>ROUND(I247*H247,2)</f>
        <v>0</v>
      </c>
      <c r="K247" s="181" t="s">
        <v>150</v>
      </c>
      <c r="L247" s="40"/>
      <c r="M247" s="186" t="s">
        <v>19</v>
      </c>
      <c r="N247" s="187" t="s">
        <v>42</v>
      </c>
      <c r="O247" s="65"/>
      <c r="P247" s="188">
        <f>O247*H247</f>
        <v>0</v>
      </c>
      <c r="Q247" s="188">
        <v>0</v>
      </c>
      <c r="R247" s="188">
        <f>Q247*H247</f>
        <v>0</v>
      </c>
      <c r="S247" s="188">
        <v>0.076</v>
      </c>
      <c r="T247" s="189">
        <f>S247*H247</f>
        <v>0.13474799999999998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0" t="s">
        <v>151</v>
      </c>
      <c r="AT247" s="190" t="s">
        <v>146</v>
      </c>
      <c r="AU247" s="190" t="s">
        <v>80</v>
      </c>
      <c r="AY247" s="18" t="s">
        <v>143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18" t="s">
        <v>78</v>
      </c>
      <c r="BK247" s="191">
        <f>ROUND(I247*H247,2)</f>
        <v>0</v>
      </c>
      <c r="BL247" s="18" t="s">
        <v>151</v>
      </c>
      <c r="BM247" s="190" t="s">
        <v>819</v>
      </c>
    </row>
    <row r="248" spans="1:47" s="2" customFormat="1" ht="19.5">
      <c r="A248" s="35"/>
      <c r="B248" s="36"/>
      <c r="C248" s="37"/>
      <c r="D248" s="192" t="s">
        <v>153</v>
      </c>
      <c r="E248" s="37"/>
      <c r="F248" s="193" t="s">
        <v>266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153</v>
      </c>
      <c r="AU248" s="18" t="s">
        <v>80</v>
      </c>
    </row>
    <row r="249" spans="1:47" s="2" customFormat="1" ht="11.25">
      <c r="A249" s="35"/>
      <c r="B249" s="36"/>
      <c r="C249" s="37"/>
      <c r="D249" s="197" t="s">
        <v>155</v>
      </c>
      <c r="E249" s="37"/>
      <c r="F249" s="198" t="s">
        <v>267</v>
      </c>
      <c r="G249" s="37"/>
      <c r="H249" s="37"/>
      <c r="I249" s="194"/>
      <c r="J249" s="37"/>
      <c r="K249" s="37"/>
      <c r="L249" s="40"/>
      <c r="M249" s="195"/>
      <c r="N249" s="196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155</v>
      </c>
      <c r="AU249" s="18" t="s">
        <v>80</v>
      </c>
    </row>
    <row r="250" spans="2:51" s="13" customFormat="1" ht="11.25">
      <c r="B250" s="199"/>
      <c r="C250" s="200"/>
      <c r="D250" s="192" t="s">
        <v>157</v>
      </c>
      <c r="E250" s="201" t="s">
        <v>19</v>
      </c>
      <c r="F250" s="202" t="s">
        <v>796</v>
      </c>
      <c r="G250" s="200"/>
      <c r="H250" s="201" t="s">
        <v>19</v>
      </c>
      <c r="I250" s="203"/>
      <c r="J250" s="200"/>
      <c r="K250" s="200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157</v>
      </c>
      <c r="AU250" s="208" t="s">
        <v>80</v>
      </c>
      <c r="AV250" s="13" t="s">
        <v>78</v>
      </c>
      <c r="AW250" s="13" t="s">
        <v>33</v>
      </c>
      <c r="AX250" s="13" t="s">
        <v>71</v>
      </c>
      <c r="AY250" s="208" t="s">
        <v>143</v>
      </c>
    </row>
    <row r="251" spans="2:51" s="14" customFormat="1" ht="11.25">
      <c r="B251" s="209"/>
      <c r="C251" s="210"/>
      <c r="D251" s="192" t="s">
        <v>157</v>
      </c>
      <c r="E251" s="211" t="s">
        <v>19</v>
      </c>
      <c r="F251" s="212" t="s">
        <v>820</v>
      </c>
      <c r="G251" s="210"/>
      <c r="H251" s="213">
        <v>1.773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157</v>
      </c>
      <c r="AU251" s="219" t="s">
        <v>80</v>
      </c>
      <c r="AV251" s="14" t="s">
        <v>80</v>
      </c>
      <c r="AW251" s="14" t="s">
        <v>33</v>
      </c>
      <c r="AX251" s="14" t="s">
        <v>78</v>
      </c>
      <c r="AY251" s="219" t="s">
        <v>143</v>
      </c>
    </row>
    <row r="252" spans="1:65" s="2" customFormat="1" ht="24.2" customHeight="1">
      <c r="A252" s="35"/>
      <c r="B252" s="36"/>
      <c r="C252" s="179" t="s">
        <v>342</v>
      </c>
      <c r="D252" s="179" t="s">
        <v>146</v>
      </c>
      <c r="E252" s="180" t="s">
        <v>821</v>
      </c>
      <c r="F252" s="181" t="s">
        <v>822</v>
      </c>
      <c r="G252" s="182" t="s">
        <v>163</v>
      </c>
      <c r="H252" s="183">
        <v>2.16</v>
      </c>
      <c r="I252" s="184"/>
      <c r="J252" s="185">
        <f>ROUND(I252*H252,2)</f>
        <v>0</v>
      </c>
      <c r="K252" s="181" t="s">
        <v>150</v>
      </c>
      <c r="L252" s="40"/>
      <c r="M252" s="186" t="s">
        <v>19</v>
      </c>
      <c r="N252" s="187" t="s">
        <v>42</v>
      </c>
      <c r="O252" s="65"/>
      <c r="P252" s="188">
        <f>O252*H252</f>
        <v>0</v>
      </c>
      <c r="Q252" s="188">
        <v>0</v>
      </c>
      <c r="R252" s="188">
        <f>Q252*H252</f>
        <v>0</v>
      </c>
      <c r="S252" s="188">
        <v>0.034</v>
      </c>
      <c r="T252" s="189">
        <f>S252*H252</f>
        <v>0.07344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270</v>
      </c>
      <c r="AT252" s="190" t="s">
        <v>146</v>
      </c>
      <c r="AU252" s="190" t="s">
        <v>80</v>
      </c>
      <c r="AY252" s="18" t="s">
        <v>143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78</v>
      </c>
      <c r="BK252" s="191">
        <f>ROUND(I252*H252,2)</f>
        <v>0</v>
      </c>
      <c r="BL252" s="18" t="s">
        <v>270</v>
      </c>
      <c r="BM252" s="190" t="s">
        <v>823</v>
      </c>
    </row>
    <row r="253" spans="1:47" s="2" customFormat="1" ht="29.25">
      <c r="A253" s="35"/>
      <c r="B253" s="36"/>
      <c r="C253" s="37"/>
      <c r="D253" s="192" t="s">
        <v>153</v>
      </c>
      <c r="E253" s="37"/>
      <c r="F253" s="193" t="s">
        <v>824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153</v>
      </c>
      <c r="AU253" s="18" t="s">
        <v>80</v>
      </c>
    </row>
    <row r="254" spans="1:47" s="2" customFormat="1" ht="11.25">
      <c r="A254" s="35"/>
      <c r="B254" s="36"/>
      <c r="C254" s="37"/>
      <c r="D254" s="197" t="s">
        <v>155</v>
      </c>
      <c r="E254" s="37"/>
      <c r="F254" s="198" t="s">
        <v>825</v>
      </c>
      <c r="G254" s="37"/>
      <c r="H254" s="37"/>
      <c r="I254" s="194"/>
      <c r="J254" s="37"/>
      <c r="K254" s="37"/>
      <c r="L254" s="40"/>
      <c r="M254" s="195"/>
      <c r="N254" s="19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155</v>
      </c>
      <c r="AU254" s="18" t="s">
        <v>80</v>
      </c>
    </row>
    <row r="255" spans="2:51" s="14" customFormat="1" ht="11.25">
      <c r="B255" s="209"/>
      <c r="C255" s="210"/>
      <c r="D255" s="192" t="s">
        <v>157</v>
      </c>
      <c r="E255" s="211" t="s">
        <v>19</v>
      </c>
      <c r="F255" s="212" t="s">
        <v>826</v>
      </c>
      <c r="G255" s="210"/>
      <c r="H255" s="213">
        <v>2.16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157</v>
      </c>
      <c r="AU255" s="219" t="s">
        <v>80</v>
      </c>
      <c r="AV255" s="14" t="s">
        <v>80</v>
      </c>
      <c r="AW255" s="14" t="s">
        <v>33</v>
      </c>
      <c r="AX255" s="14" t="s">
        <v>78</v>
      </c>
      <c r="AY255" s="219" t="s">
        <v>143</v>
      </c>
    </row>
    <row r="256" spans="2:63" s="12" customFormat="1" ht="22.9" customHeight="1">
      <c r="B256" s="163"/>
      <c r="C256" s="164"/>
      <c r="D256" s="165" t="s">
        <v>70</v>
      </c>
      <c r="E256" s="177" t="s">
        <v>277</v>
      </c>
      <c r="F256" s="177" t="s">
        <v>278</v>
      </c>
      <c r="G256" s="164"/>
      <c r="H256" s="164"/>
      <c r="I256" s="167"/>
      <c r="J256" s="178">
        <f>BK256</f>
        <v>0</v>
      </c>
      <c r="K256" s="164"/>
      <c r="L256" s="169"/>
      <c r="M256" s="170"/>
      <c r="N256" s="171"/>
      <c r="O256" s="171"/>
      <c r="P256" s="172">
        <f>SUM(P257:P296)</f>
        <v>0</v>
      </c>
      <c r="Q256" s="171"/>
      <c r="R256" s="172">
        <f>SUM(R257:R296)</f>
        <v>0</v>
      </c>
      <c r="S256" s="171"/>
      <c r="T256" s="173">
        <f>SUM(T257:T296)</f>
        <v>0.5760000000000001</v>
      </c>
      <c r="AR256" s="174" t="s">
        <v>78</v>
      </c>
      <c r="AT256" s="175" t="s">
        <v>70</v>
      </c>
      <c r="AU256" s="175" t="s">
        <v>78</v>
      </c>
      <c r="AY256" s="174" t="s">
        <v>143</v>
      </c>
      <c r="BK256" s="176">
        <f>SUM(BK257:BK296)</f>
        <v>0</v>
      </c>
    </row>
    <row r="257" spans="1:65" s="2" customFormat="1" ht="24.2" customHeight="1">
      <c r="A257" s="35"/>
      <c r="B257" s="36"/>
      <c r="C257" s="179" t="s">
        <v>351</v>
      </c>
      <c r="D257" s="179" t="s">
        <v>146</v>
      </c>
      <c r="E257" s="180" t="s">
        <v>280</v>
      </c>
      <c r="F257" s="181" t="s">
        <v>281</v>
      </c>
      <c r="G257" s="182" t="s">
        <v>170</v>
      </c>
      <c r="H257" s="183">
        <v>3</v>
      </c>
      <c r="I257" s="184"/>
      <c r="J257" s="185">
        <f>ROUND(I257*H257,2)</f>
        <v>0</v>
      </c>
      <c r="K257" s="181" t="s">
        <v>150</v>
      </c>
      <c r="L257" s="40"/>
      <c r="M257" s="186" t="s">
        <v>19</v>
      </c>
      <c r="N257" s="187" t="s">
        <v>42</v>
      </c>
      <c r="O257" s="65"/>
      <c r="P257" s="188">
        <f>O257*H257</f>
        <v>0</v>
      </c>
      <c r="Q257" s="188">
        <v>0</v>
      </c>
      <c r="R257" s="188">
        <f>Q257*H257</f>
        <v>0</v>
      </c>
      <c r="S257" s="188">
        <v>0.04</v>
      </c>
      <c r="T257" s="189">
        <f>S257*H257</f>
        <v>0.12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0" t="s">
        <v>151</v>
      </c>
      <c r="AT257" s="190" t="s">
        <v>146</v>
      </c>
      <c r="AU257" s="190" t="s">
        <v>80</v>
      </c>
      <c r="AY257" s="18" t="s">
        <v>143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18" t="s">
        <v>78</v>
      </c>
      <c r="BK257" s="191">
        <f>ROUND(I257*H257,2)</f>
        <v>0</v>
      </c>
      <c r="BL257" s="18" t="s">
        <v>151</v>
      </c>
      <c r="BM257" s="190" t="s">
        <v>827</v>
      </c>
    </row>
    <row r="258" spans="1:47" s="2" customFormat="1" ht="19.5">
      <c r="A258" s="35"/>
      <c r="B258" s="36"/>
      <c r="C258" s="37"/>
      <c r="D258" s="192" t="s">
        <v>153</v>
      </c>
      <c r="E258" s="37"/>
      <c r="F258" s="193" t="s">
        <v>283</v>
      </c>
      <c r="G258" s="37"/>
      <c r="H258" s="37"/>
      <c r="I258" s="194"/>
      <c r="J258" s="37"/>
      <c r="K258" s="37"/>
      <c r="L258" s="40"/>
      <c r="M258" s="195"/>
      <c r="N258" s="196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153</v>
      </c>
      <c r="AU258" s="18" t="s">
        <v>80</v>
      </c>
    </row>
    <row r="259" spans="1:47" s="2" customFormat="1" ht="11.25">
      <c r="A259" s="35"/>
      <c r="B259" s="36"/>
      <c r="C259" s="37"/>
      <c r="D259" s="197" t="s">
        <v>155</v>
      </c>
      <c r="E259" s="37"/>
      <c r="F259" s="198" t="s">
        <v>284</v>
      </c>
      <c r="G259" s="37"/>
      <c r="H259" s="37"/>
      <c r="I259" s="194"/>
      <c r="J259" s="37"/>
      <c r="K259" s="37"/>
      <c r="L259" s="40"/>
      <c r="M259" s="195"/>
      <c r="N259" s="196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155</v>
      </c>
      <c r="AU259" s="18" t="s">
        <v>80</v>
      </c>
    </row>
    <row r="260" spans="2:51" s="13" customFormat="1" ht="11.25">
      <c r="B260" s="199"/>
      <c r="C260" s="200"/>
      <c r="D260" s="192" t="s">
        <v>157</v>
      </c>
      <c r="E260" s="201" t="s">
        <v>19</v>
      </c>
      <c r="F260" s="202" t="s">
        <v>790</v>
      </c>
      <c r="G260" s="200"/>
      <c r="H260" s="201" t="s">
        <v>19</v>
      </c>
      <c r="I260" s="203"/>
      <c r="J260" s="200"/>
      <c r="K260" s="200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157</v>
      </c>
      <c r="AU260" s="208" t="s">
        <v>80</v>
      </c>
      <c r="AV260" s="13" t="s">
        <v>78</v>
      </c>
      <c r="AW260" s="13" t="s">
        <v>33</v>
      </c>
      <c r="AX260" s="13" t="s">
        <v>71</v>
      </c>
      <c r="AY260" s="208" t="s">
        <v>143</v>
      </c>
    </row>
    <row r="261" spans="2:51" s="14" customFormat="1" ht="11.25">
      <c r="B261" s="209"/>
      <c r="C261" s="210"/>
      <c r="D261" s="192" t="s">
        <v>157</v>
      </c>
      <c r="E261" s="211" t="s">
        <v>19</v>
      </c>
      <c r="F261" s="212" t="s">
        <v>828</v>
      </c>
      <c r="G261" s="210"/>
      <c r="H261" s="213">
        <v>3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157</v>
      </c>
      <c r="AU261" s="219" t="s">
        <v>80</v>
      </c>
      <c r="AV261" s="14" t="s">
        <v>80</v>
      </c>
      <c r="AW261" s="14" t="s">
        <v>33</v>
      </c>
      <c r="AX261" s="14" t="s">
        <v>78</v>
      </c>
      <c r="AY261" s="219" t="s">
        <v>143</v>
      </c>
    </row>
    <row r="262" spans="1:65" s="2" customFormat="1" ht="24.2" customHeight="1">
      <c r="A262" s="35"/>
      <c r="B262" s="36"/>
      <c r="C262" s="179" t="s">
        <v>359</v>
      </c>
      <c r="D262" s="179" t="s">
        <v>146</v>
      </c>
      <c r="E262" s="180" t="s">
        <v>829</v>
      </c>
      <c r="F262" s="181" t="s">
        <v>830</v>
      </c>
      <c r="G262" s="182" t="s">
        <v>170</v>
      </c>
      <c r="H262" s="183">
        <v>3.6</v>
      </c>
      <c r="I262" s="184"/>
      <c r="J262" s="185">
        <f>ROUND(I262*H262,2)</f>
        <v>0</v>
      </c>
      <c r="K262" s="181" t="s">
        <v>150</v>
      </c>
      <c r="L262" s="40"/>
      <c r="M262" s="186" t="s">
        <v>19</v>
      </c>
      <c r="N262" s="187" t="s">
        <v>42</v>
      </c>
      <c r="O262" s="65"/>
      <c r="P262" s="188">
        <f>O262*H262</f>
        <v>0</v>
      </c>
      <c r="Q262" s="188">
        <v>0</v>
      </c>
      <c r="R262" s="188">
        <f>Q262*H262</f>
        <v>0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151</v>
      </c>
      <c r="AT262" s="190" t="s">
        <v>146</v>
      </c>
      <c r="AU262" s="190" t="s">
        <v>80</v>
      </c>
      <c r="AY262" s="18" t="s">
        <v>143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78</v>
      </c>
      <c r="BK262" s="191">
        <f>ROUND(I262*H262,2)</f>
        <v>0</v>
      </c>
      <c r="BL262" s="18" t="s">
        <v>151</v>
      </c>
      <c r="BM262" s="190" t="s">
        <v>831</v>
      </c>
    </row>
    <row r="263" spans="1:47" s="2" customFormat="1" ht="19.5">
      <c r="A263" s="35"/>
      <c r="B263" s="36"/>
      <c r="C263" s="37"/>
      <c r="D263" s="192" t="s">
        <v>153</v>
      </c>
      <c r="E263" s="37"/>
      <c r="F263" s="193" t="s">
        <v>832</v>
      </c>
      <c r="G263" s="37"/>
      <c r="H263" s="37"/>
      <c r="I263" s="194"/>
      <c r="J263" s="37"/>
      <c r="K263" s="37"/>
      <c r="L263" s="40"/>
      <c r="M263" s="195"/>
      <c r="N263" s="19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153</v>
      </c>
      <c r="AU263" s="18" t="s">
        <v>80</v>
      </c>
    </row>
    <row r="264" spans="1:47" s="2" customFormat="1" ht="11.25">
      <c r="A264" s="35"/>
      <c r="B264" s="36"/>
      <c r="C264" s="37"/>
      <c r="D264" s="197" t="s">
        <v>155</v>
      </c>
      <c r="E264" s="37"/>
      <c r="F264" s="198" t="s">
        <v>833</v>
      </c>
      <c r="G264" s="37"/>
      <c r="H264" s="37"/>
      <c r="I264" s="194"/>
      <c r="J264" s="37"/>
      <c r="K264" s="37"/>
      <c r="L264" s="40"/>
      <c r="M264" s="195"/>
      <c r="N264" s="196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155</v>
      </c>
      <c r="AU264" s="18" t="s">
        <v>80</v>
      </c>
    </row>
    <row r="265" spans="2:51" s="13" customFormat="1" ht="11.25">
      <c r="B265" s="199"/>
      <c r="C265" s="200"/>
      <c r="D265" s="192" t="s">
        <v>157</v>
      </c>
      <c r="E265" s="201" t="s">
        <v>19</v>
      </c>
      <c r="F265" s="202" t="s">
        <v>777</v>
      </c>
      <c r="G265" s="200"/>
      <c r="H265" s="201" t="s">
        <v>19</v>
      </c>
      <c r="I265" s="203"/>
      <c r="J265" s="200"/>
      <c r="K265" s="200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157</v>
      </c>
      <c r="AU265" s="208" t="s">
        <v>80</v>
      </c>
      <c r="AV265" s="13" t="s">
        <v>78</v>
      </c>
      <c r="AW265" s="13" t="s">
        <v>33</v>
      </c>
      <c r="AX265" s="13" t="s">
        <v>71</v>
      </c>
      <c r="AY265" s="208" t="s">
        <v>143</v>
      </c>
    </row>
    <row r="266" spans="2:51" s="14" customFormat="1" ht="11.25">
      <c r="B266" s="209"/>
      <c r="C266" s="210"/>
      <c r="D266" s="192" t="s">
        <v>157</v>
      </c>
      <c r="E266" s="211" t="s">
        <v>19</v>
      </c>
      <c r="F266" s="212" t="s">
        <v>834</v>
      </c>
      <c r="G266" s="210"/>
      <c r="H266" s="213">
        <v>3.6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157</v>
      </c>
      <c r="AU266" s="219" t="s">
        <v>80</v>
      </c>
      <c r="AV266" s="14" t="s">
        <v>80</v>
      </c>
      <c r="AW266" s="14" t="s">
        <v>33</v>
      </c>
      <c r="AX266" s="14" t="s">
        <v>78</v>
      </c>
      <c r="AY266" s="219" t="s">
        <v>143</v>
      </c>
    </row>
    <row r="267" spans="1:65" s="2" customFormat="1" ht="37.9" customHeight="1">
      <c r="A267" s="35"/>
      <c r="B267" s="36"/>
      <c r="C267" s="179" t="s">
        <v>366</v>
      </c>
      <c r="D267" s="179" t="s">
        <v>146</v>
      </c>
      <c r="E267" s="180" t="s">
        <v>835</v>
      </c>
      <c r="F267" s="181" t="s">
        <v>836</v>
      </c>
      <c r="G267" s="182" t="s">
        <v>163</v>
      </c>
      <c r="H267" s="183">
        <v>3</v>
      </c>
      <c r="I267" s="184"/>
      <c r="J267" s="185">
        <f>ROUND(I267*H267,2)</f>
        <v>0</v>
      </c>
      <c r="K267" s="181" t="s">
        <v>150</v>
      </c>
      <c r="L267" s="40"/>
      <c r="M267" s="186" t="s">
        <v>19</v>
      </c>
      <c r="N267" s="187" t="s">
        <v>42</v>
      </c>
      <c r="O267" s="65"/>
      <c r="P267" s="188">
        <f>O267*H267</f>
        <v>0</v>
      </c>
      <c r="Q267" s="188">
        <v>0</v>
      </c>
      <c r="R267" s="188">
        <f>Q267*H267</f>
        <v>0</v>
      </c>
      <c r="S267" s="188">
        <v>0.05</v>
      </c>
      <c r="T267" s="189">
        <f>S267*H267</f>
        <v>0.15000000000000002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0" t="s">
        <v>151</v>
      </c>
      <c r="AT267" s="190" t="s">
        <v>146</v>
      </c>
      <c r="AU267" s="190" t="s">
        <v>80</v>
      </c>
      <c r="AY267" s="18" t="s">
        <v>143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8" t="s">
        <v>78</v>
      </c>
      <c r="BK267" s="191">
        <f>ROUND(I267*H267,2)</f>
        <v>0</v>
      </c>
      <c r="BL267" s="18" t="s">
        <v>151</v>
      </c>
      <c r="BM267" s="190" t="s">
        <v>837</v>
      </c>
    </row>
    <row r="268" spans="1:47" s="2" customFormat="1" ht="19.5">
      <c r="A268" s="35"/>
      <c r="B268" s="36"/>
      <c r="C268" s="37"/>
      <c r="D268" s="192" t="s">
        <v>153</v>
      </c>
      <c r="E268" s="37"/>
      <c r="F268" s="193" t="s">
        <v>838</v>
      </c>
      <c r="G268" s="37"/>
      <c r="H268" s="37"/>
      <c r="I268" s="194"/>
      <c r="J268" s="37"/>
      <c r="K268" s="37"/>
      <c r="L268" s="40"/>
      <c r="M268" s="195"/>
      <c r="N268" s="19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153</v>
      </c>
      <c r="AU268" s="18" t="s">
        <v>80</v>
      </c>
    </row>
    <row r="269" spans="1:47" s="2" customFormat="1" ht="11.25">
      <c r="A269" s="35"/>
      <c r="B269" s="36"/>
      <c r="C269" s="37"/>
      <c r="D269" s="197" t="s">
        <v>155</v>
      </c>
      <c r="E269" s="37"/>
      <c r="F269" s="198" t="s">
        <v>839</v>
      </c>
      <c r="G269" s="37"/>
      <c r="H269" s="37"/>
      <c r="I269" s="194"/>
      <c r="J269" s="37"/>
      <c r="K269" s="37"/>
      <c r="L269" s="40"/>
      <c r="M269" s="195"/>
      <c r="N269" s="196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155</v>
      </c>
      <c r="AU269" s="18" t="s">
        <v>80</v>
      </c>
    </row>
    <row r="270" spans="2:51" s="13" customFormat="1" ht="11.25">
      <c r="B270" s="199"/>
      <c r="C270" s="200"/>
      <c r="D270" s="192" t="s">
        <v>157</v>
      </c>
      <c r="E270" s="201" t="s">
        <v>19</v>
      </c>
      <c r="F270" s="202" t="s">
        <v>754</v>
      </c>
      <c r="G270" s="200"/>
      <c r="H270" s="201" t="s">
        <v>19</v>
      </c>
      <c r="I270" s="203"/>
      <c r="J270" s="200"/>
      <c r="K270" s="200"/>
      <c r="L270" s="204"/>
      <c r="M270" s="205"/>
      <c r="N270" s="206"/>
      <c r="O270" s="206"/>
      <c r="P270" s="206"/>
      <c r="Q270" s="206"/>
      <c r="R270" s="206"/>
      <c r="S270" s="206"/>
      <c r="T270" s="207"/>
      <c r="AT270" s="208" t="s">
        <v>157</v>
      </c>
      <c r="AU270" s="208" t="s">
        <v>80</v>
      </c>
      <c r="AV270" s="13" t="s">
        <v>78</v>
      </c>
      <c r="AW270" s="13" t="s">
        <v>33</v>
      </c>
      <c r="AX270" s="13" t="s">
        <v>71</v>
      </c>
      <c r="AY270" s="208" t="s">
        <v>143</v>
      </c>
    </row>
    <row r="271" spans="2:51" s="13" customFormat="1" ht="11.25">
      <c r="B271" s="199"/>
      <c r="C271" s="200"/>
      <c r="D271" s="192" t="s">
        <v>157</v>
      </c>
      <c r="E271" s="201" t="s">
        <v>19</v>
      </c>
      <c r="F271" s="202" t="s">
        <v>840</v>
      </c>
      <c r="G271" s="200"/>
      <c r="H271" s="201" t="s">
        <v>19</v>
      </c>
      <c r="I271" s="203"/>
      <c r="J271" s="200"/>
      <c r="K271" s="200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157</v>
      </c>
      <c r="AU271" s="208" t="s">
        <v>80</v>
      </c>
      <c r="AV271" s="13" t="s">
        <v>78</v>
      </c>
      <c r="AW271" s="13" t="s">
        <v>33</v>
      </c>
      <c r="AX271" s="13" t="s">
        <v>71</v>
      </c>
      <c r="AY271" s="208" t="s">
        <v>143</v>
      </c>
    </row>
    <row r="272" spans="2:51" s="14" customFormat="1" ht="11.25">
      <c r="B272" s="209"/>
      <c r="C272" s="210"/>
      <c r="D272" s="192" t="s">
        <v>157</v>
      </c>
      <c r="E272" s="211" t="s">
        <v>19</v>
      </c>
      <c r="F272" s="212" t="s">
        <v>756</v>
      </c>
      <c r="G272" s="210"/>
      <c r="H272" s="213">
        <v>3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157</v>
      </c>
      <c r="AU272" s="219" t="s">
        <v>80</v>
      </c>
      <c r="AV272" s="14" t="s">
        <v>80</v>
      </c>
      <c r="AW272" s="14" t="s">
        <v>33</v>
      </c>
      <c r="AX272" s="14" t="s">
        <v>78</v>
      </c>
      <c r="AY272" s="219" t="s">
        <v>143</v>
      </c>
    </row>
    <row r="273" spans="1:65" s="2" customFormat="1" ht="37.9" customHeight="1">
      <c r="A273" s="35"/>
      <c r="B273" s="36"/>
      <c r="C273" s="179" t="s">
        <v>372</v>
      </c>
      <c r="D273" s="179" t="s">
        <v>146</v>
      </c>
      <c r="E273" s="180" t="s">
        <v>841</v>
      </c>
      <c r="F273" s="181" t="s">
        <v>842</v>
      </c>
      <c r="G273" s="182" t="s">
        <v>170</v>
      </c>
      <c r="H273" s="183">
        <v>6</v>
      </c>
      <c r="I273" s="184"/>
      <c r="J273" s="185">
        <f>ROUND(I273*H273,2)</f>
        <v>0</v>
      </c>
      <c r="K273" s="181" t="s">
        <v>150</v>
      </c>
      <c r="L273" s="40"/>
      <c r="M273" s="186" t="s">
        <v>19</v>
      </c>
      <c r="N273" s="187" t="s">
        <v>42</v>
      </c>
      <c r="O273" s="65"/>
      <c r="P273" s="188">
        <f>O273*H273</f>
        <v>0</v>
      </c>
      <c r="Q273" s="188">
        <v>0</v>
      </c>
      <c r="R273" s="188">
        <f>Q273*H273</f>
        <v>0</v>
      </c>
      <c r="S273" s="188">
        <v>0</v>
      </c>
      <c r="T273" s="18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0" t="s">
        <v>151</v>
      </c>
      <c r="AT273" s="190" t="s">
        <v>146</v>
      </c>
      <c r="AU273" s="190" t="s">
        <v>80</v>
      </c>
      <c r="AY273" s="18" t="s">
        <v>143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18" t="s">
        <v>78</v>
      </c>
      <c r="BK273" s="191">
        <f>ROUND(I273*H273,2)</f>
        <v>0</v>
      </c>
      <c r="BL273" s="18" t="s">
        <v>151</v>
      </c>
      <c r="BM273" s="190" t="s">
        <v>843</v>
      </c>
    </row>
    <row r="274" spans="1:47" s="2" customFormat="1" ht="29.25">
      <c r="A274" s="35"/>
      <c r="B274" s="36"/>
      <c r="C274" s="37"/>
      <c r="D274" s="192" t="s">
        <v>153</v>
      </c>
      <c r="E274" s="37"/>
      <c r="F274" s="193" t="s">
        <v>844</v>
      </c>
      <c r="G274" s="37"/>
      <c r="H274" s="37"/>
      <c r="I274" s="194"/>
      <c r="J274" s="37"/>
      <c r="K274" s="37"/>
      <c r="L274" s="40"/>
      <c r="M274" s="195"/>
      <c r="N274" s="196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153</v>
      </c>
      <c r="AU274" s="18" t="s">
        <v>80</v>
      </c>
    </row>
    <row r="275" spans="1:47" s="2" customFormat="1" ht="11.25">
      <c r="A275" s="35"/>
      <c r="B275" s="36"/>
      <c r="C275" s="37"/>
      <c r="D275" s="197" t="s">
        <v>155</v>
      </c>
      <c r="E275" s="37"/>
      <c r="F275" s="198" t="s">
        <v>845</v>
      </c>
      <c r="G275" s="37"/>
      <c r="H275" s="37"/>
      <c r="I275" s="194"/>
      <c r="J275" s="37"/>
      <c r="K275" s="37"/>
      <c r="L275" s="40"/>
      <c r="M275" s="195"/>
      <c r="N275" s="196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155</v>
      </c>
      <c r="AU275" s="18" t="s">
        <v>80</v>
      </c>
    </row>
    <row r="276" spans="2:51" s="13" customFormat="1" ht="22.5">
      <c r="B276" s="199"/>
      <c r="C276" s="200"/>
      <c r="D276" s="192" t="s">
        <v>157</v>
      </c>
      <c r="E276" s="201" t="s">
        <v>19</v>
      </c>
      <c r="F276" s="202" t="s">
        <v>846</v>
      </c>
      <c r="G276" s="200"/>
      <c r="H276" s="201" t="s">
        <v>19</v>
      </c>
      <c r="I276" s="203"/>
      <c r="J276" s="200"/>
      <c r="K276" s="200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157</v>
      </c>
      <c r="AU276" s="208" t="s">
        <v>80</v>
      </c>
      <c r="AV276" s="13" t="s">
        <v>78</v>
      </c>
      <c r="AW276" s="13" t="s">
        <v>33</v>
      </c>
      <c r="AX276" s="13" t="s">
        <v>71</v>
      </c>
      <c r="AY276" s="208" t="s">
        <v>143</v>
      </c>
    </row>
    <row r="277" spans="2:51" s="14" customFormat="1" ht="11.25">
      <c r="B277" s="209"/>
      <c r="C277" s="210"/>
      <c r="D277" s="192" t="s">
        <v>157</v>
      </c>
      <c r="E277" s="211" t="s">
        <v>19</v>
      </c>
      <c r="F277" s="212" t="s">
        <v>847</v>
      </c>
      <c r="G277" s="210"/>
      <c r="H277" s="213">
        <v>6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157</v>
      </c>
      <c r="AU277" s="219" t="s">
        <v>80</v>
      </c>
      <c r="AV277" s="14" t="s">
        <v>80</v>
      </c>
      <c r="AW277" s="14" t="s">
        <v>33</v>
      </c>
      <c r="AX277" s="14" t="s">
        <v>78</v>
      </c>
      <c r="AY277" s="219" t="s">
        <v>143</v>
      </c>
    </row>
    <row r="278" spans="1:65" s="2" customFormat="1" ht="44.25" customHeight="1">
      <c r="A278" s="35"/>
      <c r="B278" s="36"/>
      <c r="C278" s="179" t="s">
        <v>379</v>
      </c>
      <c r="D278" s="179" t="s">
        <v>146</v>
      </c>
      <c r="E278" s="180" t="s">
        <v>848</v>
      </c>
      <c r="F278" s="181" t="s">
        <v>849</v>
      </c>
      <c r="G278" s="182" t="s">
        <v>170</v>
      </c>
      <c r="H278" s="183">
        <v>84</v>
      </c>
      <c r="I278" s="184"/>
      <c r="J278" s="185">
        <f>ROUND(I278*H278,2)</f>
        <v>0</v>
      </c>
      <c r="K278" s="181" t="s">
        <v>150</v>
      </c>
      <c r="L278" s="40"/>
      <c r="M278" s="186" t="s">
        <v>19</v>
      </c>
      <c r="N278" s="187" t="s">
        <v>42</v>
      </c>
      <c r="O278" s="65"/>
      <c r="P278" s="188">
        <f>O278*H278</f>
        <v>0</v>
      </c>
      <c r="Q278" s="188">
        <v>0</v>
      </c>
      <c r="R278" s="188">
        <f>Q278*H278</f>
        <v>0</v>
      </c>
      <c r="S278" s="188">
        <v>0</v>
      </c>
      <c r="T278" s="18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0" t="s">
        <v>151</v>
      </c>
      <c r="AT278" s="190" t="s">
        <v>146</v>
      </c>
      <c r="AU278" s="190" t="s">
        <v>80</v>
      </c>
      <c r="AY278" s="18" t="s">
        <v>143</v>
      </c>
      <c r="BE278" s="191">
        <f>IF(N278="základní",J278,0)</f>
        <v>0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18" t="s">
        <v>78</v>
      </c>
      <c r="BK278" s="191">
        <f>ROUND(I278*H278,2)</f>
        <v>0</v>
      </c>
      <c r="BL278" s="18" t="s">
        <v>151</v>
      </c>
      <c r="BM278" s="190" t="s">
        <v>850</v>
      </c>
    </row>
    <row r="279" spans="1:47" s="2" customFormat="1" ht="29.25">
      <c r="A279" s="35"/>
      <c r="B279" s="36"/>
      <c r="C279" s="37"/>
      <c r="D279" s="192" t="s">
        <v>153</v>
      </c>
      <c r="E279" s="37"/>
      <c r="F279" s="193" t="s">
        <v>851</v>
      </c>
      <c r="G279" s="37"/>
      <c r="H279" s="37"/>
      <c r="I279" s="194"/>
      <c r="J279" s="37"/>
      <c r="K279" s="37"/>
      <c r="L279" s="40"/>
      <c r="M279" s="195"/>
      <c r="N279" s="196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153</v>
      </c>
      <c r="AU279" s="18" t="s">
        <v>80</v>
      </c>
    </row>
    <row r="280" spans="1:47" s="2" customFormat="1" ht="11.25">
      <c r="A280" s="35"/>
      <c r="B280" s="36"/>
      <c r="C280" s="37"/>
      <c r="D280" s="197" t="s">
        <v>155</v>
      </c>
      <c r="E280" s="37"/>
      <c r="F280" s="198" t="s">
        <v>852</v>
      </c>
      <c r="G280" s="37"/>
      <c r="H280" s="37"/>
      <c r="I280" s="194"/>
      <c r="J280" s="37"/>
      <c r="K280" s="37"/>
      <c r="L280" s="40"/>
      <c r="M280" s="195"/>
      <c r="N280" s="196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155</v>
      </c>
      <c r="AU280" s="18" t="s">
        <v>80</v>
      </c>
    </row>
    <row r="281" spans="2:51" s="13" customFormat="1" ht="22.5">
      <c r="B281" s="199"/>
      <c r="C281" s="200"/>
      <c r="D281" s="192" t="s">
        <v>157</v>
      </c>
      <c r="E281" s="201" t="s">
        <v>19</v>
      </c>
      <c r="F281" s="202" t="s">
        <v>846</v>
      </c>
      <c r="G281" s="200"/>
      <c r="H281" s="201" t="s">
        <v>19</v>
      </c>
      <c r="I281" s="203"/>
      <c r="J281" s="200"/>
      <c r="K281" s="200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157</v>
      </c>
      <c r="AU281" s="208" t="s">
        <v>80</v>
      </c>
      <c r="AV281" s="13" t="s">
        <v>78</v>
      </c>
      <c r="AW281" s="13" t="s">
        <v>33</v>
      </c>
      <c r="AX281" s="13" t="s">
        <v>71</v>
      </c>
      <c r="AY281" s="208" t="s">
        <v>143</v>
      </c>
    </row>
    <row r="282" spans="2:51" s="14" customFormat="1" ht="11.25">
      <c r="B282" s="209"/>
      <c r="C282" s="210"/>
      <c r="D282" s="192" t="s">
        <v>157</v>
      </c>
      <c r="E282" s="211" t="s">
        <v>19</v>
      </c>
      <c r="F282" s="212" t="s">
        <v>853</v>
      </c>
      <c r="G282" s="210"/>
      <c r="H282" s="213">
        <v>84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157</v>
      </c>
      <c r="AU282" s="219" t="s">
        <v>80</v>
      </c>
      <c r="AV282" s="14" t="s">
        <v>80</v>
      </c>
      <c r="AW282" s="14" t="s">
        <v>33</v>
      </c>
      <c r="AX282" s="14" t="s">
        <v>78</v>
      </c>
      <c r="AY282" s="219" t="s">
        <v>143</v>
      </c>
    </row>
    <row r="283" spans="1:65" s="2" customFormat="1" ht="37.9" customHeight="1">
      <c r="A283" s="35"/>
      <c r="B283" s="36"/>
      <c r="C283" s="179" t="s">
        <v>387</v>
      </c>
      <c r="D283" s="179" t="s">
        <v>146</v>
      </c>
      <c r="E283" s="180" t="s">
        <v>854</v>
      </c>
      <c r="F283" s="181" t="s">
        <v>855</v>
      </c>
      <c r="G283" s="182" t="s">
        <v>170</v>
      </c>
      <c r="H283" s="183">
        <v>6</v>
      </c>
      <c r="I283" s="184"/>
      <c r="J283" s="185">
        <f>ROUND(I283*H283,2)</f>
        <v>0</v>
      </c>
      <c r="K283" s="181" t="s">
        <v>150</v>
      </c>
      <c r="L283" s="40"/>
      <c r="M283" s="186" t="s">
        <v>19</v>
      </c>
      <c r="N283" s="187" t="s">
        <v>42</v>
      </c>
      <c r="O283" s="65"/>
      <c r="P283" s="188">
        <f>O283*H283</f>
        <v>0</v>
      </c>
      <c r="Q283" s="188">
        <v>0</v>
      </c>
      <c r="R283" s="188">
        <f>Q283*H283</f>
        <v>0</v>
      </c>
      <c r="S283" s="188">
        <v>0</v>
      </c>
      <c r="T283" s="18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0" t="s">
        <v>151</v>
      </c>
      <c r="AT283" s="190" t="s">
        <v>146</v>
      </c>
      <c r="AU283" s="190" t="s">
        <v>80</v>
      </c>
      <c r="AY283" s="18" t="s">
        <v>143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18" t="s">
        <v>78</v>
      </c>
      <c r="BK283" s="191">
        <f>ROUND(I283*H283,2)</f>
        <v>0</v>
      </c>
      <c r="BL283" s="18" t="s">
        <v>151</v>
      </c>
      <c r="BM283" s="190" t="s">
        <v>856</v>
      </c>
    </row>
    <row r="284" spans="1:47" s="2" customFormat="1" ht="29.25">
      <c r="A284" s="35"/>
      <c r="B284" s="36"/>
      <c r="C284" s="37"/>
      <c r="D284" s="192" t="s">
        <v>153</v>
      </c>
      <c r="E284" s="37"/>
      <c r="F284" s="193" t="s">
        <v>857</v>
      </c>
      <c r="G284" s="37"/>
      <c r="H284" s="37"/>
      <c r="I284" s="194"/>
      <c r="J284" s="37"/>
      <c r="K284" s="37"/>
      <c r="L284" s="40"/>
      <c r="M284" s="195"/>
      <c r="N284" s="196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153</v>
      </c>
      <c r="AU284" s="18" t="s">
        <v>80</v>
      </c>
    </row>
    <row r="285" spans="1:47" s="2" customFormat="1" ht="11.25">
      <c r="A285" s="35"/>
      <c r="B285" s="36"/>
      <c r="C285" s="37"/>
      <c r="D285" s="197" t="s">
        <v>155</v>
      </c>
      <c r="E285" s="37"/>
      <c r="F285" s="198" t="s">
        <v>858</v>
      </c>
      <c r="G285" s="37"/>
      <c r="H285" s="37"/>
      <c r="I285" s="194"/>
      <c r="J285" s="37"/>
      <c r="K285" s="37"/>
      <c r="L285" s="40"/>
      <c r="M285" s="195"/>
      <c r="N285" s="196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155</v>
      </c>
      <c r="AU285" s="18" t="s">
        <v>80</v>
      </c>
    </row>
    <row r="286" spans="2:51" s="13" customFormat="1" ht="22.5">
      <c r="B286" s="199"/>
      <c r="C286" s="200"/>
      <c r="D286" s="192" t="s">
        <v>157</v>
      </c>
      <c r="E286" s="201" t="s">
        <v>19</v>
      </c>
      <c r="F286" s="202" t="s">
        <v>846</v>
      </c>
      <c r="G286" s="200"/>
      <c r="H286" s="201" t="s">
        <v>19</v>
      </c>
      <c r="I286" s="203"/>
      <c r="J286" s="200"/>
      <c r="K286" s="200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157</v>
      </c>
      <c r="AU286" s="208" t="s">
        <v>80</v>
      </c>
      <c r="AV286" s="13" t="s">
        <v>78</v>
      </c>
      <c r="AW286" s="13" t="s">
        <v>33</v>
      </c>
      <c r="AX286" s="13" t="s">
        <v>71</v>
      </c>
      <c r="AY286" s="208" t="s">
        <v>143</v>
      </c>
    </row>
    <row r="287" spans="2:51" s="14" customFormat="1" ht="11.25">
      <c r="B287" s="209"/>
      <c r="C287" s="210"/>
      <c r="D287" s="192" t="s">
        <v>157</v>
      </c>
      <c r="E287" s="211" t="s">
        <v>19</v>
      </c>
      <c r="F287" s="212" t="s">
        <v>847</v>
      </c>
      <c r="G287" s="210"/>
      <c r="H287" s="213">
        <v>6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157</v>
      </c>
      <c r="AU287" s="219" t="s">
        <v>80</v>
      </c>
      <c r="AV287" s="14" t="s">
        <v>80</v>
      </c>
      <c r="AW287" s="14" t="s">
        <v>33</v>
      </c>
      <c r="AX287" s="14" t="s">
        <v>78</v>
      </c>
      <c r="AY287" s="219" t="s">
        <v>143</v>
      </c>
    </row>
    <row r="288" spans="1:65" s="2" customFormat="1" ht="24.2" customHeight="1">
      <c r="A288" s="35"/>
      <c r="B288" s="36"/>
      <c r="C288" s="179" t="s">
        <v>395</v>
      </c>
      <c r="D288" s="179" t="s">
        <v>146</v>
      </c>
      <c r="E288" s="180" t="s">
        <v>859</v>
      </c>
      <c r="F288" s="181" t="s">
        <v>860</v>
      </c>
      <c r="G288" s="182" t="s">
        <v>194</v>
      </c>
      <c r="H288" s="183">
        <v>2</v>
      </c>
      <c r="I288" s="184"/>
      <c r="J288" s="185">
        <f>ROUND(I288*H288,2)</f>
        <v>0</v>
      </c>
      <c r="K288" s="181" t="s">
        <v>150</v>
      </c>
      <c r="L288" s="40"/>
      <c r="M288" s="186" t="s">
        <v>19</v>
      </c>
      <c r="N288" s="187" t="s">
        <v>42</v>
      </c>
      <c r="O288" s="65"/>
      <c r="P288" s="188">
        <f>O288*H288</f>
        <v>0</v>
      </c>
      <c r="Q288" s="188">
        <v>0</v>
      </c>
      <c r="R288" s="188">
        <f>Q288*H288</f>
        <v>0</v>
      </c>
      <c r="S288" s="188">
        <v>0.015</v>
      </c>
      <c r="T288" s="189">
        <f>S288*H288</f>
        <v>0.03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151</v>
      </c>
      <c r="AT288" s="190" t="s">
        <v>146</v>
      </c>
      <c r="AU288" s="190" t="s">
        <v>80</v>
      </c>
      <c r="AY288" s="18" t="s">
        <v>143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18" t="s">
        <v>78</v>
      </c>
      <c r="BK288" s="191">
        <f>ROUND(I288*H288,2)</f>
        <v>0</v>
      </c>
      <c r="BL288" s="18" t="s">
        <v>151</v>
      </c>
      <c r="BM288" s="190" t="s">
        <v>861</v>
      </c>
    </row>
    <row r="289" spans="1:47" s="2" customFormat="1" ht="19.5">
      <c r="A289" s="35"/>
      <c r="B289" s="36"/>
      <c r="C289" s="37"/>
      <c r="D289" s="192" t="s">
        <v>153</v>
      </c>
      <c r="E289" s="37"/>
      <c r="F289" s="193" t="s">
        <v>862</v>
      </c>
      <c r="G289" s="37"/>
      <c r="H289" s="37"/>
      <c r="I289" s="194"/>
      <c r="J289" s="37"/>
      <c r="K289" s="37"/>
      <c r="L289" s="40"/>
      <c r="M289" s="195"/>
      <c r="N289" s="19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153</v>
      </c>
      <c r="AU289" s="18" t="s">
        <v>80</v>
      </c>
    </row>
    <row r="290" spans="1:47" s="2" customFormat="1" ht="11.25">
      <c r="A290" s="35"/>
      <c r="B290" s="36"/>
      <c r="C290" s="37"/>
      <c r="D290" s="197" t="s">
        <v>155</v>
      </c>
      <c r="E290" s="37"/>
      <c r="F290" s="198" t="s">
        <v>863</v>
      </c>
      <c r="G290" s="37"/>
      <c r="H290" s="37"/>
      <c r="I290" s="194"/>
      <c r="J290" s="37"/>
      <c r="K290" s="37"/>
      <c r="L290" s="40"/>
      <c r="M290" s="195"/>
      <c r="N290" s="196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155</v>
      </c>
      <c r="AU290" s="18" t="s">
        <v>80</v>
      </c>
    </row>
    <row r="291" spans="2:51" s="13" customFormat="1" ht="22.5">
      <c r="B291" s="199"/>
      <c r="C291" s="200"/>
      <c r="D291" s="192" t="s">
        <v>157</v>
      </c>
      <c r="E291" s="201" t="s">
        <v>19</v>
      </c>
      <c r="F291" s="202" t="s">
        <v>864</v>
      </c>
      <c r="G291" s="200"/>
      <c r="H291" s="201" t="s">
        <v>19</v>
      </c>
      <c r="I291" s="203"/>
      <c r="J291" s="200"/>
      <c r="K291" s="200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157</v>
      </c>
      <c r="AU291" s="208" t="s">
        <v>80</v>
      </c>
      <c r="AV291" s="13" t="s">
        <v>78</v>
      </c>
      <c r="AW291" s="13" t="s">
        <v>33</v>
      </c>
      <c r="AX291" s="13" t="s">
        <v>71</v>
      </c>
      <c r="AY291" s="208" t="s">
        <v>143</v>
      </c>
    </row>
    <row r="292" spans="2:51" s="14" customFormat="1" ht="11.25">
      <c r="B292" s="209"/>
      <c r="C292" s="210"/>
      <c r="D292" s="192" t="s">
        <v>157</v>
      </c>
      <c r="E292" s="211" t="s">
        <v>19</v>
      </c>
      <c r="F292" s="212" t="s">
        <v>80</v>
      </c>
      <c r="G292" s="210"/>
      <c r="H292" s="213">
        <v>2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157</v>
      </c>
      <c r="AU292" s="219" t="s">
        <v>80</v>
      </c>
      <c r="AV292" s="14" t="s">
        <v>80</v>
      </c>
      <c r="AW292" s="14" t="s">
        <v>33</v>
      </c>
      <c r="AX292" s="14" t="s">
        <v>78</v>
      </c>
      <c r="AY292" s="219" t="s">
        <v>143</v>
      </c>
    </row>
    <row r="293" spans="1:65" s="2" customFormat="1" ht="24.2" customHeight="1">
      <c r="A293" s="35"/>
      <c r="B293" s="36"/>
      <c r="C293" s="179" t="s">
        <v>401</v>
      </c>
      <c r="D293" s="179" t="s">
        <v>146</v>
      </c>
      <c r="E293" s="180" t="s">
        <v>865</v>
      </c>
      <c r="F293" s="181" t="s">
        <v>866</v>
      </c>
      <c r="G293" s="182" t="s">
        <v>194</v>
      </c>
      <c r="H293" s="183">
        <v>1</v>
      </c>
      <c r="I293" s="184"/>
      <c r="J293" s="185">
        <f>ROUND(I293*H293,2)</f>
        <v>0</v>
      </c>
      <c r="K293" s="181" t="s">
        <v>150</v>
      </c>
      <c r="L293" s="40"/>
      <c r="M293" s="186" t="s">
        <v>19</v>
      </c>
      <c r="N293" s="187" t="s">
        <v>42</v>
      </c>
      <c r="O293" s="65"/>
      <c r="P293" s="188">
        <f>O293*H293</f>
        <v>0</v>
      </c>
      <c r="Q293" s="188">
        <v>0</v>
      </c>
      <c r="R293" s="188">
        <f>Q293*H293</f>
        <v>0</v>
      </c>
      <c r="S293" s="188">
        <v>0.276</v>
      </c>
      <c r="T293" s="189">
        <f>S293*H293</f>
        <v>0.276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0" t="s">
        <v>151</v>
      </c>
      <c r="AT293" s="190" t="s">
        <v>146</v>
      </c>
      <c r="AU293" s="190" t="s">
        <v>80</v>
      </c>
      <c r="AY293" s="18" t="s">
        <v>143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18" t="s">
        <v>78</v>
      </c>
      <c r="BK293" s="191">
        <f>ROUND(I293*H293,2)</f>
        <v>0</v>
      </c>
      <c r="BL293" s="18" t="s">
        <v>151</v>
      </c>
      <c r="BM293" s="190" t="s">
        <v>867</v>
      </c>
    </row>
    <row r="294" spans="1:47" s="2" customFormat="1" ht="29.25">
      <c r="A294" s="35"/>
      <c r="B294" s="36"/>
      <c r="C294" s="37"/>
      <c r="D294" s="192" t="s">
        <v>153</v>
      </c>
      <c r="E294" s="37"/>
      <c r="F294" s="193" t="s">
        <v>868</v>
      </c>
      <c r="G294" s="37"/>
      <c r="H294" s="37"/>
      <c r="I294" s="194"/>
      <c r="J294" s="37"/>
      <c r="K294" s="37"/>
      <c r="L294" s="40"/>
      <c r="M294" s="195"/>
      <c r="N294" s="196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153</v>
      </c>
      <c r="AU294" s="18" t="s">
        <v>80</v>
      </c>
    </row>
    <row r="295" spans="1:47" s="2" customFormat="1" ht="11.25">
      <c r="A295" s="35"/>
      <c r="B295" s="36"/>
      <c r="C295" s="37"/>
      <c r="D295" s="197" t="s">
        <v>155</v>
      </c>
      <c r="E295" s="37"/>
      <c r="F295" s="198" t="s">
        <v>869</v>
      </c>
      <c r="G295" s="37"/>
      <c r="H295" s="37"/>
      <c r="I295" s="194"/>
      <c r="J295" s="37"/>
      <c r="K295" s="37"/>
      <c r="L295" s="40"/>
      <c r="M295" s="195"/>
      <c r="N295" s="196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155</v>
      </c>
      <c r="AU295" s="18" t="s">
        <v>80</v>
      </c>
    </row>
    <row r="296" spans="2:51" s="14" customFormat="1" ht="11.25">
      <c r="B296" s="209"/>
      <c r="C296" s="210"/>
      <c r="D296" s="192" t="s">
        <v>157</v>
      </c>
      <c r="E296" s="211" t="s">
        <v>19</v>
      </c>
      <c r="F296" s="212" t="s">
        <v>870</v>
      </c>
      <c r="G296" s="210"/>
      <c r="H296" s="213">
        <v>1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157</v>
      </c>
      <c r="AU296" s="219" t="s">
        <v>80</v>
      </c>
      <c r="AV296" s="14" t="s">
        <v>80</v>
      </c>
      <c r="AW296" s="14" t="s">
        <v>33</v>
      </c>
      <c r="AX296" s="14" t="s">
        <v>78</v>
      </c>
      <c r="AY296" s="219" t="s">
        <v>143</v>
      </c>
    </row>
    <row r="297" spans="2:63" s="12" customFormat="1" ht="22.9" customHeight="1">
      <c r="B297" s="163"/>
      <c r="C297" s="164"/>
      <c r="D297" s="165" t="s">
        <v>70</v>
      </c>
      <c r="E297" s="177" t="s">
        <v>286</v>
      </c>
      <c r="F297" s="177" t="s">
        <v>287</v>
      </c>
      <c r="G297" s="164"/>
      <c r="H297" s="164"/>
      <c r="I297" s="167"/>
      <c r="J297" s="178">
        <f>BK297</f>
        <v>0</v>
      </c>
      <c r="K297" s="164"/>
      <c r="L297" s="169"/>
      <c r="M297" s="170"/>
      <c r="N297" s="171"/>
      <c r="O297" s="171"/>
      <c r="P297" s="172">
        <f>SUM(P298:P310)</f>
        <v>0</v>
      </c>
      <c r="Q297" s="171"/>
      <c r="R297" s="172">
        <f>SUM(R298:R310)</f>
        <v>0</v>
      </c>
      <c r="S297" s="171"/>
      <c r="T297" s="173">
        <f>SUM(T298:T310)</f>
        <v>0</v>
      </c>
      <c r="AR297" s="174" t="s">
        <v>78</v>
      </c>
      <c r="AT297" s="175" t="s">
        <v>70</v>
      </c>
      <c r="AU297" s="175" t="s">
        <v>78</v>
      </c>
      <c r="AY297" s="174" t="s">
        <v>143</v>
      </c>
      <c r="BK297" s="176">
        <f>SUM(BK298:BK310)</f>
        <v>0</v>
      </c>
    </row>
    <row r="298" spans="1:65" s="2" customFormat="1" ht="24.2" customHeight="1">
      <c r="A298" s="35"/>
      <c r="B298" s="36"/>
      <c r="C298" s="179" t="s">
        <v>407</v>
      </c>
      <c r="D298" s="179" t="s">
        <v>146</v>
      </c>
      <c r="E298" s="180" t="s">
        <v>289</v>
      </c>
      <c r="F298" s="181" t="s">
        <v>290</v>
      </c>
      <c r="G298" s="182" t="s">
        <v>149</v>
      </c>
      <c r="H298" s="183">
        <v>2.932</v>
      </c>
      <c r="I298" s="184"/>
      <c r="J298" s="185">
        <f>ROUND(I298*H298,2)</f>
        <v>0</v>
      </c>
      <c r="K298" s="181" t="s">
        <v>150</v>
      </c>
      <c r="L298" s="40"/>
      <c r="M298" s="186" t="s">
        <v>19</v>
      </c>
      <c r="N298" s="187" t="s">
        <v>42</v>
      </c>
      <c r="O298" s="65"/>
      <c r="P298" s="188">
        <f>O298*H298</f>
        <v>0</v>
      </c>
      <c r="Q298" s="188">
        <v>0</v>
      </c>
      <c r="R298" s="188">
        <f>Q298*H298</f>
        <v>0</v>
      </c>
      <c r="S298" s="188">
        <v>0</v>
      </c>
      <c r="T298" s="18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0" t="s">
        <v>151</v>
      </c>
      <c r="AT298" s="190" t="s">
        <v>146</v>
      </c>
      <c r="AU298" s="190" t="s">
        <v>80</v>
      </c>
      <c r="AY298" s="18" t="s">
        <v>143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18" t="s">
        <v>78</v>
      </c>
      <c r="BK298" s="191">
        <f>ROUND(I298*H298,2)</f>
        <v>0</v>
      </c>
      <c r="BL298" s="18" t="s">
        <v>151</v>
      </c>
      <c r="BM298" s="190" t="s">
        <v>871</v>
      </c>
    </row>
    <row r="299" spans="1:47" s="2" customFormat="1" ht="19.5">
      <c r="A299" s="35"/>
      <c r="B299" s="36"/>
      <c r="C299" s="37"/>
      <c r="D299" s="192" t="s">
        <v>153</v>
      </c>
      <c r="E299" s="37"/>
      <c r="F299" s="193" t="s">
        <v>292</v>
      </c>
      <c r="G299" s="37"/>
      <c r="H299" s="37"/>
      <c r="I299" s="194"/>
      <c r="J299" s="37"/>
      <c r="K299" s="37"/>
      <c r="L299" s="40"/>
      <c r="M299" s="195"/>
      <c r="N299" s="19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153</v>
      </c>
      <c r="AU299" s="18" t="s">
        <v>80</v>
      </c>
    </row>
    <row r="300" spans="1:47" s="2" customFormat="1" ht="11.25">
      <c r="A300" s="35"/>
      <c r="B300" s="36"/>
      <c r="C300" s="37"/>
      <c r="D300" s="197" t="s">
        <v>155</v>
      </c>
      <c r="E300" s="37"/>
      <c r="F300" s="198" t="s">
        <v>293</v>
      </c>
      <c r="G300" s="37"/>
      <c r="H300" s="37"/>
      <c r="I300" s="194"/>
      <c r="J300" s="37"/>
      <c r="K300" s="37"/>
      <c r="L300" s="40"/>
      <c r="M300" s="195"/>
      <c r="N300" s="196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155</v>
      </c>
      <c r="AU300" s="18" t="s">
        <v>80</v>
      </c>
    </row>
    <row r="301" spans="1:65" s="2" customFormat="1" ht="24.2" customHeight="1">
      <c r="A301" s="35"/>
      <c r="B301" s="36"/>
      <c r="C301" s="179" t="s">
        <v>415</v>
      </c>
      <c r="D301" s="179" t="s">
        <v>146</v>
      </c>
      <c r="E301" s="180" t="s">
        <v>295</v>
      </c>
      <c r="F301" s="181" t="s">
        <v>296</v>
      </c>
      <c r="G301" s="182" t="s">
        <v>149</v>
      </c>
      <c r="H301" s="183">
        <v>2.932</v>
      </c>
      <c r="I301" s="184"/>
      <c r="J301" s="185">
        <f>ROUND(I301*H301,2)</f>
        <v>0</v>
      </c>
      <c r="K301" s="181" t="s">
        <v>150</v>
      </c>
      <c r="L301" s="40"/>
      <c r="M301" s="186" t="s">
        <v>19</v>
      </c>
      <c r="N301" s="187" t="s">
        <v>42</v>
      </c>
      <c r="O301" s="65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0" t="s">
        <v>151</v>
      </c>
      <c r="AT301" s="190" t="s">
        <v>146</v>
      </c>
      <c r="AU301" s="190" t="s">
        <v>80</v>
      </c>
      <c r="AY301" s="18" t="s">
        <v>143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18" t="s">
        <v>78</v>
      </c>
      <c r="BK301" s="191">
        <f>ROUND(I301*H301,2)</f>
        <v>0</v>
      </c>
      <c r="BL301" s="18" t="s">
        <v>151</v>
      </c>
      <c r="BM301" s="190" t="s">
        <v>872</v>
      </c>
    </row>
    <row r="302" spans="1:47" s="2" customFormat="1" ht="19.5">
      <c r="A302" s="35"/>
      <c r="B302" s="36"/>
      <c r="C302" s="37"/>
      <c r="D302" s="192" t="s">
        <v>153</v>
      </c>
      <c r="E302" s="37"/>
      <c r="F302" s="193" t="s">
        <v>298</v>
      </c>
      <c r="G302" s="37"/>
      <c r="H302" s="37"/>
      <c r="I302" s="194"/>
      <c r="J302" s="37"/>
      <c r="K302" s="37"/>
      <c r="L302" s="40"/>
      <c r="M302" s="195"/>
      <c r="N302" s="196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153</v>
      </c>
      <c r="AU302" s="18" t="s">
        <v>80</v>
      </c>
    </row>
    <row r="303" spans="1:47" s="2" customFormat="1" ht="11.25">
      <c r="A303" s="35"/>
      <c r="B303" s="36"/>
      <c r="C303" s="37"/>
      <c r="D303" s="197" t="s">
        <v>155</v>
      </c>
      <c r="E303" s="37"/>
      <c r="F303" s="198" t="s">
        <v>299</v>
      </c>
      <c r="G303" s="37"/>
      <c r="H303" s="37"/>
      <c r="I303" s="194"/>
      <c r="J303" s="37"/>
      <c r="K303" s="37"/>
      <c r="L303" s="40"/>
      <c r="M303" s="195"/>
      <c r="N303" s="196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155</v>
      </c>
      <c r="AU303" s="18" t="s">
        <v>80</v>
      </c>
    </row>
    <row r="304" spans="1:65" s="2" customFormat="1" ht="24.2" customHeight="1">
      <c r="A304" s="35"/>
      <c r="B304" s="36"/>
      <c r="C304" s="179" t="s">
        <v>423</v>
      </c>
      <c r="D304" s="179" t="s">
        <v>146</v>
      </c>
      <c r="E304" s="180" t="s">
        <v>301</v>
      </c>
      <c r="F304" s="181" t="s">
        <v>302</v>
      </c>
      <c r="G304" s="182" t="s">
        <v>149</v>
      </c>
      <c r="H304" s="183">
        <v>43.98</v>
      </c>
      <c r="I304" s="184"/>
      <c r="J304" s="185">
        <f>ROUND(I304*H304,2)</f>
        <v>0</v>
      </c>
      <c r="K304" s="181" t="s">
        <v>150</v>
      </c>
      <c r="L304" s="40"/>
      <c r="M304" s="186" t="s">
        <v>19</v>
      </c>
      <c r="N304" s="187" t="s">
        <v>42</v>
      </c>
      <c r="O304" s="65"/>
      <c r="P304" s="188">
        <f>O304*H304</f>
        <v>0</v>
      </c>
      <c r="Q304" s="188">
        <v>0</v>
      </c>
      <c r="R304" s="188">
        <f>Q304*H304</f>
        <v>0</v>
      </c>
      <c r="S304" s="188">
        <v>0</v>
      </c>
      <c r="T304" s="18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0" t="s">
        <v>151</v>
      </c>
      <c r="AT304" s="190" t="s">
        <v>146</v>
      </c>
      <c r="AU304" s="190" t="s">
        <v>80</v>
      </c>
      <c r="AY304" s="18" t="s">
        <v>143</v>
      </c>
      <c r="BE304" s="191">
        <f>IF(N304="základní",J304,0)</f>
        <v>0</v>
      </c>
      <c r="BF304" s="191">
        <f>IF(N304="snížená",J304,0)</f>
        <v>0</v>
      </c>
      <c r="BG304" s="191">
        <f>IF(N304="zákl. přenesená",J304,0)</f>
        <v>0</v>
      </c>
      <c r="BH304" s="191">
        <f>IF(N304="sníž. přenesená",J304,0)</f>
        <v>0</v>
      </c>
      <c r="BI304" s="191">
        <f>IF(N304="nulová",J304,0)</f>
        <v>0</v>
      </c>
      <c r="BJ304" s="18" t="s">
        <v>78</v>
      </c>
      <c r="BK304" s="191">
        <f>ROUND(I304*H304,2)</f>
        <v>0</v>
      </c>
      <c r="BL304" s="18" t="s">
        <v>151</v>
      </c>
      <c r="BM304" s="190" t="s">
        <v>873</v>
      </c>
    </row>
    <row r="305" spans="1:47" s="2" customFormat="1" ht="29.25">
      <c r="A305" s="35"/>
      <c r="B305" s="36"/>
      <c r="C305" s="37"/>
      <c r="D305" s="192" t="s">
        <v>153</v>
      </c>
      <c r="E305" s="37"/>
      <c r="F305" s="193" t="s">
        <v>304</v>
      </c>
      <c r="G305" s="37"/>
      <c r="H305" s="37"/>
      <c r="I305" s="194"/>
      <c r="J305" s="37"/>
      <c r="K305" s="37"/>
      <c r="L305" s="40"/>
      <c r="M305" s="195"/>
      <c r="N305" s="196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153</v>
      </c>
      <c r="AU305" s="18" t="s">
        <v>80</v>
      </c>
    </row>
    <row r="306" spans="1:47" s="2" customFormat="1" ht="11.25">
      <c r="A306" s="35"/>
      <c r="B306" s="36"/>
      <c r="C306" s="37"/>
      <c r="D306" s="197" t="s">
        <v>155</v>
      </c>
      <c r="E306" s="37"/>
      <c r="F306" s="198" t="s">
        <v>305</v>
      </c>
      <c r="G306" s="37"/>
      <c r="H306" s="37"/>
      <c r="I306" s="194"/>
      <c r="J306" s="37"/>
      <c r="K306" s="37"/>
      <c r="L306" s="40"/>
      <c r="M306" s="195"/>
      <c r="N306" s="196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155</v>
      </c>
      <c r="AU306" s="18" t="s">
        <v>80</v>
      </c>
    </row>
    <row r="307" spans="2:51" s="14" customFormat="1" ht="22.5">
      <c r="B307" s="209"/>
      <c r="C307" s="210"/>
      <c r="D307" s="192" t="s">
        <v>157</v>
      </c>
      <c r="E307" s="211" t="s">
        <v>19</v>
      </c>
      <c r="F307" s="212" t="s">
        <v>874</v>
      </c>
      <c r="G307" s="210"/>
      <c r="H307" s="213">
        <v>43.98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157</v>
      </c>
      <c r="AU307" s="219" t="s">
        <v>80</v>
      </c>
      <c r="AV307" s="14" t="s">
        <v>80</v>
      </c>
      <c r="AW307" s="14" t="s">
        <v>33</v>
      </c>
      <c r="AX307" s="14" t="s">
        <v>78</v>
      </c>
      <c r="AY307" s="219" t="s">
        <v>143</v>
      </c>
    </row>
    <row r="308" spans="1:65" s="2" customFormat="1" ht="44.25" customHeight="1">
      <c r="A308" s="35"/>
      <c r="B308" s="36"/>
      <c r="C308" s="179" t="s">
        <v>428</v>
      </c>
      <c r="D308" s="179" t="s">
        <v>146</v>
      </c>
      <c r="E308" s="180" t="s">
        <v>307</v>
      </c>
      <c r="F308" s="181" t="s">
        <v>308</v>
      </c>
      <c r="G308" s="182" t="s">
        <v>149</v>
      </c>
      <c r="H308" s="183">
        <v>2.932</v>
      </c>
      <c r="I308" s="184"/>
      <c r="J308" s="185">
        <f>ROUND(I308*H308,2)</f>
        <v>0</v>
      </c>
      <c r="K308" s="181" t="s">
        <v>150</v>
      </c>
      <c r="L308" s="40"/>
      <c r="M308" s="186" t="s">
        <v>19</v>
      </c>
      <c r="N308" s="187" t="s">
        <v>42</v>
      </c>
      <c r="O308" s="65"/>
      <c r="P308" s="188">
        <f>O308*H308</f>
        <v>0</v>
      </c>
      <c r="Q308" s="188">
        <v>0</v>
      </c>
      <c r="R308" s="188">
        <f>Q308*H308</f>
        <v>0</v>
      </c>
      <c r="S308" s="188">
        <v>0</v>
      </c>
      <c r="T308" s="18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0" t="s">
        <v>151</v>
      </c>
      <c r="AT308" s="190" t="s">
        <v>146</v>
      </c>
      <c r="AU308" s="190" t="s">
        <v>80</v>
      </c>
      <c r="AY308" s="18" t="s">
        <v>143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18" t="s">
        <v>78</v>
      </c>
      <c r="BK308" s="191">
        <f>ROUND(I308*H308,2)</f>
        <v>0</v>
      </c>
      <c r="BL308" s="18" t="s">
        <v>151</v>
      </c>
      <c r="BM308" s="190" t="s">
        <v>875</v>
      </c>
    </row>
    <row r="309" spans="1:47" s="2" customFormat="1" ht="29.25">
      <c r="A309" s="35"/>
      <c r="B309" s="36"/>
      <c r="C309" s="37"/>
      <c r="D309" s="192" t="s">
        <v>153</v>
      </c>
      <c r="E309" s="37"/>
      <c r="F309" s="193" t="s">
        <v>310</v>
      </c>
      <c r="G309" s="37"/>
      <c r="H309" s="37"/>
      <c r="I309" s="194"/>
      <c r="J309" s="37"/>
      <c r="K309" s="37"/>
      <c r="L309" s="40"/>
      <c r="M309" s="195"/>
      <c r="N309" s="196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153</v>
      </c>
      <c r="AU309" s="18" t="s">
        <v>80</v>
      </c>
    </row>
    <row r="310" spans="1:47" s="2" customFormat="1" ht="11.25">
      <c r="A310" s="35"/>
      <c r="B310" s="36"/>
      <c r="C310" s="37"/>
      <c r="D310" s="197" t="s">
        <v>155</v>
      </c>
      <c r="E310" s="37"/>
      <c r="F310" s="198" t="s">
        <v>311</v>
      </c>
      <c r="G310" s="37"/>
      <c r="H310" s="37"/>
      <c r="I310" s="194"/>
      <c r="J310" s="37"/>
      <c r="K310" s="37"/>
      <c r="L310" s="40"/>
      <c r="M310" s="195"/>
      <c r="N310" s="19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155</v>
      </c>
      <c r="AU310" s="18" t="s">
        <v>80</v>
      </c>
    </row>
    <row r="311" spans="2:63" s="12" customFormat="1" ht="22.9" customHeight="1">
      <c r="B311" s="163"/>
      <c r="C311" s="164"/>
      <c r="D311" s="165" t="s">
        <v>70</v>
      </c>
      <c r="E311" s="177" t="s">
        <v>312</v>
      </c>
      <c r="F311" s="177" t="s">
        <v>313</v>
      </c>
      <c r="G311" s="164"/>
      <c r="H311" s="164"/>
      <c r="I311" s="167"/>
      <c r="J311" s="178">
        <f>BK311</f>
        <v>0</v>
      </c>
      <c r="K311" s="164"/>
      <c r="L311" s="169"/>
      <c r="M311" s="170"/>
      <c r="N311" s="171"/>
      <c r="O311" s="171"/>
      <c r="P311" s="172">
        <f>SUM(P312:P314)</f>
        <v>0</v>
      </c>
      <c r="Q311" s="171"/>
      <c r="R311" s="172">
        <f>SUM(R312:R314)</f>
        <v>0</v>
      </c>
      <c r="S311" s="171"/>
      <c r="T311" s="173">
        <f>SUM(T312:T314)</f>
        <v>0</v>
      </c>
      <c r="AR311" s="174" t="s">
        <v>78</v>
      </c>
      <c r="AT311" s="175" t="s">
        <v>70</v>
      </c>
      <c r="AU311" s="175" t="s">
        <v>78</v>
      </c>
      <c r="AY311" s="174" t="s">
        <v>143</v>
      </c>
      <c r="BK311" s="176">
        <f>SUM(BK312:BK314)</f>
        <v>0</v>
      </c>
    </row>
    <row r="312" spans="1:65" s="2" customFormat="1" ht="16.5" customHeight="1">
      <c r="A312" s="35"/>
      <c r="B312" s="36"/>
      <c r="C312" s="179" t="s">
        <v>436</v>
      </c>
      <c r="D312" s="179" t="s">
        <v>146</v>
      </c>
      <c r="E312" s="180" t="s">
        <v>315</v>
      </c>
      <c r="F312" s="181" t="s">
        <v>316</v>
      </c>
      <c r="G312" s="182" t="s">
        <v>149</v>
      </c>
      <c r="H312" s="183">
        <v>3.095</v>
      </c>
      <c r="I312" s="184"/>
      <c r="J312" s="185">
        <f>ROUND(I312*H312,2)</f>
        <v>0</v>
      </c>
      <c r="K312" s="181" t="s">
        <v>150</v>
      </c>
      <c r="L312" s="40"/>
      <c r="M312" s="186" t="s">
        <v>19</v>
      </c>
      <c r="N312" s="187" t="s">
        <v>42</v>
      </c>
      <c r="O312" s="65"/>
      <c r="P312" s="188">
        <f>O312*H312</f>
        <v>0</v>
      </c>
      <c r="Q312" s="188">
        <v>0</v>
      </c>
      <c r="R312" s="188">
        <f>Q312*H312</f>
        <v>0</v>
      </c>
      <c r="S312" s="188">
        <v>0</v>
      </c>
      <c r="T312" s="18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0" t="s">
        <v>151</v>
      </c>
      <c r="AT312" s="190" t="s">
        <v>146</v>
      </c>
      <c r="AU312" s="190" t="s">
        <v>80</v>
      </c>
      <c r="AY312" s="18" t="s">
        <v>143</v>
      </c>
      <c r="BE312" s="191">
        <f>IF(N312="základní",J312,0)</f>
        <v>0</v>
      </c>
      <c r="BF312" s="191">
        <f>IF(N312="snížená",J312,0)</f>
        <v>0</v>
      </c>
      <c r="BG312" s="191">
        <f>IF(N312="zákl. přenesená",J312,0)</f>
        <v>0</v>
      </c>
      <c r="BH312" s="191">
        <f>IF(N312="sníž. přenesená",J312,0)</f>
        <v>0</v>
      </c>
      <c r="BI312" s="191">
        <f>IF(N312="nulová",J312,0)</f>
        <v>0</v>
      </c>
      <c r="BJ312" s="18" t="s">
        <v>78</v>
      </c>
      <c r="BK312" s="191">
        <f>ROUND(I312*H312,2)</f>
        <v>0</v>
      </c>
      <c r="BL312" s="18" t="s">
        <v>151</v>
      </c>
      <c r="BM312" s="190" t="s">
        <v>876</v>
      </c>
    </row>
    <row r="313" spans="1:47" s="2" customFormat="1" ht="29.25">
      <c r="A313" s="35"/>
      <c r="B313" s="36"/>
      <c r="C313" s="37"/>
      <c r="D313" s="192" t="s">
        <v>153</v>
      </c>
      <c r="E313" s="37"/>
      <c r="F313" s="193" t="s">
        <v>318</v>
      </c>
      <c r="G313" s="37"/>
      <c r="H313" s="37"/>
      <c r="I313" s="194"/>
      <c r="J313" s="37"/>
      <c r="K313" s="37"/>
      <c r="L313" s="40"/>
      <c r="M313" s="195"/>
      <c r="N313" s="196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153</v>
      </c>
      <c r="AU313" s="18" t="s">
        <v>80</v>
      </c>
    </row>
    <row r="314" spans="1:47" s="2" customFormat="1" ht="11.25">
      <c r="A314" s="35"/>
      <c r="B314" s="36"/>
      <c r="C314" s="37"/>
      <c r="D314" s="197" t="s">
        <v>155</v>
      </c>
      <c r="E314" s="37"/>
      <c r="F314" s="198" t="s">
        <v>319</v>
      </c>
      <c r="G314" s="37"/>
      <c r="H314" s="37"/>
      <c r="I314" s="194"/>
      <c r="J314" s="37"/>
      <c r="K314" s="37"/>
      <c r="L314" s="40"/>
      <c r="M314" s="195"/>
      <c r="N314" s="196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155</v>
      </c>
      <c r="AU314" s="18" t="s">
        <v>80</v>
      </c>
    </row>
    <row r="315" spans="2:63" s="12" customFormat="1" ht="25.9" customHeight="1">
      <c r="B315" s="163"/>
      <c r="C315" s="164"/>
      <c r="D315" s="165" t="s">
        <v>70</v>
      </c>
      <c r="E315" s="166" t="s">
        <v>320</v>
      </c>
      <c r="F315" s="166" t="s">
        <v>321</v>
      </c>
      <c r="G315" s="164"/>
      <c r="H315" s="164"/>
      <c r="I315" s="167"/>
      <c r="J315" s="168">
        <f>BK315</f>
        <v>0</v>
      </c>
      <c r="K315" s="164"/>
      <c r="L315" s="169"/>
      <c r="M315" s="170"/>
      <c r="N315" s="171"/>
      <c r="O315" s="171"/>
      <c r="P315" s="172">
        <f>P316+P343+P357+P412+P424+P446+P488+P549+P575</f>
        <v>0</v>
      </c>
      <c r="Q315" s="171"/>
      <c r="R315" s="172">
        <f>R316+R343+R357+R412+R424+R446+R488+R549+R575</f>
        <v>3.1099090099999995</v>
      </c>
      <c r="S315" s="171"/>
      <c r="T315" s="173">
        <f>T316+T343+T357+T412+T424+T446+T488+T549+T575</f>
        <v>1.5918824</v>
      </c>
      <c r="AR315" s="174" t="s">
        <v>80</v>
      </c>
      <c r="AT315" s="175" t="s">
        <v>70</v>
      </c>
      <c r="AU315" s="175" t="s">
        <v>71</v>
      </c>
      <c r="AY315" s="174" t="s">
        <v>143</v>
      </c>
      <c r="BK315" s="176">
        <f>BK316+BK343+BK357+BK412+BK424+BK446+BK488+BK549+BK575</f>
        <v>0</v>
      </c>
    </row>
    <row r="316" spans="2:63" s="12" customFormat="1" ht="22.9" customHeight="1">
      <c r="B316" s="163"/>
      <c r="C316" s="164"/>
      <c r="D316" s="165" t="s">
        <v>70</v>
      </c>
      <c r="E316" s="177" t="s">
        <v>877</v>
      </c>
      <c r="F316" s="177" t="s">
        <v>878</v>
      </c>
      <c r="G316" s="164"/>
      <c r="H316" s="164"/>
      <c r="I316" s="167"/>
      <c r="J316" s="178">
        <f>BK316</f>
        <v>0</v>
      </c>
      <c r="K316" s="164"/>
      <c r="L316" s="169"/>
      <c r="M316" s="170"/>
      <c r="N316" s="171"/>
      <c r="O316" s="171"/>
      <c r="P316" s="172">
        <f>SUM(P317:P342)</f>
        <v>0</v>
      </c>
      <c r="Q316" s="171"/>
      <c r="R316" s="172">
        <f>SUM(R317:R342)</f>
        <v>0.0075798</v>
      </c>
      <c r="S316" s="171"/>
      <c r="T316" s="173">
        <f>SUM(T317:T342)</f>
        <v>0.004</v>
      </c>
      <c r="AR316" s="174" t="s">
        <v>80</v>
      </c>
      <c r="AT316" s="175" t="s">
        <v>70</v>
      </c>
      <c r="AU316" s="175" t="s">
        <v>78</v>
      </c>
      <c r="AY316" s="174" t="s">
        <v>143</v>
      </c>
      <c r="BK316" s="176">
        <f>SUM(BK317:BK342)</f>
        <v>0</v>
      </c>
    </row>
    <row r="317" spans="1:65" s="2" customFormat="1" ht="24.2" customHeight="1">
      <c r="A317" s="35"/>
      <c r="B317" s="36"/>
      <c r="C317" s="179" t="s">
        <v>444</v>
      </c>
      <c r="D317" s="179" t="s">
        <v>146</v>
      </c>
      <c r="E317" s="180" t="s">
        <v>879</v>
      </c>
      <c r="F317" s="181" t="s">
        <v>880</v>
      </c>
      <c r="G317" s="182" t="s">
        <v>163</v>
      </c>
      <c r="H317" s="183">
        <v>2</v>
      </c>
      <c r="I317" s="184"/>
      <c r="J317" s="185">
        <f>ROUND(I317*H317,2)</f>
        <v>0</v>
      </c>
      <c r="K317" s="181" t="s">
        <v>150</v>
      </c>
      <c r="L317" s="40"/>
      <c r="M317" s="186" t="s">
        <v>19</v>
      </c>
      <c r="N317" s="187" t="s">
        <v>42</v>
      </c>
      <c r="O317" s="65"/>
      <c r="P317" s="188">
        <f>O317*H317</f>
        <v>0</v>
      </c>
      <c r="Q317" s="188">
        <v>0</v>
      </c>
      <c r="R317" s="188">
        <f>Q317*H317</f>
        <v>0</v>
      </c>
      <c r="S317" s="188">
        <v>0</v>
      </c>
      <c r="T317" s="18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0" t="s">
        <v>270</v>
      </c>
      <c r="AT317" s="190" t="s">
        <v>146</v>
      </c>
      <c r="AU317" s="190" t="s">
        <v>80</v>
      </c>
      <c r="AY317" s="18" t="s">
        <v>143</v>
      </c>
      <c r="BE317" s="191">
        <f>IF(N317="základní",J317,0)</f>
        <v>0</v>
      </c>
      <c r="BF317" s="191">
        <f>IF(N317="snížená",J317,0)</f>
        <v>0</v>
      </c>
      <c r="BG317" s="191">
        <f>IF(N317="zákl. přenesená",J317,0)</f>
        <v>0</v>
      </c>
      <c r="BH317" s="191">
        <f>IF(N317="sníž. přenesená",J317,0)</f>
        <v>0</v>
      </c>
      <c r="BI317" s="191">
        <f>IF(N317="nulová",J317,0)</f>
        <v>0</v>
      </c>
      <c r="BJ317" s="18" t="s">
        <v>78</v>
      </c>
      <c r="BK317" s="191">
        <f>ROUND(I317*H317,2)</f>
        <v>0</v>
      </c>
      <c r="BL317" s="18" t="s">
        <v>270</v>
      </c>
      <c r="BM317" s="190" t="s">
        <v>881</v>
      </c>
    </row>
    <row r="318" spans="1:47" s="2" customFormat="1" ht="19.5">
      <c r="A318" s="35"/>
      <c r="B318" s="36"/>
      <c r="C318" s="37"/>
      <c r="D318" s="192" t="s">
        <v>153</v>
      </c>
      <c r="E318" s="37"/>
      <c r="F318" s="193" t="s">
        <v>882</v>
      </c>
      <c r="G318" s="37"/>
      <c r="H318" s="37"/>
      <c r="I318" s="194"/>
      <c r="J318" s="37"/>
      <c r="K318" s="37"/>
      <c r="L318" s="40"/>
      <c r="M318" s="195"/>
      <c r="N318" s="196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153</v>
      </c>
      <c r="AU318" s="18" t="s">
        <v>80</v>
      </c>
    </row>
    <row r="319" spans="1:47" s="2" customFormat="1" ht="11.25">
      <c r="A319" s="35"/>
      <c r="B319" s="36"/>
      <c r="C319" s="37"/>
      <c r="D319" s="197" t="s">
        <v>155</v>
      </c>
      <c r="E319" s="37"/>
      <c r="F319" s="198" t="s">
        <v>883</v>
      </c>
      <c r="G319" s="37"/>
      <c r="H319" s="37"/>
      <c r="I319" s="194"/>
      <c r="J319" s="37"/>
      <c r="K319" s="37"/>
      <c r="L319" s="40"/>
      <c r="M319" s="195"/>
      <c r="N319" s="196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155</v>
      </c>
      <c r="AU319" s="18" t="s">
        <v>80</v>
      </c>
    </row>
    <row r="320" spans="2:51" s="13" customFormat="1" ht="11.25">
      <c r="B320" s="199"/>
      <c r="C320" s="200"/>
      <c r="D320" s="192" t="s">
        <v>157</v>
      </c>
      <c r="E320" s="201" t="s">
        <v>19</v>
      </c>
      <c r="F320" s="202" t="s">
        <v>796</v>
      </c>
      <c r="G320" s="200"/>
      <c r="H320" s="201" t="s">
        <v>19</v>
      </c>
      <c r="I320" s="203"/>
      <c r="J320" s="200"/>
      <c r="K320" s="200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157</v>
      </c>
      <c r="AU320" s="208" t="s">
        <v>80</v>
      </c>
      <c r="AV320" s="13" t="s">
        <v>78</v>
      </c>
      <c r="AW320" s="13" t="s">
        <v>33</v>
      </c>
      <c r="AX320" s="13" t="s">
        <v>71</v>
      </c>
      <c r="AY320" s="208" t="s">
        <v>143</v>
      </c>
    </row>
    <row r="321" spans="2:51" s="14" customFormat="1" ht="11.25">
      <c r="B321" s="209"/>
      <c r="C321" s="210"/>
      <c r="D321" s="192" t="s">
        <v>157</v>
      </c>
      <c r="E321" s="211" t="s">
        <v>19</v>
      </c>
      <c r="F321" s="212" t="s">
        <v>884</v>
      </c>
      <c r="G321" s="210"/>
      <c r="H321" s="213">
        <v>2</v>
      </c>
      <c r="I321" s="214"/>
      <c r="J321" s="210"/>
      <c r="K321" s="210"/>
      <c r="L321" s="215"/>
      <c r="M321" s="216"/>
      <c r="N321" s="217"/>
      <c r="O321" s="217"/>
      <c r="P321" s="217"/>
      <c r="Q321" s="217"/>
      <c r="R321" s="217"/>
      <c r="S321" s="217"/>
      <c r="T321" s="218"/>
      <c r="AT321" s="219" t="s">
        <v>157</v>
      </c>
      <c r="AU321" s="219" t="s">
        <v>80</v>
      </c>
      <c r="AV321" s="14" t="s">
        <v>80</v>
      </c>
      <c r="AW321" s="14" t="s">
        <v>33</v>
      </c>
      <c r="AX321" s="14" t="s">
        <v>78</v>
      </c>
      <c r="AY321" s="219" t="s">
        <v>143</v>
      </c>
    </row>
    <row r="322" spans="1:65" s="2" customFormat="1" ht="16.5" customHeight="1">
      <c r="A322" s="35"/>
      <c r="B322" s="36"/>
      <c r="C322" s="220" t="s">
        <v>451</v>
      </c>
      <c r="D322" s="220" t="s">
        <v>240</v>
      </c>
      <c r="E322" s="221" t="s">
        <v>885</v>
      </c>
      <c r="F322" s="222" t="s">
        <v>886</v>
      </c>
      <c r="G322" s="223" t="s">
        <v>149</v>
      </c>
      <c r="H322" s="224">
        <v>0.001</v>
      </c>
      <c r="I322" s="225"/>
      <c r="J322" s="226">
        <f>ROUND(I322*H322,2)</f>
        <v>0</v>
      </c>
      <c r="K322" s="222" t="s">
        <v>150</v>
      </c>
      <c r="L322" s="227"/>
      <c r="M322" s="228" t="s">
        <v>19</v>
      </c>
      <c r="N322" s="229" t="s">
        <v>42</v>
      </c>
      <c r="O322" s="65"/>
      <c r="P322" s="188">
        <f>O322*H322</f>
        <v>0</v>
      </c>
      <c r="Q322" s="188">
        <v>1</v>
      </c>
      <c r="R322" s="188">
        <f>Q322*H322</f>
        <v>0.001</v>
      </c>
      <c r="S322" s="188">
        <v>0</v>
      </c>
      <c r="T322" s="18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0" t="s">
        <v>387</v>
      </c>
      <c r="AT322" s="190" t="s">
        <v>240</v>
      </c>
      <c r="AU322" s="190" t="s">
        <v>80</v>
      </c>
      <c r="AY322" s="18" t="s">
        <v>143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18" t="s">
        <v>78</v>
      </c>
      <c r="BK322" s="191">
        <f>ROUND(I322*H322,2)</f>
        <v>0</v>
      </c>
      <c r="BL322" s="18" t="s">
        <v>270</v>
      </c>
      <c r="BM322" s="190" t="s">
        <v>887</v>
      </c>
    </row>
    <row r="323" spans="1:47" s="2" customFormat="1" ht="11.25">
      <c r="A323" s="35"/>
      <c r="B323" s="36"/>
      <c r="C323" s="37"/>
      <c r="D323" s="192" t="s">
        <v>153</v>
      </c>
      <c r="E323" s="37"/>
      <c r="F323" s="193" t="s">
        <v>886</v>
      </c>
      <c r="G323" s="37"/>
      <c r="H323" s="37"/>
      <c r="I323" s="194"/>
      <c r="J323" s="37"/>
      <c r="K323" s="37"/>
      <c r="L323" s="40"/>
      <c r="M323" s="195"/>
      <c r="N323" s="196"/>
      <c r="O323" s="65"/>
      <c r="P323" s="65"/>
      <c r="Q323" s="65"/>
      <c r="R323" s="65"/>
      <c r="S323" s="65"/>
      <c r="T323" s="66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8" t="s">
        <v>153</v>
      </c>
      <c r="AU323" s="18" t="s">
        <v>80</v>
      </c>
    </row>
    <row r="324" spans="2:51" s="14" customFormat="1" ht="11.25">
      <c r="B324" s="209"/>
      <c r="C324" s="210"/>
      <c r="D324" s="192" t="s">
        <v>157</v>
      </c>
      <c r="E324" s="211" t="s">
        <v>19</v>
      </c>
      <c r="F324" s="212" t="s">
        <v>888</v>
      </c>
      <c r="G324" s="210"/>
      <c r="H324" s="213">
        <v>2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157</v>
      </c>
      <c r="AU324" s="219" t="s">
        <v>80</v>
      </c>
      <c r="AV324" s="14" t="s">
        <v>80</v>
      </c>
      <c r="AW324" s="14" t="s">
        <v>33</v>
      </c>
      <c r="AX324" s="14" t="s">
        <v>78</v>
      </c>
      <c r="AY324" s="219" t="s">
        <v>143</v>
      </c>
    </row>
    <row r="325" spans="2:51" s="14" customFormat="1" ht="11.25">
      <c r="B325" s="209"/>
      <c r="C325" s="210"/>
      <c r="D325" s="192" t="s">
        <v>157</v>
      </c>
      <c r="E325" s="210"/>
      <c r="F325" s="212" t="s">
        <v>889</v>
      </c>
      <c r="G325" s="210"/>
      <c r="H325" s="213">
        <v>0.001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157</v>
      </c>
      <c r="AU325" s="219" t="s">
        <v>80</v>
      </c>
      <c r="AV325" s="14" t="s">
        <v>80</v>
      </c>
      <c r="AW325" s="14" t="s">
        <v>4</v>
      </c>
      <c r="AX325" s="14" t="s">
        <v>78</v>
      </c>
      <c r="AY325" s="219" t="s">
        <v>143</v>
      </c>
    </row>
    <row r="326" spans="1:65" s="2" customFormat="1" ht="16.5" customHeight="1">
      <c r="A326" s="35"/>
      <c r="B326" s="36"/>
      <c r="C326" s="179" t="s">
        <v>459</v>
      </c>
      <c r="D326" s="179" t="s">
        <v>146</v>
      </c>
      <c r="E326" s="180" t="s">
        <v>890</v>
      </c>
      <c r="F326" s="181" t="s">
        <v>891</v>
      </c>
      <c r="G326" s="182" t="s">
        <v>163</v>
      </c>
      <c r="H326" s="183">
        <v>1</v>
      </c>
      <c r="I326" s="184"/>
      <c r="J326" s="185">
        <f>ROUND(I326*H326,2)</f>
        <v>0</v>
      </c>
      <c r="K326" s="181" t="s">
        <v>150</v>
      </c>
      <c r="L326" s="40"/>
      <c r="M326" s="186" t="s">
        <v>19</v>
      </c>
      <c r="N326" s="187" t="s">
        <v>42</v>
      </c>
      <c r="O326" s="65"/>
      <c r="P326" s="188">
        <f>O326*H326</f>
        <v>0</v>
      </c>
      <c r="Q326" s="188">
        <v>0</v>
      </c>
      <c r="R326" s="188">
        <f>Q326*H326</f>
        <v>0</v>
      </c>
      <c r="S326" s="188">
        <v>0.004</v>
      </c>
      <c r="T326" s="189">
        <f>S326*H326</f>
        <v>0.004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270</v>
      </c>
      <c r="AT326" s="190" t="s">
        <v>146</v>
      </c>
      <c r="AU326" s="190" t="s">
        <v>80</v>
      </c>
      <c r="AY326" s="18" t="s">
        <v>143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18" t="s">
        <v>78</v>
      </c>
      <c r="BK326" s="191">
        <f>ROUND(I326*H326,2)</f>
        <v>0</v>
      </c>
      <c r="BL326" s="18" t="s">
        <v>270</v>
      </c>
      <c r="BM326" s="190" t="s">
        <v>892</v>
      </c>
    </row>
    <row r="327" spans="1:47" s="2" customFormat="1" ht="11.25">
      <c r="A327" s="35"/>
      <c r="B327" s="36"/>
      <c r="C327" s="37"/>
      <c r="D327" s="192" t="s">
        <v>153</v>
      </c>
      <c r="E327" s="37"/>
      <c r="F327" s="193" t="s">
        <v>893</v>
      </c>
      <c r="G327" s="37"/>
      <c r="H327" s="37"/>
      <c r="I327" s="194"/>
      <c r="J327" s="37"/>
      <c r="K327" s="37"/>
      <c r="L327" s="40"/>
      <c r="M327" s="195"/>
      <c r="N327" s="196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153</v>
      </c>
      <c r="AU327" s="18" t="s">
        <v>80</v>
      </c>
    </row>
    <row r="328" spans="1:47" s="2" customFormat="1" ht="11.25">
      <c r="A328" s="35"/>
      <c r="B328" s="36"/>
      <c r="C328" s="37"/>
      <c r="D328" s="197" t="s">
        <v>155</v>
      </c>
      <c r="E328" s="37"/>
      <c r="F328" s="198" t="s">
        <v>894</v>
      </c>
      <c r="G328" s="37"/>
      <c r="H328" s="37"/>
      <c r="I328" s="194"/>
      <c r="J328" s="37"/>
      <c r="K328" s="37"/>
      <c r="L328" s="40"/>
      <c r="M328" s="195"/>
      <c r="N328" s="196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155</v>
      </c>
      <c r="AU328" s="18" t="s">
        <v>80</v>
      </c>
    </row>
    <row r="329" spans="2:51" s="13" customFormat="1" ht="11.25">
      <c r="B329" s="199"/>
      <c r="C329" s="200"/>
      <c r="D329" s="192" t="s">
        <v>157</v>
      </c>
      <c r="E329" s="201" t="s">
        <v>19</v>
      </c>
      <c r="F329" s="202" t="s">
        <v>796</v>
      </c>
      <c r="G329" s="200"/>
      <c r="H329" s="201" t="s">
        <v>19</v>
      </c>
      <c r="I329" s="203"/>
      <c r="J329" s="200"/>
      <c r="K329" s="200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157</v>
      </c>
      <c r="AU329" s="208" t="s">
        <v>80</v>
      </c>
      <c r="AV329" s="13" t="s">
        <v>78</v>
      </c>
      <c r="AW329" s="13" t="s">
        <v>33</v>
      </c>
      <c r="AX329" s="13" t="s">
        <v>71</v>
      </c>
      <c r="AY329" s="208" t="s">
        <v>143</v>
      </c>
    </row>
    <row r="330" spans="2:51" s="14" customFormat="1" ht="11.25">
      <c r="B330" s="209"/>
      <c r="C330" s="210"/>
      <c r="D330" s="192" t="s">
        <v>157</v>
      </c>
      <c r="E330" s="211" t="s">
        <v>19</v>
      </c>
      <c r="F330" s="212" t="s">
        <v>895</v>
      </c>
      <c r="G330" s="210"/>
      <c r="H330" s="213">
        <v>1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157</v>
      </c>
      <c r="AU330" s="219" t="s">
        <v>80</v>
      </c>
      <c r="AV330" s="14" t="s">
        <v>80</v>
      </c>
      <c r="AW330" s="14" t="s">
        <v>33</v>
      </c>
      <c r="AX330" s="14" t="s">
        <v>78</v>
      </c>
      <c r="AY330" s="219" t="s">
        <v>143</v>
      </c>
    </row>
    <row r="331" spans="1:65" s="2" customFormat="1" ht="24.2" customHeight="1">
      <c r="A331" s="35"/>
      <c r="B331" s="36"/>
      <c r="C331" s="179" t="s">
        <v>466</v>
      </c>
      <c r="D331" s="179" t="s">
        <v>146</v>
      </c>
      <c r="E331" s="180" t="s">
        <v>896</v>
      </c>
      <c r="F331" s="181" t="s">
        <v>897</v>
      </c>
      <c r="G331" s="182" t="s">
        <v>163</v>
      </c>
      <c r="H331" s="183">
        <v>1</v>
      </c>
      <c r="I331" s="184"/>
      <c r="J331" s="185">
        <f>ROUND(I331*H331,2)</f>
        <v>0</v>
      </c>
      <c r="K331" s="181" t="s">
        <v>150</v>
      </c>
      <c r="L331" s="40"/>
      <c r="M331" s="186" t="s">
        <v>19</v>
      </c>
      <c r="N331" s="187" t="s">
        <v>42</v>
      </c>
      <c r="O331" s="65"/>
      <c r="P331" s="188">
        <f>O331*H331</f>
        <v>0</v>
      </c>
      <c r="Q331" s="188">
        <v>0.0004</v>
      </c>
      <c r="R331" s="188">
        <f>Q331*H331</f>
        <v>0.0004</v>
      </c>
      <c r="S331" s="188">
        <v>0</v>
      </c>
      <c r="T331" s="18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0" t="s">
        <v>270</v>
      </c>
      <c r="AT331" s="190" t="s">
        <v>146</v>
      </c>
      <c r="AU331" s="190" t="s">
        <v>80</v>
      </c>
      <c r="AY331" s="18" t="s">
        <v>143</v>
      </c>
      <c r="BE331" s="191">
        <f>IF(N331="základní",J331,0)</f>
        <v>0</v>
      </c>
      <c r="BF331" s="191">
        <f>IF(N331="snížená",J331,0)</f>
        <v>0</v>
      </c>
      <c r="BG331" s="191">
        <f>IF(N331="zákl. přenesená",J331,0)</f>
        <v>0</v>
      </c>
      <c r="BH331" s="191">
        <f>IF(N331="sníž. přenesená",J331,0)</f>
        <v>0</v>
      </c>
      <c r="BI331" s="191">
        <f>IF(N331="nulová",J331,0)</f>
        <v>0</v>
      </c>
      <c r="BJ331" s="18" t="s">
        <v>78</v>
      </c>
      <c r="BK331" s="191">
        <f>ROUND(I331*H331,2)</f>
        <v>0</v>
      </c>
      <c r="BL331" s="18" t="s">
        <v>270</v>
      </c>
      <c r="BM331" s="190" t="s">
        <v>898</v>
      </c>
    </row>
    <row r="332" spans="1:47" s="2" customFormat="1" ht="19.5">
      <c r="A332" s="35"/>
      <c r="B332" s="36"/>
      <c r="C332" s="37"/>
      <c r="D332" s="192" t="s">
        <v>153</v>
      </c>
      <c r="E332" s="37"/>
      <c r="F332" s="193" t="s">
        <v>899</v>
      </c>
      <c r="G332" s="37"/>
      <c r="H332" s="37"/>
      <c r="I332" s="194"/>
      <c r="J332" s="37"/>
      <c r="K332" s="37"/>
      <c r="L332" s="40"/>
      <c r="M332" s="195"/>
      <c r="N332" s="196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153</v>
      </c>
      <c r="AU332" s="18" t="s">
        <v>80</v>
      </c>
    </row>
    <row r="333" spans="1:47" s="2" customFormat="1" ht="11.25">
      <c r="A333" s="35"/>
      <c r="B333" s="36"/>
      <c r="C333" s="37"/>
      <c r="D333" s="197" t="s">
        <v>155</v>
      </c>
      <c r="E333" s="37"/>
      <c r="F333" s="198" t="s">
        <v>900</v>
      </c>
      <c r="G333" s="37"/>
      <c r="H333" s="37"/>
      <c r="I333" s="194"/>
      <c r="J333" s="37"/>
      <c r="K333" s="37"/>
      <c r="L333" s="40"/>
      <c r="M333" s="195"/>
      <c r="N333" s="196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155</v>
      </c>
      <c r="AU333" s="18" t="s">
        <v>80</v>
      </c>
    </row>
    <row r="334" spans="2:51" s="13" customFormat="1" ht="11.25">
      <c r="B334" s="199"/>
      <c r="C334" s="200"/>
      <c r="D334" s="192" t="s">
        <v>157</v>
      </c>
      <c r="E334" s="201" t="s">
        <v>19</v>
      </c>
      <c r="F334" s="202" t="s">
        <v>796</v>
      </c>
      <c r="G334" s="200"/>
      <c r="H334" s="201" t="s">
        <v>19</v>
      </c>
      <c r="I334" s="203"/>
      <c r="J334" s="200"/>
      <c r="K334" s="200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157</v>
      </c>
      <c r="AU334" s="208" t="s">
        <v>80</v>
      </c>
      <c r="AV334" s="13" t="s">
        <v>78</v>
      </c>
      <c r="AW334" s="13" t="s">
        <v>33</v>
      </c>
      <c r="AX334" s="13" t="s">
        <v>71</v>
      </c>
      <c r="AY334" s="208" t="s">
        <v>143</v>
      </c>
    </row>
    <row r="335" spans="2:51" s="14" customFormat="1" ht="11.25">
      <c r="B335" s="209"/>
      <c r="C335" s="210"/>
      <c r="D335" s="192" t="s">
        <v>157</v>
      </c>
      <c r="E335" s="211" t="s">
        <v>19</v>
      </c>
      <c r="F335" s="212" t="s">
        <v>901</v>
      </c>
      <c r="G335" s="210"/>
      <c r="H335" s="213">
        <v>1</v>
      </c>
      <c r="I335" s="214"/>
      <c r="J335" s="210"/>
      <c r="K335" s="210"/>
      <c r="L335" s="215"/>
      <c r="M335" s="216"/>
      <c r="N335" s="217"/>
      <c r="O335" s="217"/>
      <c r="P335" s="217"/>
      <c r="Q335" s="217"/>
      <c r="R335" s="217"/>
      <c r="S335" s="217"/>
      <c r="T335" s="218"/>
      <c r="AT335" s="219" t="s">
        <v>157</v>
      </c>
      <c r="AU335" s="219" t="s">
        <v>80</v>
      </c>
      <c r="AV335" s="14" t="s">
        <v>80</v>
      </c>
      <c r="AW335" s="14" t="s">
        <v>33</v>
      </c>
      <c r="AX335" s="14" t="s">
        <v>78</v>
      </c>
      <c r="AY335" s="219" t="s">
        <v>143</v>
      </c>
    </row>
    <row r="336" spans="1:65" s="2" customFormat="1" ht="24.2" customHeight="1">
      <c r="A336" s="35"/>
      <c r="B336" s="36"/>
      <c r="C336" s="220" t="s">
        <v>472</v>
      </c>
      <c r="D336" s="220" t="s">
        <v>240</v>
      </c>
      <c r="E336" s="221" t="s">
        <v>902</v>
      </c>
      <c r="F336" s="222" t="s">
        <v>903</v>
      </c>
      <c r="G336" s="223" t="s">
        <v>163</v>
      </c>
      <c r="H336" s="224">
        <v>1.166</v>
      </c>
      <c r="I336" s="225"/>
      <c r="J336" s="226">
        <f>ROUND(I336*H336,2)</f>
        <v>0</v>
      </c>
      <c r="K336" s="222" t="s">
        <v>339</v>
      </c>
      <c r="L336" s="227"/>
      <c r="M336" s="228" t="s">
        <v>19</v>
      </c>
      <c r="N336" s="229" t="s">
        <v>42</v>
      </c>
      <c r="O336" s="65"/>
      <c r="P336" s="188">
        <f>O336*H336</f>
        <v>0</v>
      </c>
      <c r="Q336" s="188">
        <v>0.0053</v>
      </c>
      <c r="R336" s="188">
        <f>Q336*H336</f>
        <v>0.0061798</v>
      </c>
      <c r="S336" s="188">
        <v>0</v>
      </c>
      <c r="T336" s="18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0" t="s">
        <v>387</v>
      </c>
      <c r="AT336" s="190" t="s">
        <v>240</v>
      </c>
      <c r="AU336" s="190" t="s">
        <v>80</v>
      </c>
      <c r="AY336" s="18" t="s">
        <v>143</v>
      </c>
      <c r="BE336" s="191">
        <f>IF(N336="základní",J336,0)</f>
        <v>0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18" t="s">
        <v>78</v>
      </c>
      <c r="BK336" s="191">
        <f>ROUND(I336*H336,2)</f>
        <v>0</v>
      </c>
      <c r="BL336" s="18" t="s">
        <v>270</v>
      </c>
      <c r="BM336" s="190" t="s">
        <v>904</v>
      </c>
    </row>
    <row r="337" spans="1:47" s="2" customFormat="1" ht="19.5">
      <c r="A337" s="35"/>
      <c r="B337" s="36"/>
      <c r="C337" s="37"/>
      <c r="D337" s="192" t="s">
        <v>153</v>
      </c>
      <c r="E337" s="37"/>
      <c r="F337" s="193" t="s">
        <v>903</v>
      </c>
      <c r="G337" s="37"/>
      <c r="H337" s="37"/>
      <c r="I337" s="194"/>
      <c r="J337" s="37"/>
      <c r="K337" s="37"/>
      <c r="L337" s="40"/>
      <c r="M337" s="195"/>
      <c r="N337" s="196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153</v>
      </c>
      <c r="AU337" s="18" t="s">
        <v>80</v>
      </c>
    </row>
    <row r="338" spans="2:51" s="14" customFormat="1" ht="11.25">
      <c r="B338" s="209"/>
      <c r="C338" s="210"/>
      <c r="D338" s="192" t="s">
        <v>157</v>
      </c>
      <c r="E338" s="211" t="s">
        <v>19</v>
      </c>
      <c r="F338" s="212" t="s">
        <v>905</v>
      </c>
      <c r="G338" s="210"/>
      <c r="H338" s="213">
        <v>1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157</v>
      </c>
      <c r="AU338" s="219" t="s">
        <v>80</v>
      </c>
      <c r="AV338" s="14" t="s">
        <v>80</v>
      </c>
      <c r="AW338" s="14" t="s">
        <v>33</v>
      </c>
      <c r="AX338" s="14" t="s">
        <v>78</v>
      </c>
      <c r="AY338" s="219" t="s">
        <v>143</v>
      </c>
    </row>
    <row r="339" spans="2:51" s="14" customFormat="1" ht="11.25">
      <c r="B339" s="209"/>
      <c r="C339" s="210"/>
      <c r="D339" s="192" t="s">
        <v>157</v>
      </c>
      <c r="E339" s="210"/>
      <c r="F339" s="212" t="s">
        <v>906</v>
      </c>
      <c r="G339" s="210"/>
      <c r="H339" s="213">
        <v>1.166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157</v>
      </c>
      <c r="AU339" s="219" t="s">
        <v>80</v>
      </c>
      <c r="AV339" s="14" t="s">
        <v>80</v>
      </c>
      <c r="AW339" s="14" t="s">
        <v>4</v>
      </c>
      <c r="AX339" s="14" t="s">
        <v>78</v>
      </c>
      <c r="AY339" s="219" t="s">
        <v>143</v>
      </c>
    </row>
    <row r="340" spans="1:65" s="2" customFormat="1" ht="24.2" customHeight="1">
      <c r="A340" s="35"/>
      <c r="B340" s="36"/>
      <c r="C340" s="179" t="s">
        <v>478</v>
      </c>
      <c r="D340" s="179" t="s">
        <v>146</v>
      </c>
      <c r="E340" s="180" t="s">
        <v>907</v>
      </c>
      <c r="F340" s="181" t="s">
        <v>908</v>
      </c>
      <c r="G340" s="182" t="s">
        <v>345</v>
      </c>
      <c r="H340" s="230"/>
      <c r="I340" s="184"/>
      <c r="J340" s="185">
        <f>ROUND(I340*H340,2)</f>
        <v>0</v>
      </c>
      <c r="K340" s="181" t="s">
        <v>150</v>
      </c>
      <c r="L340" s="40"/>
      <c r="M340" s="186" t="s">
        <v>19</v>
      </c>
      <c r="N340" s="187" t="s">
        <v>42</v>
      </c>
      <c r="O340" s="65"/>
      <c r="P340" s="188">
        <f>O340*H340</f>
        <v>0</v>
      </c>
      <c r="Q340" s="188">
        <v>0</v>
      </c>
      <c r="R340" s="188">
        <f>Q340*H340</f>
        <v>0</v>
      </c>
      <c r="S340" s="188">
        <v>0</v>
      </c>
      <c r="T340" s="189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0" t="s">
        <v>270</v>
      </c>
      <c r="AT340" s="190" t="s">
        <v>146</v>
      </c>
      <c r="AU340" s="190" t="s">
        <v>80</v>
      </c>
      <c r="AY340" s="18" t="s">
        <v>143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18" t="s">
        <v>78</v>
      </c>
      <c r="BK340" s="191">
        <f>ROUND(I340*H340,2)</f>
        <v>0</v>
      </c>
      <c r="BL340" s="18" t="s">
        <v>270</v>
      </c>
      <c r="BM340" s="190" t="s">
        <v>909</v>
      </c>
    </row>
    <row r="341" spans="1:47" s="2" customFormat="1" ht="29.25">
      <c r="A341" s="35"/>
      <c r="B341" s="36"/>
      <c r="C341" s="37"/>
      <c r="D341" s="192" t="s">
        <v>153</v>
      </c>
      <c r="E341" s="37"/>
      <c r="F341" s="193" t="s">
        <v>910</v>
      </c>
      <c r="G341" s="37"/>
      <c r="H341" s="37"/>
      <c r="I341" s="194"/>
      <c r="J341" s="37"/>
      <c r="K341" s="37"/>
      <c r="L341" s="40"/>
      <c r="M341" s="195"/>
      <c r="N341" s="196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153</v>
      </c>
      <c r="AU341" s="18" t="s">
        <v>80</v>
      </c>
    </row>
    <row r="342" spans="1:47" s="2" customFormat="1" ht="11.25">
      <c r="A342" s="35"/>
      <c r="B342" s="36"/>
      <c r="C342" s="37"/>
      <c r="D342" s="197" t="s">
        <v>155</v>
      </c>
      <c r="E342" s="37"/>
      <c r="F342" s="198" t="s">
        <v>911</v>
      </c>
      <c r="G342" s="37"/>
      <c r="H342" s="37"/>
      <c r="I342" s="194"/>
      <c r="J342" s="37"/>
      <c r="K342" s="37"/>
      <c r="L342" s="40"/>
      <c r="M342" s="195"/>
      <c r="N342" s="196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155</v>
      </c>
      <c r="AU342" s="18" t="s">
        <v>80</v>
      </c>
    </row>
    <row r="343" spans="2:63" s="12" customFormat="1" ht="22.9" customHeight="1">
      <c r="B343" s="163"/>
      <c r="C343" s="164"/>
      <c r="D343" s="165" t="s">
        <v>70</v>
      </c>
      <c r="E343" s="177" t="s">
        <v>912</v>
      </c>
      <c r="F343" s="177" t="s">
        <v>913</v>
      </c>
      <c r="G343" s="164"/>
      <c r="H343" s="164"/>
      <c r="I343" s="167"/>
      <c r="J343" s="178">
        <f>BK343</f>
        <v>0</v>
      </c>
      <c r="K343" s="164"/>
      <c r="L343" s="169"/>
      <c r="M343" s="170"/>
      <c r="N343" s="171"/>
      <c r="O343" s="171"/>
      <c r="P343" s="172">
        <f>SUM(P344:P356)</f>
        <v>0</v>
      </c>
      <c r="Q343" s="171"/>
      <c r="R343" s="172">
        <f>SUM(R344:R356)</f>
        <v>0.17736</v>
      </c>
      <c r="S343" s="171"/>
      <c r="T343" s="173">
        <f>SUM(T344:T356)</f>
        <v>0.5</v>
      </c>
      <c r="AR343" s="174" t="s">
        <v>80</v>
      </c>
      <c r="AT343" s="175" t="s">
        <v>70</v>
      </c>
      <c r="AU343" s="175" t="s">
        <v>78</v>
      </c>
      <c r="AY343" s="174" t="s">
        <v>143</v>
      </c>
      <c r="BK343" s="176">
        <f>SUM(BK344:BK356)</f>
        <v>0</v>
      </c>
    </row>
    <row r="344" spans="1:65" s="2" customFormat="1" ht="24.2" customHeight="1">
      <c r="A344" s="35"/>
      <c r="B344" s="36"/>
      <c r="C344" s="179" t="s">
        <v>485</v>
      </c>
      <c r="D344" s="179" t="s">
        <v>146</v>
      </c>
      <c r="E344" s="180" t="s">
        <v>914</v>
      </c>
      <c r="F344" s="181" t="s">
        <v>915</v>
      </c>
      <c r="G344" s="182" t="s">
        <v>194</v>
      </c>
      <c r="H344" s="183">
        <v>1</v>
      </c>
      <c r="I344" s="184"/>
      <c r="J344" s="185">
        <f>ROUND(I344*H344,2)</f>
        <v>0</v>
      </c>
      <c r="K344" s="181" t="s">
        <v>916</v>
      </c>
      <c r="L344" s="40"/>
      <c r="M344" s="186" t="s">
        <v>19</v>
      </c>
      <c r="N344" s="187" t="s">
        <v>42</v>
      </c>
      <c r="O344" s="65"/>
      <c r="P344" s="188">
        <f>O344*H344</f>
        <v>0</v>
      </c>
      <c r="Q344" s="188">
        <v>0</v>
      </c>
      <c r="R344" s="188">
        <f>Q344*H344</f>
        <v>0</v>
      </c>
      <c r="S344" s="188">
        <v>0</v>
      </c>
      <c r="T344" s="18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270</v>
      </c>
      <c r="AT344" s="190" t="s">
        <v>146</v>
      </c>
      <c r="AU344" s="190" t="s">
        <v>80</v>
      </c>
      <c r="AY344" s="18" t="s">
        <v>143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8" t="s">
        <v>78</v>
      </c>
      <c r="BK344" s="191">
        <f>ROUND(I344*H344,2)</f>
        <v>0</v>
      </c>
      <c r="BL344" s="18" t="s">
        <v>270</v>
      </c>
      <c r="BM344" s="190" t="s">
        <v>917</v>
      </c>
    </row>
    <row r="345" spans="1:47" s="2" customFormat="1" ht="19.5">
      <c r="A345" s="35"/>
      <c r="B345" s="36"/>
      <c r="C345" s="37"/>
      <c r="D345" s="192" t="s">
        <v>153</v>
      </c>
      <c r="E345" s="37"/>
      <c r="F345" s="193" t="s">
        <v>915</v>
      </c>
      <c r="G345" s="37"/>
      <c r="H345" s="37"/>
      <c r="I345" s="194"/>
      <c r="J345" s="37"/>
      <c r="K345" s="37"/>
      <c r="L345" s="40"/>
      <c r="M345" s="195"/>
      <c r="N345" s="196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153</v>
      </c>
      <c r="AU345" s="18" t="s">
        <v>80</v>
      </c>
    </row>
    <row r="346" spans="2:51" s="14" customFormat="1" ht="22.5">
      <c r="B346" s="209"/>
      <c r="C346" s="210"/>
      <c r="D346" s="192" t="s">
        <v>157</v>
      </c>
      <c r="E346" s="211" t="s">
        <v>19</v>
      </c>
      <c r="F346" s="212" t="s">
        <v>918</v>
      </c>
      <c r="G346" s="210"/>
      <c r="H346" s="213">
        <v>1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157</v>
      </c>
      <c r="AU346" s="219" t="s">
        <v>80</v>
      </c>
      <c r="AV346" s="14" t="s">
        <v>80</v>
      </c>
      <c r="AW346" s="14" t="s">
        <v>33</v>
      </c>
      <c r="AX346" s="14" t="s">
        <v>78</v>
      </c>
      <c r="AY346" s="219" t="s">
        <v>143</v>
      </c>
    </row>
    <row r="347" spans="1:65" s="2" customFormat="1" ht="33" customHeight="1">
      <c r="A347" s="35"/>
      <c r="B347" s="36"/>
      <c r="C347" s="179" t="s">
        <v>491</v>
      </c>
      <c r="D347" s="179" t="s">
        <v>146</v>
      </c>
      <c r="E347" s="180" t="s">
        <v>919</v>
      </c>
      <c r="F347" s="181" t="s">
        <v>920</v>
      </c>
      <c r="G347" s="182" t="s">
        <v>170</v>
      </c>
      <c r="H347" s="183">
        <v>4</v>
      </c>
      <c r="I347" s="184"/>
      <c r="J347" s="185">
        <f>ROUND(I347*H347,2)</f>
        <v>0</v>
      </c>
      <c r="K347" s="181" t="s">
        <v>339</v>
      </c>
      <c r="L347" s="40"/>
      <c r="M347" s="186" t="s">
        <v>19</v>
      </c>
      <c r="N347" s="187" t="s">
        <v>42</v>
      </c>
      <c r="O347" s="65"/>
      <c r="P347" s="188">
        <f>O347*H347</f>
        <v>0</v>
      </c>
      <c r="Q347" s="188">
        <v>0.04434</v>
      </c>
      <c r="R347" s="188">
        <f>Q347*H347</f>
        <v>0.17736</v>
      </c>
      <c r="S347" s="188">
        <v>0</v>
      </c>
      <c r="T347" s="18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0" t="s">
        <v>270</v>
      </c>
      <c r="AT347" s="190" t="s">
        <v>146</v>
      </c>
      <c r="AU347" s="190" t="s">
        <v>80</v>
      </c>
      <c r="AY347" s="18" t="s">
        <v>143</v>
      </c>
      <c r="BE347" s="191">
        <f>IF(N347="základní",J347,0)</f>
        <v>0</v>
      </c>
      <c r="BF347" s="191">
        <f>IF(N347="snížená",J347,0)</f>
        <v>0</v>
      </c>
      <c r="BG347" s="191">
        <f>IF(N347="zákl. přenesená",J347,0)</f>
        <v>0</v>
      </c>
      <c r="BH347" s="191">
        <f>IF(N347="sníž. přenesená",J347,0)</f>
        <v>0</v>
      </c>
      <c r="BI347" s="191">
        <f>IF(N347="nulová",J347,0)</f>
        <v>0</v>
      </c>
      <c r="BJ347" s="18" t="s">
        <v>78</v>
      </c>
      <c r="BK347" s="191">
        <f>ROUND(I347*H347,2)</f>
        <v>0</v>
      </c>
      <c r="BL347" s="18" t="s">
        <v>270</v>
      </c>
      <c r="BM347" s="190" t="s">
        <v>921</v>
      </c>
    </row>
    <row r="348" spans="1:47" s="2" customFormat="1" ht="19.5">
      <c r="A348" s="35"/>
      <c r="B348" s="36"/>
      <c r="C348" s="37"/>
      <c r="D348" s="192" t="s">
        <v>153</v>
      </c>
      <c r="E348" s="37"/>
      <c r="F348" s="193" t="s">
        <v>920</v>
      </c>
      <c r="G348" s="37"/>
      <c r="H348" s="37"/>
      <c r="I348" s="194"/>
      <c r="J348" s="37"/>
      <c r="K348" s="37"/>
      <c r="L348" s="40"/>
      <c r="M348" s="195"/>
      <c r="N348" s="196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153</v>
      </c>
      <c r="AU348" s="18" t="s">
        <v>80</v>
      </c>
    </row>
    <row r="349" spans="2:51" s="14" customFormat="1" ht="11.25">
      <c r="B349" s="209"/>
      <c r="C349" s="210"/>
      <c r="D349" s="192" t="s">
        <v>157</v>
      </c>
      <c r="E349" s="211" t="s">
        <v>19</v>
      </c>
      <c r="F349" s="212" t="s">
        <v>922</v>
      </c>
      <c r="G349" s="210"/>
      <c r="H349" s="213">
        <v>4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157</v>
      </c>
      <c r="AU349" s="219" t="s">
        <v>80</v>
      </c>
      <c r="AV349" s="14" t="s">
        <v>80</v>
      </c>
      <c r="AW349" s="14" t="s">
        <v>33</v>
      </c>
      <c r="AX349" s="14" t="s">
        <v>78</v>
      </c>
      <c r="AY349" s="219" t="s">
        <v>143</v>
      </c>
    </row>
    <row r="350" spans="1:65" s="2" customFormat="1" ht="33" customHeight="1">
      <c r="A350" s="35"/>
      <c r="B350" s="36"/>
      <c r="C350" s="179" t="s">
        <v>497</v>
      </c>
      <c r="D350" s="179" t="s">
        <v>146</v>
      </c>
      <c r="E350" s="180" t="s">
        <v>923</v>
      </c>
      <c r="F350" s="181" t="s">
        <v>924</v>
      </c>
      <c r="G350" s="182" t="s">
        <v>194</v>
      </c>
      <c r="H350" s="183">
        <v>1</v>
      </c>
      <c r="I350" s="184"/>
      <c r="J350" s="185">
        <f>ROUND(I350*H350,2)</f>
        <v>0</v>
      </c>
      <c r="K350" s="181" t="s">
        <v>339</v>
      </c>
      <c r="L350" s="40"/>
      <c r="M350" s="186" t="s">
        <v>19</v>
      </c>
      <c r="N350" s="187" t="s">
        <v>42</v>
      </c>
      <c r="O350" s="65"/>
      <c r="P350" s="188">
        <f>O350*H350</f>
        <v>0</v>
      </c>
      <c r="Q350" s="188">
        <v>0</v>
      </c>
      <c r="R350" s="188">
        <f>Q350*H350</f>
        <v>0</v>
      </c>
      <c r="S350" s="188">
        <v>0.5</v>
      </c>
      <c r="T350" s="189">
        <f>S350*H350</f>
        <v>0.5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0" t="s">
        <v>270</v>
      </c>
      <c r="AT350" s="190" t="s">
        <v>146</v>
      </c>
      <c r="AU350" s="190" t="s">
        <v>80</v>
      </c>
      <c r="AY350" s="18" t="s">
        <v>143</v>
      </c>
      <c r="BE350" s="191">
        <f>IF(N350="základní",J350,0)</f>
        <v>0</v>
      </c>
      <c r="BF350" s="191">
        <f>IF(N350="snížená",J350,0)</f>
        <v>0</v>
      </c>
      <c r="BG350" s="191">
        <f>IF(N350="zákl. přenesená",J350,0)</f>
        <v>0</v>
      </c>
      <c r="BH350" s="191">
        <f>IF(N350="sníž. přenesená",J350,0)</f>
        <v>0</v>
      </c>
      <c r="BI350" s="191">
        <f>IF(N350="nulová",J350,0)</f>
        <v>0</v>
      </c>
      <c r="BJ350" s="18" t="s">
        <v>78</v>
      </c>
      <c r="BK350" s="191">
        <f>ROUND(I350*H350,2)</f>
        <v>0</v>
      </c>
      <c r="BL350" s="18" t="s">
        <v>270</v>
      </c>
      <c r="BM350" s="190" t="s">
        <v>925</v>
      </c>
    </row>
    <row r="351" spans="1:47" s="2" customFormat="1" ht="19.5">
      <c r="A351" s="35"/>
      <c r="B351" s="36"/>
      <c r="C351" s="37"/>
      <c r="D351" s="192" t="s">
        <v>153</v>
      </c>
      <c r="E351" s="37"/>
      <c r="F351" s="193" t="s">
        <v>924</v>
      </c>
      <c r="G351" s="37"/>
      <c r="H351" s="37"/>
      <c r="I351" s="194"/>
      <c r="J351" s="37"/>
      <c r="K351" s="37"/>
      <c r="L351" s="40"/>
      <c r="M351" s="195"/>
      <c r="N351" s="196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153</v>
      </c>
      <c r="AU351" s="18" t="s">
        <v>80</v>
      </c>
    </row>
    <row r="352" spans="2:51" s="14" customFormat="1" ht="11.25">
      <c r="B352" s="209"/>
      <c r="C352" s="210"/>
      <c r="D352" s="192" t="s">
        <v>157</v>
      </c>
      <c r="E352" s="211" t="s">
        <v>19</v>
      </c>
      <c r="F352" s="212" t="s">
        <v>926</v>
      </c>
      <c r="G352" s="210"/>
      <c r="H352" s="213">
        <v>1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157</v>
      </c>
      <c r="AU352" s="219" t="s">
        <v>80</v>
      </c>
      <c r="AV352" s="14" t="s">
        <v>80</v>
      </c>
      <c r="AW352" s="14" t="s">
        <v>33</v>
      </c>
      <c r="AX352" s="14" t="s">
        <v>78</v>
      </c>
      <c r="AY352" s="219" t="s">
        <v>143</v>
      </c>
    </row>
    <row r="353" spans="2:51" s="13" customFormat="1" ht="11.25">
      <c r="B353" s="199"/>
      <c r="C353" s="200"/>
      <c r="D353" s="192" t="s">
        <v>157</v>
      </c>
      <c r="E353" s="201" t="s">
        <v>19</v>
      </c>
      <c r="F353" s="202" t="s">
        <v>927</v>
      </c>
      <c r="G353" s="200"/>
      <c r="H353" s="201" t="s">
        <v>19</v>
      </c>
      <c r="I353" s="203"/>
      <c r="J353" s="200"/>
      <c r="K353" s="200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157</v>
      </c>
      <c r="AU353" s="208" t="s">
        <v>80</v>
      </c>
      <c r="AV353" s="13" t="s">
        <v>78</v>
      </c>
      <c r="AW353" s="13" t="s">
        <v>33</v>
      </c>
      <c r="AX353" s="13" t="s">
        <v>71</v>
      </c>
      <c r="AY353" s="208" t="s">
        <v>143</v>
      </c>
    </row>
    <row r="354" spans="1:65" s="2" customFormat="1" ht="24.2" customHeight="1">
      <c r="A354" s="35"/>
      <c r="B354" s="36"/>
      <c r="C354" s="179" t="s">
        <v>503</v>
      </c>
      <c r="D354" s="179" t="s">
        <v>146</v>
      </c>
      <c r="E354" s="180" t="s">
        <v>928</v>
      </c>
      <c r="F354" s="181" t="s">
        <v>929</v>
      </c>
      <c r="G354" s="182" t="s">
        <v>345</v>
      </c>
      <c r="H354" s="230"/>
      <c r="I354" s="184"/>
      <c r="J354" s="185">
        <f>ROUND(I354*H354,2)</f>
        <v>0</v>
      </c>
      <c r="K354" s="181" t="s">
        <v>150</v>
      </c>
      <c r="L354" s="40"/>
      <c r="M354" s="186" t="s">
        <v>19</v>
      </c>
      <c r="N354" s="187" t="s">
        <v>42</v>
      </c>
      <c r="O354" s="65"/>
      <c r="P354" s="188">
        <f>O354*H354</f>
        <v>0</v>
      </c>
      <c r="Q354" s="188">
        <v>0</v>
      </c>
      <c r="R354" s="188">
        <f>Q354*H354</f>
        <v>0</v>
      </c>
      <c r="S354" s="188">
        <v>0</v>
      </c>
      <c r="T354" s="189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0" t="s">
        <v>270</v>
      </c>
      <c r="AT354" s="190" t="s">
        <v>146</v>
      </c>
      <c r="AU354" s="190" t="s">
        <v>80</v>
      </c>
      <c r="AY354" s="18" t="s">
        <v>143</v>
      </c>
      <c r="BE354" s="191">
        <f>IF(N354="základní",J354,0)</f>
        <v>0</v>
      </c>
      <c r="BF354" s="191">
        <f>IF(N354="snížená",J354,0)</f>
        <v>0</v>
      </c>
      <c r="BG354" s="191">
        <f>IF(N354="zákl. přenesená",J354,0)</f>
        <v>0</v>
      </c>
      <c r="BH354" s="191">
        <f>IF(N354="sníž. přenesená",J354,0)</f>
        <v>0</v>
      </c>
      <c r="BI354" s="191">
        <f>IF(N354="nulová",J354,0)</f>
        <v>0</v>
      </c>
      <c r="BJ354" s="18" t="s">
        <v>78</v>
      </c>
      <c r="BK354" s="191">
        <f>ROUND(I354*H354,2)</f>
        <v>0</v>
      </c>
      <c r="BL354" s="18" t="s">
        <v>270</v>
      </c>
      <c r="BM354" s="190" t="s">
        <v>930</v>
      </c>
    </row>
    <row r="355" spans="1:47" s="2" customFormat="1" ht="29.25">
      <c r="A355" s="35"/>
      <c r="B355" s="36"/>
      <c r="C355" s="37"/>
      <c r="D355" s="192" t="s">
        <v>153</v>
      </c>
      <c r="E355" s="37"/>
      <c r="F355" s="193" t="s">
        <v>931</v>
      </c>
      <c r="G355" s="37"/>
      <c r="H355" s="37"/>
      <c r="I355" s="194"/>
      <c r="J355" s="37"/>
      <c r="K355" s="37"/>
      <c r="L355" s="40"/>
      <c r="M355" s="195"/>
      <c r="N355" s="196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153</v>
      </c>
      <c r="AU355" s="18" t="s">
        <v>80</v>
      </c>
    </row>
    <row r="356" spans="1:47" s="2" customFormat="1" ht="11.25">
      <c r="A356" s="35"/>
      <c r="B356" s="36"/>
      <c r="C356" s="37"/>
      <c r="D356" s="197" t="s">
        <v>155</v>
      </c>
      <c r="E356" s="37"/>
      <c r="F356" s="198" t="s">
        <v>932</v>
      </c>
      <c r="G356" s="37"/>
      <c r="H356" s="37"/>
      <c r="I356" s="194"/>
      <c r="J356" s="37"/>
      <c r="K356" s="37"/>
      <c r="L356" s="40"/>
      <c r="M356" s="195"/>
      <c r="N356" s="196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155</v>
      </c>
      <c r="AU356" s="18" t="s">
        <v>80</v>
      </c>
    </row>
    <row r="357" spans="2:63" s="12" customFormat="1" ht="22.9" customHeight="1">
      <c r="B357" s="163"/>
      <c r="C357" s="164"/>
      <c r="D357" s="165" t="s">
        <v>70</v>
      </c>
      <c r="E357" s="177" t="s">
        <v>349</v>
      </c>
      <c r="F357" s="177" t="s">
        <v>350</v>
      </c>
      <c r="G357" s="164"/>
      <c r="H357" s="164"/>
      <c r="I357" s="167"/>
      <c r="J357" s="178">
        <f>BK357</f>
        <v>0</v>
      </c>
      <c r="K357" s="164"/>
      <c r="L357" s="169"/>
      <c r="M357" s="170"/>
      <c r="N357" s="171"/>
      <c r="O357" s="171"/>
      <c r="P357" s="172">
        <f>SUM(P358:P411)</f>
        <v>0</v>
      </c>
      <c r="Q357" s="171"/>
      <c r="R357" s="172">
        <f>SUM(R358:R411)</f>
        <v>2.21098626</v>
      </c>
      <c r="S357" s="171"/>
      <c r="T357" s="173">
        <f>SUM(T358:T411)</f>
        <v>0.189625</v>
      </c>
      <c r="AR357" s="174" t="s">
        <v>80</v>
      </c>
      <c r="AT357" s="175" t="s">
        <v>70</v>
      </c>
      <c r="AU357" s="175" t="s">
        <v>78</v>
      </c>
      <c r="AY357" s="174" t="s">
        <v>143</v>
      </c>
      <c r="BK357" s="176">
        <f>SUM(BK358:BK411)</f>
        <v>0</v>
      </c>
    </row>
    <row r="358" spans="1:65" s="2" customFormat="1" ht="24.2" customHeight="1">
      <c r="A358" s="35"/>
      <c r="B358" s="36"/>
      <c r="C358" s="179" t="s">
        <v>511</v>
      </c>
      <c r="D358" s="179" t="s">
        <v>146</v>
      </c>
      <c r="E358" s="180" t="s">
        <v>933</v>
      </c>
      <c r="F358" s="181" t="s">
        <v>934</v>
      </c>
      <c r="G358" s="182" t="s">
        <v>163</v>
      </c>
      <c r="H358" s="183">
        <v>21.327</v>
      </c>
      <c r="I358" s="184"/>
      <c r="J358" s="185">
        <f>ROUND(I358*H358,2)</f>
        <v>0</v>
      </c>
      <c r="K358" s="181" t="s">
        <v>150</v>
      </c>
      <c r="L358" s="40"/>
      <c r="M358" s="186" t="s">
        <v>19</v>
      </c>
      <c r="N358" s="187" t="s">
        <v>42</v>
      </c>
      <c r="O358" s="65"/>
      <c r="P358" s="188">
        <f>O358*H358</f>
        <v>0</v>
      </c>
      <c r="Q358" s="188">
        <v>0.04503</v>
      </c>
      <c r="R358" s="188">
        <f>Q358*H358</f>
        <v>0.9603548100000001</v>
      </c>
      <c r="S358" s="188">
        <v>0</v>
      </c>
      <c r="T358" s="189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0" t="s">
        <v>270</v>
      </c>
      <c r="AT358" s="190" t="s">
        <v>146</v>
      </c>
      <c r="AU358" s="190" t="s">
        <v>80</v>
      </c>
      <c r="AY358" s="18" t="s">
        <v>143</v>
      </c>
      <c r="BE358" s="191">
        <f>IF(N358="základní",J358,0)</f>
        <v>0</v>
      </c>
      <c r="BF358" s="191">
        <f>IF(N358="snížená",J358,0)</f>
        <v>0</v>
      </c>
      <c r="BG358" s="191">
        <f>IF(N358="zákl. přenesená",J358,0)</f>
        <v>0</v>
      </c>
      <c r="BH358" s="191">
        <f>IF(N358="sníž. přenesená",J358,0)</f>
        <v>0</v>
      </c>
      <c r="BI358" s="191">
        <f>IF(N358="nulová",J358,0)</f>
        <v>0</v>
      </c>
      <c r="BJ358" s="18" t="s">
        <v>78</v>
      </c>
      <c r="BK358" s="191">
        <f>ROUND(I358*H358,2)</f>
        <v>0</v>
      </c>
      <c r="BL358" s="18" t="s">
        <v>270</v>
      </c>
      <c r="BM358" s="190" t="s">
        <v>935</v>
      </c>
    </row>
    <row r="359" spans="1:47" s="2" customFormat="1" ht="39">
      <c r="A359" s="35"/>
      <c r="B359" s="36"/>
      <c r="C359" s="37"/>
      <c r="D359" s="192" t="s">
        <v>153</v>
      </c>
      <c r="E359" s="37"/>
      <c r="F359" s="193" t="s">
        <v>936</v>
      </c>
      <c r="G359" s="37"/>
      <c r="H359" s="37"/>
      <c r="I359" s="194"/>
      <c r="J359" s="37"/>
      <c r="K359" s="37"/>
      <c r="L359" s="40"/>
      <c r="M359" s="195"/>
      <c r="N359" s="196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153</v>
      </c>
      <c r="AU359" s="18" t="s">
        <v>80</v>
      </c>
    </row>
    <row r="360" spans="1:47" s="2" customFormat="1" ht="11.25">
      <c r="A360" s="35"/>
      <c r="B360" s="36"/>
      <c r="C360" s="37"/>
      <c r="D360" s="197" t="s">
        <v>155</v>
      </c>
      <c r="E360" s="37"/>
      <c r="F360" s="198" t="s">
        <v>937</v>
      </c>
      <c r="G360" s="37"/>
      <c r="H360" s="37"/>
      <c r="I360" s="194"/>
      <c r="J360" s="37"/>
      <c r="K360" s="37"/>
      <c r="L360" s="40"/>
      <c r="M360" s="195"/>
      <c r="N360" s="196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155</v>
      </c>
      <c r="AU360" s="18" t="s">
        <v>80</v>
      </c>
    </row>
    <row r="361" spans="2:51" s="13" customFormat="1" ht="11.25">
      <c r="B361" s="199"/>
      <c r="C361" s="200"/>
      <c r="D361" s="192" t="s">
        <v>157</v>
      </c>
      <c r="E361" s="201" t="s">
        <v>19</v>
      </c>
      <c r="F361" s="202" t="s">
        <v>938</v>
      </c>
      <c r="G361" s="200"/>
      <c r="H361" s="201" t="s">
        <v>19</v>
      </c>
      <c r="I361" s="203"/>
      <c r="J361" s="200"/>
      <c r="K361" s="200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157</v>
      </c>
      <c r="AU361" s="208" t="s">
        <v>80</v>
      </c>
      <c r="AV361" s="13" t="s">
        <v>78</v>
      </c>
      <c r="AW361" s="13" t="s">
        <v>33</v>
      </c>
      <c r="AX361" s="13" t="s">
        <v>71</v>
      </c>
      <c r="AY361" s="208" t="s">
        <v>143</v>
      </c>
    </row>
    <row r="362" spans="2:51" s="14" customFormat="1" ht="11.25">
      <c r="B362" s="209"/>
      <c r="C362" s="210"/>
      <c r="D362" s="192" t="s">
        <v>157</v>
      </c>
      <c r="E362" s="211" t="s">
        <v>19</v>
      </c>
      <c r="F362" s="212" t="s">
        <v>939</v>
      </c>
      <c r="G362" s="210"/>
      <c r="H362" s="213">
        <v>21.327</v>
      </c>
      <c r="I362" s="214"/>
      <c r="J362" s="210"/>
      <c r="K362" s="210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157</v>
      </c>
      <c r="AU362" s="219" t="s">
        <v>80</v>
      </c>
      <c r="AV362" s="14" t="s">
        <v>80</v>
      </c>
      <c r="AW362" s="14" t="s">
        <v>33</v>
      </c>
      <c r="AX362" s="14" t="s">
        <v>78</v>
      </c>
      <c r="AY362" s="219" t="s">
        <v>143</v>
      </c>
    </row>
    <row r="363" spans="1:65" s="2" customFormat="1" ht="24.2" customHeight="1">
      <c r="A363" s="35"/>
      <c r="B363" s="36"/>
      <c r="C363" s="179" t="s">
        <v>519</v>
      </c>
      <c r="D363" s="179" t="s">
        <v>146</v>
      </c>
      <c r="E363" s="180" t="s">
        <v>940</v>
      </c>
      <c r="F363" s="181" t="s">
        <v>941</v>
      </c>
      <c r="G363" s="182" t="s">
        <v>194</v>
      </c>
      <c r="H363" s="183">
        <v>1</v>
      </c>
      <c r="I363" s="184"/>
      <c r="J363" s="185">
        <f>ROUND(I363*H363,2)</f>
        <v>0</v>
      </c>
      <c r="K363" s="181" t="s">
        <v>150</v>
      </c>
      <c r="L363" s="40"/>
      <c r="M363" s="186" t="s">
        <v>19</v>
      </c>
      <c r="N363" s="187" t="s">
        <v>42</v>
      </c>
      <c r="O363" s="65"/>
      <c r="P363" s="188">
        <f>O363*H363</f>
        <v>0</v>
      </c>
      <c r="Q363" s="188">
        <v>0.01061</v>
      </c>
      <c r="R363" s="188">
        <f>Q363*H363</f>
        <v>0.01061</v>
      </c>
      <c r="S363" s="188">
        <v>0.112</v>
      </c>
      <c r="T363" s="189">
        <f>S363*H363</f>
        <v>0.112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0" t="s">
        <v>270</v>
      </c>
      <c r="AT363" s="190" t="s">
        <v>146</v>
      </c>
      <c r="AU363" s="190" t="s">
        <v>80</v>
      </c>
      <c r="AY363" s="18" t="s">
        <v>143</v>
      </c>
      <c r="BE363" s="191">
        <f>IF(N363="základní",J363,0)</f>
        <v>0</v>
      </c>
      <c r="BF363" s="191">
        <f>IF(N363="snížená",J363,0)</f>
        <v>0</v>
      </c>
      <c r="BG363" s="191">
        <f>IF(N363="zákl. přenesená",J363,0)</f>
        <v>0</v>
      </c>
      <c r="BH363" s="191">
        <f>IF(N363="sníž. přenesená",J363,0)</f>
        <v>0</v>
      </c>
      <c r="BI363" s="191">
        <f>IF(N363="nulová",J363,0)</f>
        <v>0</v>
      </c>
      <c r="BJ363" s="18" t="s">
        <v>78</v>
      </c>
      <c r="BK363" s="191">
        <f>ROUND(I363*H363,2)</f>
        <v>0</v>
      </c>
      <c r="BL363" s="18" t="s">
        <v>270</v>
      </c>
      <c r="BM363" s="190" t="s">
        <v>942</v>
      </c>
    </row>
    <row r="364" spans="1:47" s="2" customFormat="1" ht="39">
      <c r="A364" s="35"/>
      <c r="B364" s="36"/>
      <c r="C364" s="37"/>
      <c r="D364" s="192" t="s">
        <v>153</v>
      </c>
      <c r="E364" s="37"/>
      <c r="F364" s="193" t="s">
        <v>943</v>
      </c>
      <c r="G364" s="37"/>
      <c r="H364" s="37"/>
      <c r="I364" s="194"/>
      <c r="J364" s="37"/>
      <c r="K364" s="37"/>
      <c r="L364" s="40"/>
      <c r="M364" s="195"/>
      <c r="N364" s="196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153</v>
      </c>
      <c r="AU364" s="18" t="s">
        <v>80</v>
      </c>
    </row>
    <row r="365" spans="1:47" s="2" customFormat="1" ht="11.25">
      <c r="A365" s="35"/>
      <c r="B365" s="36"/>
      <c r="C365" s="37"/>
      <c r="D365" s="197" t="s">
        <v>155</v>
      </c>
      <c r="E365" s="37"/>
      <c r="F365" s="198" t="s">
        <v>944</v>
      </c>
      <c r="G365" s="37"/>
      <c r="H365" s="37"/>
      <c r="I365" s="194"/>
      <c r="J365" s="37"/>
      <c r="K365" s="37"/>
      <c r="L365" s="40"/>
      <c r="M365" s="195"/>
      <c r="N365" s="196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155</v>
      </c>
      <c r="AU365" s="18" t="s">
        <v>80</v>
      </c>
    </row>
    <row r="366" spans="2:51" s="14" customFormat="1" ht="22.5">
      <c r="B366" s="209"/>
      <c r="C366" s="210"/>
      <c r="D366" s="192" t="s">
        <v>157</v>
      </c>
      <c r="E366" s="211" t="s">
        <v>19</v>
      </c>
      <c r="F366" s="212" t="s">
        <v>945</v>
      </c>
      <c r="G366" s="210"/>
      <c r="H366" s="213">
        <v>1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157</v>
      </c>
      <c r="AU366" s="219" t="s">
        <v>80</v>
      </c>
      <c r="AV366" s="14" t="s">
        <v>80</v>
      </c>
      <c r="AW366" s="14" t="s">
        <v>33</v>
      </c>
      <c r="AX366" s="14" t="s">
        <v>78</v>
      </c>
      <c r="AY366" s="219" t="s">
        <v>143</v>
      </c>
    </row>
    <row r="367" spans="1:65" s="2" customFormat="1" ht="16.5" customHeight="1">
      <c r="A367" s="35"/>
      <c r="B367" s="36"/>
      <c r="C367" s="179" t="s">
        <v>525</v>
      </c>
      <c r="D367" s="179" t="s">
        <v>146</v>
      </c>
      <c r="E367" s="180" t="s">
        <v>360</v>
      </c>
      <c r="F367" s="181" t="s">
        <v>361</v>
      </c>
      <c r="G367" s="182" t="s">
        <v>170</v>
      </c>
      <c r="H367" s="183">
        <v>4.535</v>
      </c>
      <c r="I367" s="184"/>
      <c r="J367" s="185">
        <f>ROUND(I367*H367,2)</f>
        <v>0</v>
      </c>
      <c r="K367" s="181" t="s">
        <v>150</v>
      </c>
      <c r="L367" s="40"/>
      <c r="M367" s="186" t="s">
        <v>19</v>
      </c>
      <c r="N367" s="187" t="s">
        <v>42</v>
      </c>
      <c r="O367" s="65"/>
      <c r="P367" s="188">
        <f>O367*H367</f>
        <v>0</v>
      </c>
      <c r="Q367" s="188">
        <v>1E-05</v>
      </c>
      <c r="R367" s="188">
        <f>Q367*H367</f>
        <v>4.5350000000000005E-05</v>
      </c>
      <c r="S367" s="188">
        <v>0</v>
      </c>
      <c r="T367" s="18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0" t="s">
        <v>270</v>
      </c>
      <c r="AT367" s="190" t="s">
        <v>146</v>
      </c>
      <c r="AU367" s="190" t="s">
        <v>80</v>
      </c>
      <c r="AY367" s="18" t="s">
        <v>143</v>
      </c>
      <c r="BE367" s="191">
        <f>IF(N367="základní",J367,0)</f>
        <v>0</v>
      </c>
      <c r="BF367" s="191">
        <f>IF(N367="snížená",J367,0)</f>
        <v>0</v>
      </c>
      <c r="BG367" s="191">
        <f>IF(N367="zákl. přenesená",J367,0)</f>
        <v>0</v>
      </c>
      <c r="BH367" s="191">
        <f>IF(N367="sníž. přenesená",J367,0)</f>
        <v>0</v>
      </c>
      <c r="BI367" s="191">
        <f>IF(N367="nulová",J367,0)</f>
        <v>0</v>
      </c>
      <c r="BJ367" s="18" t="s">
        <v>78</v>
      </c>
      <c r="BK367" s="191">
        <f>ROUND(I367*H367,2)</f>
        <v>0</v>
      </c>
      <c r="BL367" s="18" t="s">
        <v>270</v>
      </c>
      <c r="BM367" s="190" t="s">
        <v>946</v>
      </c>
    </row>
    <row r="368" spans="1:47" s="2" customFormat="1" ht="29.25">
      <c r="A368" s="35"/>
      <c r="B368" s="36"/>
      <c r="C368" s="37"/>
      <c r="D368" s="192" t="s">
        <v>153</v>
      </c>
      <c r="E368" s="37"/>
      <c r="F368" s="193" t="s">
        <v>363</v>
      </c>
      <c r="G368" s="37"/>
      <c r="H368" s="37"/>
      <c r="I368" s="194"/>
      <c r="J368" s="37"/>
      <c r="K368" s="37"/>
      <c r="L368" s="40"/>
      <c r="M368" s="195"/>
      <c r="N368" s="196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153</v>
      </c>
      <c r="AU368" s="18" t="s">
        <v>80</v>
      </c>
    </row>
    <row r="369" spans="1:47" s="2" customFormat="1" ht="11.25">
      <c r="A369" s="35"/>
      <c r="B369" s="36"/>
      <c r="C369" s="37"/>
      <c r="D369" s="197" t="s">
        <v>155</v>
      </c>
      <c r="E369" s="37"/>
      <c r="F369" s="198" t="s">
        <v>364</v>
      </c>
      <c r="G369" s="37"/>
      <c r="H369" s="37"/>
      <c r="I369" s="194"/>
      <c r="J369" s="37"/>
      <c r="K369" s="37"/>
      <c r="L369" s="40"/>
      <c r="M369" s="195"/>
      <c r="N369" s="196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155</v>
      </c>
      <c r="AU369" s="18" t="s">
        <v>80</v>
      </c>
    </row>
    <row r="370" spans="2:51" s="13" customFormat="1" ht="11.25">
      <c r="B370" s="199"/>
      <c r="C370" s="200"/>
      <c r="D370" s="192" t="s">
        <v>157</v>
      </c>
      <c r="E370" s="201" t="s">
        <v>19</v>
      </c>
      <c r="F370" s="202" t="s">
        <v>947</v>
      </c>
      <c r="G370" s="200"/>
      <c r="H370" s="201" t="s">
        <v>19</v>
      </c>
      <c r="I370" s="203"/>
      <c r="J370" s="200"/>
      <c r="K370" s="200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157</v>
      </c>
      <c r="AU370" s="208" t="s">
        <v>80</v>
      </c>
      <c r="AV370" s="13" t="s">
        <v>78</v>
      </c>
      <c r="AW370" s="13" t="s">
        <v>33</v>
      </c>
      <c r="AX370" s="13" t="s">
        <v>71</v>
      </c>
      <c r="AY370" s="208" t="s">
        <v>143</v>
      </c>
    </row>
    <row r="371" spans="2:51" s="14" customFormat="1" ht="11.25">
      <c r="B371" s="209"/>
      <c r="C371" s="210"/>
      <c r="D371" s="192" t="s">
        <v>157</v>
      </c>
      <c r="E371" s="211" t="s">
        <v>19</v>
      </c>
      <c r="F371" s="212" t="s">
        <v>948</v>
      </c>
      <c r="G371" s="210"/>
      <c r="H371" s="213">
        <v>4.535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157</v>
      </c>
      <c r="AU371" s="219" t="s">
        <v>80</v>
      </c>
      <c r="AV371" s="14" t="s">
        <v>80</v>
      </c>
      <c r="AW371" s="14" t="s">
        <v>33</v>
      </c>
      <c r="AX371" s="14" t="s">
        <v>78</v>
      </c>
      <c r="AY371" s="219" t="s">
        <v>143</v>
      </c>
    </row>
    <row r="372" spans="1:65" s="2" customFormat="1" ht="16.5" customHeight="1">
      <c r="A372" s="35"/>
      <c r="B372" s="36"/>
      <c r="C372" s="179" t="s">
        <v>531</v>
      </c>
      <c r="D372" s="179" t="s">
        <v>146</v>
      </c>
      <c r="E372" s="180" t="s">
        <v>367</v>
      </c>
      <c r="F372" s="181" t="s">
        <v>368</v>
      </c>
      <c r="G372" s="182" t="s">
        <v>170</v>
      </c>
      <c r="H372" s="183">
        <v>4.43</v>
      </c>
      <c r="I372" s="184"/>
      <c r="J372" s="185">
        <f>ROUND(I372*H372,2)</f>
        <v>0</v>
      </c>
      <c r="K372" s="181" t="s">
        <v>150</v>
      </c>
      <c r="L372" s="40"/>
      <c r="M372" s="186" t="s">
        <v>19</v>
      </c>
      <c r="N372" s="187" t="s">
        <v>42</v>
      </c>
      <c r="O372" s="65"/>
      <c r="P372" s="188">
        <f>O372*H372</f>
        <v>0</v>
      </c>
      <c r="Q372" s="188">
        <v>0.00663</v>
      </c>
      <c r="R372" s="188">
        <f>Q372*H372</f>
        <v>0.029370899999999995</v>
      </c>
      <c r="S372" s="188">
        <v>0</v>
      </c>
      <c r="T372" s="18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0" t="s">
        <v>270</v>
      </c>
      <c r="AT372" s="190" t="s">
        <v>146</v>
      </c>
      <c r="AU372" s="190" t="s">
        <v>80</v>
      </c>
      <c r="AY372" s="18" t="s">
        <v>143</v>
      </c>
      <c r="BE372" s="191">
        <f>IF(N372="základní",J372,0)</f>
        <v>0</v>
      </c>
      <c r="BF372" s="191">
        <f>IF(N372="snížená",J372,0)</f>
        <v>0</v>
      </c>
      <c r="BG372" s="191">
        <f>IF(N372="zákl. přenesená",J372,0)</f>
        <v>0</v>
      </c>
      <c r="BH372" s="191">
        <f>IF(N372="sníž. přenesená",J372,0)</f>
        <v>0</v>
      </c>
      <c r="BI372" s="191">
        <f>IF(N372="nulová",J372,0)</f>
        <v>0</v>
      </c>
      <c r="BJ372" s="18" t="s">
        <v>78</v>
      </c>
      <c r="BK372" s="191">
        <f>ROUND(I372*H372,2)</f>
        <v>0</v>
      </c>
      <c r="BL372" s="18" t="s">
        <v>270</v>
      </c>
      <c r="BM372" s="190" t="s">
        <v>949</v>
      </c>
    </row>
    <row r="373" spans="1:47" s="2" customFormat="1" ht="29.25">
      <c r="A373" s="35"/>
      <c r="B373" s="36"/>
      <c r="C373" s="37"/>
      <c r="D373" s="192" t="s">
        <v>153</v>
      </c>
      <c r="E373" s="37"/>
      <c r="F373" s="193" t="s">
        <v>370</v>
      </c>
      <c r="G373" s="37"/>
      <c r="H373" s="37"/>
      <c r="I373" s="194"/>
      <c r="J373" s="37"/>
      <c r="K373" s="37"/>
      <c r="L373" s="40"/>
      <c r="M373" s="195"/>
      <c r="N373" s="196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153</v>
      </c>
      <c r="AU373" s="18" t="s">
        <v>80</v>
      </c>
    </row>
    <row r="374" spans="1:47" s="2" customFormat="1" ht="11.25">
      <c r="A374" s="35"/>
      <c r="B374" s="36"/>
      <c r="C374" s="37"/>
      <c r="D374" s="197" t="s">
        <v>155</v>
      </c>
      <c r="E374" s="37"/>
      <c r="F374" s="198" t="s">
        <v>371</v>
      </c>
      <c r="G374" s="37"/>
      <c r="H374" s="37"/>
      <c r="I374" s="194"/>
      <c r="J374" s="37"/>
      <c r="K374" s="37"/>
      <c r="L374" s="40"/>
      <c r="M374" s="195"/>
      <c r="N374" s="196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155</v>
      </c>
      <c r="AU374" s="18" t="s">
        <v>80</v>
      </c>
    </row>
    <row r="375" spans="2:51" s="13" customFormat="1" ht="11.25">
      <c r="B375" s="199"/>
      <c r="C375" s="200"/>
      <c r="D375" s="192" t="s">
        <v>157</v>
      </c>
      <c r="E375" s="201" t="s">
        <v>19</v>
      </c>
      <c r="F375" s="202" t="s">
        <v>947</v>
      </c>
      <c r="G375" s="200"/>
      <c r="H375" s="201" t="s">
        <v>19</v>
      </c>
      <c r="I375" s="203"/>
      <c r="J375" s="200"/>
      <c r="K375" s="200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157</v>
      </c>
      <c r="AU375" s="208" t="s">
        <v>80</v>
      </c>
      <c r="AV375" s="13" t="s">
        <v>78</v>
      </c>
      <c r="AW375" s="13" t="s">
        <v>33</v>
      </c>
      <c r="AX375" s="13" t="s">
        <v>71</v>
      </c>
      <c r="AY375" s="208" t="s">
        <v>143</v>
      </c>
    </row>
    <row r="376" spans="2:51" s="14" customFormat="1" ht="11.25">
      <c r="B376" s="209"/>
      <c r="C376" s="210"/>
      <c r="D376" s="192" t="s">
        <v>157</v>
      </c>
      <c r="E376" s="211" t="s">
        <v>19</v>
      </c>
      <c r="F376" s="212" t="s">
        <v>950</v>
      </c>
      <c r="G376" s="210"/>
      <c r="H376" s="213">
        <v>4.43</v>
      </c>
      <c r="I376" s="214"/>
      <c r="J376" s="210"/>
      <c r="K376" s="210"/>
      <c r="L376" s="215"/>
      <c r="M376" s="216"/>
      <c r="N376" s="217"/>
      <c r="O376" s="217"/>
      <c r="P376" s="217"/>
      <c r="Q376" s="217"/>
      <c r="R376" s="217"/>
      <c r="S376" s="217"/>
      <c r="T376" s="218"/>
      <c r="AT376" s="219" t="s">
        <v>157</v>
      </c>
      <c r="AU376" s="219" t="s">
        <v>80</v>
      </c>
      <c r="AV376" s="14" t="s">
        <v>80</v>
      </c>
      <c r="AW376" s="14" t="s">
        <v>33</v>
      </c>
      <c r="AX376" s="14" t="s">
        <v>78</v>
      </c>
      <c r="AY376" s="219" t="s">
        <v>143</v>
      </c>
    </row>
    <row r="377" spans="1:65" s="2" customFormat="1" ht="24.2" customHeight="1">
      <c r="A377" s="35"/>
      <c r="B377" s="36"/>
      <c r="C377" s="179" t="s">
        <v>539</v>
      </c>
      <c r="D377" s="179" t="s">
        <v>146</v>
      </c>
      <c r="E377" s="180" t="s">
        <v>373</v>
      </c>
      <c r="F377" s="181" t="s">
        <v>374</v>
      </c>
      <c r="G377" s="182" t="s">
        <v>163</v>
      </c>
      <c r="H377" s="183">
        <v>4.893</v>
      </c>
      <c r="I377" s="184"/>
      <c r="J377" s="185">
        <f>ROUND(I377*H377,2)</f>
        <v>0</v>
      </c>
      <c r="K377" s="181" t="s">
        <v>150</v>
      </c>
      <c r="L377" s="40"/>
      <c r="M377" s="186" t="s">
        <v>19</v>
      </c>
      <c r="N377" s="187" t="s">
        <v>42</v>
      </c>
      <c r="O377" s="65"/>
      <c r="P377" s="188">
        <f>O377*H377</f>
        <v>0</v>
      </c>
      <c r="Q377" s="188">
        <v>0.0001</v>
      </c>
      <c r="R377" s="188">
        <f>Q377*H377</f>
        <v>0.0004893</v>
      </c>
      <c r="S377" s="188">
        <v>0</v>
      </c>
      <c r="T377" s="189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90" t="s">
        <v>270</v>
      </c>
      <c r="AT377" s="190" t="s">
        <v>146</v>
      </c>
      <c r="AU377" s="190" t="s">
        <v>80</v>
      </c>
      <c r="AY377" s="18" t="s">
        <v>143</v>
      </c>
      <c r="BE377" s="191">
        <f>IF(N377="základní",J377,0)</f>
        <v>0</v>
      </c>
      <c r="BF377" s="191">
        <f>IF(N377="snížená",J377,0)</f>
        <v>0</v>
      </c>
      <c r="BG377" s="191">
        <f>IF(N377="zákl. přenesená",J377,0)</f>
        <v>0</v>
      </c>
      <c r="BH377" s="191">
        <f>IF(N377="sníž. přenesená",J377,0)</f>
        <v>0</v>
      </c>
      <c r="BI377" s="191">
        <f>IF(N377="nulová",J377,0)</f>
        <v>0</v>
      </c>
      <c r="BJ377" s="18" t="s">
        <v>78</v>
      </c>
      <c r="BK377" s="191">
        <f>ROUND(I377*H377,2)</f>
        <v>0</v>
      </c>
      <c r="BL377" s="18" t="s">
        <v>270</v>
      </c>
      <c r="BM377" s="190" t="s">
        <v>951</v>
      </c>
    </row>
    <row r="378" spans="1:47" s="2" customFormat="1" ht="19.5">
      <c r="A378" s="35"/>
      <c r="B378" s="36"/>
      <c r="C378" s="37"/>
      <c r="D378" s="192" t="s">
        <v>153</v>
      </c>
      <c r="E378" s="37"/>
      <c r="F378" s="193" t="s">
        <v>376</v>
      </c>
      <c r="G378" s="37"/>
      <c r="H378" s="37"/>
      <c r="I378" s="194"/>
      <c r="J378" s="37"/>
      <c r="K378" s="37"/>
      <c r="L378" s="40"/>
      <c r="M378" s="195"/>
      <c r="N378" s="196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153</v>
      </c>
      <c r="AU378" s="18" t="s">
        <v>80</v>
      </c>
    </row>
    <row r="379" spans="1:47" s="2" customFormat="1" ht="11.25">
      <c r="A379" s="35"/>
      <c r="B379" s="36"/>
      <c r="C379" s="37"/>
      <c r="D379" s="197" t="s">
        <v>155</v>
      </c>
      <c r="E379" s="37"/>
      <c r="F379" s="198" t="s">
        <v>377</v>
      </c>
      <c r="G379" s="37"/>
      <c r="H379" s="37"/>
      <c r="I379" s="194"/>
      <c r="J379" s="37"/>
      <c r="K379" s="37"/>
      <c r="L379" s="40"/>
      <c r="M379" s="195"/>
      <c r="N379" s="196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155</v>
      </c>
      <c r="AU379" s="18" t="s">
        <v>80</v>
      </c>
    </row>
    <row r="380" spans="2:51" s="13" customFormat="1" ht="11.25">
      <c r="B380" s="199"/>
      <c r="C380" s="200"/>
      <c r="D380" s="192" t="s">
        <v>157</v>
      </c>
      <c r="E380" s="201" t="s">
        <v>19</v>
      </c>
      <c r="F380" s="202" t="s">
        <v>947</v>
      </c>
      <c r="G380" s="200"/>
      <c r="H380" s="201" t="s">
        <v>19</v>
      </c>
      <c r="I380" s="203"/>
      <c r="J380" s="200"/>
      <c r="K380" s="200"/>
      <c r="L380" s="204"/>
      <c r="M380" s="205"/>
      <c r="N380" s="206"/>
      <c r="O380" s="206"/>
      <c r="P380" s="206"/>
      <c r="Q380" s="206"/>
      <c r="R380" s="206"/>
      <c r="S380" s="206"/>
      <c r="T380" s="207"/>
      <c r="AT380" s="208" t="s">
        <v>157</v>
      </c>
      <c r="AU380" s="208" t="s">
        <v>80</v>
      </c>
      <c r="AV380" s="13" t="s">
        <v>78</v>
      </c>
      <c r="AW380" s="13" t="s">
        <v>33</v>
      </c>
      <c r="AX380" s="13" t="s">
        <v>71</v>
      </c>
      <c r="AY380" s="208" t="s">
        <v>143</v>
      </c>
    </row>
    <row r="381" spans="2:51" s="13" customFormat="1" ht="11.25">
      <c r="B381" s="199"/>
      <c r="C381" s="200"/>
      <c r="D381" s="192" t="s">
        <v>157</v>
      </c>
      <c r="E381" s="201" t="s">
        <v>19</v>
      </c>
      <c r="F381" s="202" t="s">
        <v>952</v>
      </c>
      <c r="G381" s="200"/>
      <c r="H381" s="201" t="s">
        <v>19</v>
      </c>
      <c r="I381" s="203"/>
      <c r="J381" s="200"/>
      <c r="K381" s="200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157</v>
      </c>
      <c r="AU381" s="208" t="s">
        <v>80</v>
      </c>
      <c r="AV381" s="13" t="s">
        <v>78</v>
      </c>
      <c r="AW381" s="13" t="s">
        <v>33</v>
      </c>
      <c r="AX381" s="13" t="s">
        <v>71</v>
      </c>
      <c r="AY381" s="208" t="s">
        <v>143</v>
      </c>
    </row>
    <row r="382" spans="2:51" s="14" customFormat="1" ht="11.25">
      <c r="B382" s="209"/>
      <c r="C382" s="210"/>
      <c r="D382" s="192" t="s">
        <v>157</v>
      </c>
      <c r="E382" s="211" t="s">
        <v>19</v>
      </c>
      <c r="F382" s="212" t="s">
        <v>953</v>
      </c>
      <c r="G382" s="210"/>
      <c r="H382" s="213">
        <v>4.893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157</v>
      </c>
      <c r="AU382" s="219" t="s">
        <v>80</v>
      </c>
      <c r="AV382" s="14" t="s">
        <v>80</v>
      </c>
      <c r="AW382" s="14" t="s">
        <v>33</v>
      </c>
      <c r="AX382" s="14" t="s">
        <v>78</v>
      </c>
      <c r="AY382" s="219" t="s">
        <v>143</v>
      </c>
    </row>
    <row r="383" spans="1:65" s="2" customFormat="1" ht="55.5" customHeight="1">
      <c r="A383" s="35"/>
      <c r="B383" s="36"/>
      <c r="C383" s="179" t="s">
        <v>547</v>
      </c>
      <c r="D383" s="179" t="s">
        <v>146</v>
      </c>
      <c r="E383" s="180" t="s">
        <v>954</v>
      </c>
      <c r="F383" s="181" t="s">
        <v>955</v>
      </c>
      <c r="G383" s="182" t="s">
        <v>163</v>
      </c>
      <c r="H383" s="183">
        <v>31.01</v>
      </c>
      <c r="I383" s="184"/>
      <c r="J383" s="185">
        <f>ROUND(I383*H383,2)</f>
        <v>0</v>
      </c>
      <c r="K383" s="181" t="s">
        <v>339</v>
      </c>
      <c r="L383" s="40"/>
      <c r="M383" s="186" t="s">
        <v>19</v>
      </c>
      <c r="N383" s="187" t="s">
        <v>42</v>
      </c>
      <c r="O383" s="65"/>
      <c r="P383" s="188">
        <f>O383*H383</f>
        <v>0</v>
      </c>
      <c r="Q383" s="188">
        <v>0.01379</v>
      </c>
      <c r="R383" s="188">
        <f>Q383*H383</f>
        <v>0.4276279</v>
      </c>
      <c r="S383" s="188">
        <v>0</v>
      </c>
      <c r="T383" s="189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0" t="s">
        <v>270</v>
      </c>
      <c r="AT383" s="190" t="s">
        <v>146</v>
      </c>
      <c r="AU383" s="190" t="s">
        <v>80</v>
      </c>
      <c r="AY383" s="18" t="s">
        <v>143</v>
      </c>
      <c r="BE383" s="191">
        <f>IF(N383="základní",J383,0)</f>
        <v>0</v>
      </c>
      <c r="BF383" s="191">
        <f>IF(N383="snížená",J383,0)</f>
        <v>0</v>
      </c>
      <c r="BG383" s="191">
        <f>IF(N383="zákl. přenesená",J383,0)</f>
        <v>0</v>
      </c>
      <c r="BH383" s="191">
        <f>IF(N383="sníž. přenesená",J383,0)</f>
        <v>0</v>
      </c>
      <c r="BI383" s="191">
        <f>IF(N383="nulová",J383,0)</f>
        <v>0</v>
      </c>
      <c r="BJ383" s="18" t="s">
        <v>78</v>
      </c>
      <c r="BK383" s="191">
        <f>ROUND(I383*H383,2)</f>
        <v>0</v>
      </c>
      <c r="BL383" s="18" t="s">
        <v>270</v>
      </c>
      <c r="BM383" s="190" t="s">
        <v>956</v>
      </c>
    </row>
    <row r="384" spans="1:47" s="2" customFormat="1" ht="29.25">
      <c r="A384" s="35"/>
      <c r="B384" s="36"/>
      <c r="C384" s="37"/>
      <c r="D384" s="192" t="s">
        <v>153</v>
      </c>
      <c r="E384" s="37"/>
      <c r="F384" s="193" t="s">
        <v>957</v>
      </c>
      <c r="G384" s="37"/>
      <c r="H384" s="37"/>
      <c r="I384" s="194"/>
      <c r="J384" s="37"/>
      <c r="K384" s="37"/>
      <c r="L384" s="40"/>
      <c r="M384" s="195"/>
      <c r="N384" s="196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153</v>
      </c>
      <c r="AU384" s="18" t="s">
        <v>80</v>
      </c>
    </row>
    <row r="385" spans="2:51" s="13" customFormat="1" ht="11.25">
      <c r="B385" s="199"/>
      <c r="C385" s="200"/>
      <c r="D385" s="192" t="s">
        <v>157</v>
      </c>
      <c r="E385" s="201" t="s">
        <v>19</v>
      </c>
      <c r="F385" s="202" t="s">
        <v>958</v>
      </c>
      <c r="G385" s="200"/>
      <c r="H385" s="201" t="s">
        <v>19</v>
      </c>
      <c r="I385" s="203"/>
      <c r="J385" s="200"/>
      <c r="K385" s="200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157</v>
      </c>
      <c r="AU385" s="208" t="s">
        <v>80</v>
      </c>
      <c r="AV385" s="13" t="s">
        <v>78</v>
      </c>
      <c r="AW385" s="13" t="s">
        <v>33</v>
      </c>
      <c r="AX385" s="13" t="s">
        <v>71</v>
      </c>
      <c r="AY385" s="208" t="s">
        <v>143</v>
      </c>
    </row>
    <row r="386" spans="2:51" s="13" customFormat="1" ht="22.5">
      <c r="B386" s="199"/>
      <c r="C386" s="200"/>
      <c r="D386" s="192" t="s">
        <v>157</v>
      </c>
      <c r="E386" s="201" t="s">
        <v>19</v>
      </c>
      <c r="F386" s="202" t="s">
        <v>959</v>
      </c>
      <c r="G386" s="200"/>
      <c r="H386" s="201" t="s">
        <v>19</v>
      </c>
      <c r="I386" s="203"/>
      <c r="J386" s="200"/>
      <c r="K386" s="200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157</v>
      </c>
      <c r="AU386" s="208" t="s">
        <v>80</v>
      </c>
      <c r="AV386" s="13" t="s">
        <v>78</v>
      </c>
      <c r="AW386" s="13" t="s">
        <v>33</v>
      </c>
      <c r="AX386" s="13" t="s">
        <v>71</v>
      </c>
      <c r="AY386" s="208" t="s">
        <v>143</v>
      </c>
    </row>
    <row r="387" spans="2:51" s="14" customFormat="1" ht="11.25">
      <c r="B387" s="209"/>
      <c r="C387" s="210"/>
      <c r="D387" s="192" t="s">
        <v>157</v>
      </c>
      <c r="E387" s="211" t="s">
        <v>19</v>
      </c>
      <c r="F387" s="212" t="s">
        <v>960</v>
      </c>
      <c r="G387" s="210"/>
      <c r="H387" s="213">
        <v>6.5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157</v>
      </c>
      <c r="AU387" s="219" t="s">
        <v>80</v>
      </c>
      <c r="AV387" s="14" t="s">
        <v>80</v>
      </c>
      <c r="AW387" s="14" t="s">
        <v>33</v>
      </c>
      <c r="AX387" s="14" t="s">
        <v>71</v>
      </c>
      <c r="AY387" s="219" t="s">
        <v>143</v>
      </c>
    </row>
    <row r="388" spans="2:51" s="14" customFormat="1" ht="11.25">
      <c r="B388" s="209"/>
      <c r="C388" s="210"/>
      <c r="D388" s="192" t="s">
        <v>157</v>
      </c>
      <c r="E388" s="211" t="s">
        <v>19</v>
      </c>
      <c r="F388" s="212" t="s">
        <v>961</v>
      </c>
      <c r="G388" s="210"/>
      <c r="H388" s="213">
        <v>13</v>
      </c>
      <c r="I388" s="214"/>
      <c r="J388" s="210"/>
      <c r="K388" s="210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157</v>
      </c>
      <c r="AU388" s="219" t="s">
        <v>80</v>
      </c>
      <c r="AV388" s="14" t="s">
        <v>80</v>
      </c>
      <c r="AW388" s="14" t="s">
        <v>33</v>
      </c>
      <c r="AX388" s="14" t="s">
        <v>71</v>
      </c>
      <c r="AY388" s="219" t="s">
        <v>143</v>
      </c>
    </row>
    <row r="389" spans="2:51" s="14" customFormat="1" ht="22.5">
      <c r="B389" s="209"/>
      <c r="C389" s="210"/>
      <c r="D389" s="192" t="s">
        <v>157</v>
      </c>
      <c r="E389" s="211" t="s">
        <v>19</v>
      </c>
      <c r="F389" s="212" t="s">
        <v>962</v>
      </c>
      <c r="G389" s="210"/>
      <c r="H389" s="213">
        <v>11.51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157</v>
      </c>
      <c r="AU389" s="219" t="s">
        <v>80</v>
      </c>
      <c r="AV389" s="14" t="s">
        <v>80</v>
      </c>
      <c r="AW389" s="14" t="s">
        <v>33</v>
      </c>
      <c r="AX389" s="14" t="s">
        <v>71</v>
      </c>
      <c r="AY389" s="219" t="s">
        <v>143</v>
      </c>
    </row>
    <row r="390" spans="2:51" s="15" customFormat="1" ht="11.25">
      <c r="B390" s="231"/>
      <c r="C390" s="232"/>
      <c r="D390" s="192" t="s">
        <v>157</v>
      </c>
      <c r="E390" s="233" t="s">
        <v>19</v>
      </c>
      <c r="F390" s="234" t="s">
        <v>358</v>
      </c>
      <c r="G390" s="232"/>
      <c r="H390" s="235">
        <v>31.009999999999998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157</v>
      </c>
      <c r="AU390" s="241" t="s">
        <v>80</v>
      </c>
      <c r="AV390" s="15" t="s">
        <v>151</v>
      </c>
      <c r="AW390" s="15" t="s">
        <v>33</v>
      </c>
      <c r="AX390" s="15" t="s">
        <v>78</v>
      </c>
      <c r="AY390" s="241" t="s">
        <v>143</v>
      </c>
    </row>
    <row r="391" spans="1:65" s="2" customFormat="1" ht="24.2" customHeight="1">
      <c r="A391" s="35"/>
      <c r="B391" s="36"/>
      <c r="C391" s="179" t="s">
        <v>553</v>
      </c>
      <c r="D391" s="179" t="s">
        <v>146</v>
      </c>
      <c r="E391" s="180" t="s">
        <v>963</v>
      </c>
      <c r="F391" s="181" t="s">
        <v>964</v>
      </c>
      <c r="G391" s="182" t="s">
        <v>163</v>
      </c>
      <c r="H391" s="183">
        <v>4.5</v>
      </c>
      <c r="I391" s="184"/>
      <c r="J391" s="185">
        <f>ROUND(I391*H391,2)</f>
        <v>0</v>
      </c>
      <c r="K391" s="181" t="s">
        <v>150</v>
      </c>
      <c r="L391" s="40"/>
      <c r="M391" s="186" t="s">
        <v>19</v>
      </c>
      <c r="N391" s="187" t="s">
        <v>42</v>
      </c>
      <c r="O391" s="65"/>
      <c r="P391" s="188">
        <f>O391*H391</f>
        <v>0</v>
      </c>
      <c r="Q391" s="188">
        <v>0</v>
      </c>
      <c r="R391" s="188">
        <f>Q391*H391</f>
        <v>0</v>
      </c>
      <c r="S391" s="188">
        <v>0.01725</v>
      </c>
      <c r="T391" s="189">
        <f>S391*H391</f>
        <v>0.077625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0" t="s">
        <v>270</v>
      </c>
      <c r="AT391" s="190" t="s">
        <v>146</v>
      </c>
      <c r="AU391" s="190" t="s">
        <v>80</v>
      </c>
      <c r="AY391" s="18" t="s">
        <v>143</v>
      </c>
      <c r="BE391" s="191">
        <f>IF(N391="základní",J391,0)</f>
        <v>0</v>
      </c>
      <c r="BF391" s="191">
        <f>IF(N391="snížená",J391,0)</f>
        <v>0</v>
      </c>
      <c r="BG391" s="191">
        <f>IF(N391="zákl. přenesená",J391,0)</f>
        <v>0</v>
      </c>
      <c r="BH391" s="191">
        <f>IF(N391="sníž. přenesená",J391,0)</f>
        <v>0</v>
      </c>
      <c r="BI391" s="191">
        <f>IF(N391="nulová",J391,0)</f>
        <v>0</v>
      </c>
      <c r="BJ391" s="18" t="s">
        <v>78</v>
      </c>
      <c r="BK391" s="191">
        <f>ROUND(I391*H391,2)</f>
        <v>0</v>
      </c>
      <c r="BL391" s="18" t="s">
        <v>270</v>
      </c>
      <c r="BM391" s="190" t="s">
        <v>965</v>
      </c>
    </row>
    <row r="392" spans="1:47" s="2" customFormat="1" ht="29.25">
      <c r="A392" s="35"/>
      <c r="B392" s="36"/>
      <c r="C392" s="37"/>
      <c r="D392" s="192" t="s">
        <v>153</v>
      </c>
      <c r="E392" s="37"/>
      <c r="F392" s="193" t="s">
        <v>966</v>
      </c>
      <c r="G392" s="37"/>
      <c r="H392" s="37"/>
      <c r="I392" s="194"/>
      <c r="J392" s="37"/>
      <c r="K392" s="37"/>
      <c r="L392" s="40"/>
      <c r="M392" s="195"/>
      <c r="N392" s="196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153</v>
      </c>
      <c r="AU392" s="18" t="s">
        <v>80</v>
      </c>
    </row>
    <row r="393" spans="1:47" s="2" customFormat="1" ht="11.25">
      <c r="A393" s="35"/>
      <c r="B393" s="36"/>
      <c r="C393" s="37"/>
      <c r="D393" s="197" t="s">
        <v>155</v>
      </c>
      <c r="E393" s="37"/>
      <c r="F393" s="198" t="s">
        <v>967</v>
      </c>
      <c r="G393" s="37"/>
      <c r="H393" s="37"/>
      <c r="I393" s="194"/>
      <c r="J393" s="37"/>
      <c r="K393" s="37"/>
      <c r="L393" s="40"/>
      <c r="M393" s="195"/>
      <c r="N393" s="196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155</v>
      </c>
      <c r="AU393" s="18" t="s">
        <v>80</v>
      </c>
    </row>
    <row r="394" spans="2:51" s="13" customFormat="1" ht="11.25">
      <c r="B394" s="199"/>
      <c r="C394" s="200"/>
      <c r="D394" s="192" t="s">
        <v>157</v>
      </c>
      <c r="E394" s="201" t="s">
        <v>19</v>
      </c>
      <c r="F394" s="202" t="s">
        <v>777</v>
      </c>
      <c r="G394" s="200"/>
      <c r="H394" s="201" t="s">
        <v>19</v>
      </c>
      <c r="I394" s="203"/>
      <c r="J394" s="200"/>
      <c r="K394" s="200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157</v>
      </c>
      <c r="AU394" s="208" t="s">
        <v>80</v>
      </c>
      <c r="AV394" s="13" t="s">
        <v>78</v>
      </c>
      <c r="AW394" s="13" t="s">
        <v>33</v>
      </c>
      <c r="AX394" s="13" t="s">
        <v>71</v>
      </c>
      <c r="AY394" s="208" t="s">
        <v>143</v>
      </c>
    </row>
    <row r="395" spans="2:51" s="14" customFormat="1" ht="11.25">
      <c r="B395" s="209"/>
      <c r="C395" s="210"/>
      <c r="D395" s="192" t="s">
        <v>157</v>
      </c>
      <c r="E395" s="211" t="s">
        <v>19</v>
      </c>
      <c r="F395" s="212" t="s">
        <v>968</v>
      </c>
      <c r="G395" s="210"/>
      <c r="H395" s="213">
        <v>4.5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157</v>
      </c>
      <c r="AU395" s="219" t="s">
        <v>80</v>
      </c>
      <c r="AV395" s="14" t="s">
        <v>80</v>
      </c>
      <c r="AW395" s="14" t="s">
        <v>33</v>
      </c>
      <c r="AX395" s="14" t="s">
        <v>78</v>
      </c>
      <c r="AY395" s="219" t="s">
        <v>143</v>
      </c>
    </row>
    <row r="396" spans="1:65" s="2" customFormat="1" ht="21.75" customHeight="1">
      <c r="A396" s="35"/>
      <c r="B396" s="36"/>
      <c r="C396" s="179" t="s">
        <v>559</v>
      </c>
      <c r="D396" s="179" t="s">
        <v>146</v>
      </c>
      <c r="E396" s="180" t="s">
        <v>969</v>
      </c>
      <c r="F396" s="181" t="s">
        <v>970</v>
      </c>
      <c r="G396" s="182" t="s">
        <v>163</v>
      </c>
      <c r="H396" s="183">
        <v>20</v>
      </c>
      <c r="I396" s="184"/>
      <c r="J396" s="185">
        <f>ROUND(I396*H396,2)</f>
        <v>0</v>
      </c>
      <c r="K396" s="181" t="s">
        <v>150</v>
      </c>
      <c r="L396" s="40"/>
      <c r="M396" s="186" t="s">
        <v>19</v>
      </c>
      <c r="N396" s="187" t="s">
        <v>42</v>
      </c>
      <c r="O396" s="65"/>
      <c r="P396" s="188">
        <f>O396*H396</f>
        <v>0</v>
      </c>
      <c r="Q396" s="188">
        <v>0.02643</v>
      </c>
      <c r="R396" s="188">
        <f>Q396*H396</f>
        <v>0.5286</v>
      </c>
      <c r="S396" s="188">
        <v>0</v>
      </c>
      <c r="T396" s="189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0" t="s">
        <v>270</v>
      </c>
      <c r="AT396" s="190" t="s">
        <v>146</v>
      </c>
      <c r="AU396" s="190" t="s">
        <v>80</v>
      </c>
      <c r="AY396" s="18" t="s">
        <v>143</v>
      </c>
      <c r="BE396" s="191">
        <f>IF(N396="základní",J396,0)</f>
        <v>0</v>
      </c>
      <c r="BF396" s="191">
        <f>IF(N396="snížená",J396,0)</f>
        <v>0</v>
      </c>
      <c r="BG396" s="191">
        <f>IF(N396="zákl. přenesená",J396,0)</f>
        <v>0</v>
      </c>
      <c r="BH396" s="191">
        <f>IF(N396="sníž. přenesená",J396,0)</f>
        <v>0</v>
      </c>
      <c r="BI396" s="191">
        <f>IF(N396="nulová",J396,0)</f>
        <v>0</v>
      </c>
      <c r="BJ396" s="18" t="s">
        <v>78</v>
      </c>
      <c r="BK396" s="191">
        <f>ROUND(I396*H396,2)</f>
        <v>0</v>
      </c>
      <c r="BL396" s="18" t="s">
        <v>270</v>
      </c>
      <c r="BM396" s="190" t="s">
        <v>971</v>
      </c>
    </row>
    <row r="397" spans="1:47" s="2" customFormat="1" ht="29.25">
      <c r="A397" s="35"/>
      <c r="B397" s="36"/>
      <c r="C397" s="37"/>
      <c r="D397" s="192" t="s">
        <v>153</v>
      </c>
      <c r="E397" s="37"/>
      <c r="F397" s="193" t="s">
        <v>972</v>
      </c>
      <c r="G397" s="37"/>
      <c r="H397" s="37"/>
      <c r="I397" s="194"/>
      <c r="J397" s="37"/>
      <c r="K397" s="37"/>
      <c r="L397" s="40"/>
      <c r="M397" s="195"/>
      <c r="N397" s="196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153</v>
      </c>
      <c r="AU397" s="18" t="s">
        <v>80</v>
      </c>
    </row>
    <row r="398" spans="1:47" s="2" customFormat="1" ht="11.25">
      <c r="A398" s="35"/>
      <c r="B398" s="36"/>
      <c r="C398" s="37"/>
      <c r="D398" s="197" t="s">
        <v>155</v>
      </c>
      <c r="E398" s="37"/>
      <c r="F398" s="198" t="s">
        <v>973</v>
      </c>
      <c r="G398" s="37"/>
      <c r="H398" s="37"/>
      <c r="I398" s="194"/>
      <c r="J398" s="37"/>
      <c r="K398" s="37"/>
      <c r="L398" s="40"/>
      <c r="M398" s="195"/>
      <c r="N398" s="196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155</v>
      </c>
      <c r="AU398" s="18" t="s">
        <v>80</v>
      </c>
    </row>
    <row r="399" spans="2:51" s="13" customFormat="1" ht="11.25">
      <c r="B399" s="199"/>
      <c r="C399" s="200"/>
      <c r="D399" s="192" t="s">
        <v>157</v>
      </c>
      <c r="E399" s="201" t="s">
        <v>19</v>
      </c>
      <c r="F399" s="202" t="s">
        <v>938</v>
      </c>
      <c r="G399" s="200"/>
      <c r="H399" s="201" t="s">
        <v>19</v>
      </c>
      <c r="I399" s="203"/>
      <c r="J399" s="200"/>
      <c r="K399" s="200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157</v>
      </c>
      <c r="AU399" s="208" t="s">
        <v>80</v>
      </c>
      <c r="AV399" s="13" t="s">
        <v>78</v>
      </c>
      <c r="AW399" s="13" t="s">
        <v>33</v>
      </c>
      <c r="AX399" s="13" t="s">
        <v>71</v>
      </c>
      <c r="AY399" s="208" t="s">
        <v>143</v>
      </c>
    </row>
    <row r="400" spans="2:51" s="14" customFormat="1" ht="11.25">
      <c r="B400" s="209"/>
      <c r="C400" s="210"/>
      <c r="D400" s="192" t="s">
        <v>157</v>
      </c>
      <c r="E400" s="211" t="s">
        <v>19</v>
      </c>
      <c r="F400" s="212" t="s">
        <v>974</v>
      </c>
      <c r="G400" s="210"/>
      <c r="H400" s="213">
        <v>20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157</v>
      </c>
      <c r="AU400" s="219" t="s">
        <v>80</v>
      </c>
      <c r="AV400" s="14" t="s">
        <v>80</v>
      </c>
      <c r="AW400" s="14" t="s">
        <v>33</v>
      </c>
      <c r="AX400" s="14" t="s">
        <v>78</v>
      </c>
      <c r="AY400" s="219" t="s">
        <v>143</v>
      </c>
    </row>
    <row r="401" spans="1:65" s="2" customFormat="1" ht="24.2" customHeight="1">
      <c r="A401" s="35"/>
      <c r="B401" s="36"/>
      <c r="C401" s="179" t="s">
        <v>566</v>
      </c>
      <c r="D401" s="179" t="s">
        <v>146</v>
      </c>
      <c r="E401" s="180" t="s">
        <v>975</v>
      </c>
      <c r="F401" s="181" t="s">
        <v>976</v>
      </c>
      <c r="G401" s="182" t="s">
        <v>170</v>
      </c>
      <c r="H401" s="183">
        <v>6.4</v>
      </c>
      <c r="I401" s="184"/>
      <c r="J401" s="185">
        <f>ROUND(I401*H401,2)</f>
        <v>0</v>
      </c>
      <c r="K401" s="181" t="s">
        <v>150</v>
      </c>
      <c r="L401" s="40"/>
      <c r="M401" s="186" t="s">
        <v>19</v>
      </c>
      <c r="N401" s="187" t="s">
        <v>42</v>
      </c>
      <c r="O401" s="65"/>
      <c r="P401" s="188">
        <f>O401*H401</f>
        <v>0</v>
      </c>
      <c r="Q401" s="188">
        <v>0.03685</v>
      </c>
      <c r="R401" s="188">
        <f>Q401*H401</f>
        <v>0.23584000000000002</v>
      </c>
      <c r="S401" s="188">
        <v>0</v>
      </c>
      <c r="T401" s="189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0" t="s">
        <v>270</v>
      </c>
      <c r="AT401" s="190" t="s">
        <v>146</v>
      </c>
      <c r="AU401" s="190" t="s">
        <v>80</v>
      </c>
      <c r="AY401" s="18" t="s">
        <v>143</v>
      </c>
      <c r="BE401" s="191">
        <f>IF(N401="základní",J401,0)</f>
        <v>0</v>
      </c>
      <c r="BF401" s="191">
        <f>IF(N401="snížená",J401,0)</f>
        <v>0</v>
      </c>
      <c r="BG401" s="191">
        <f>IF(N401="zákl. přenesená",J401,0)</f>
        <v>0</v>
      </c>
      <c r="BH401" s="191">
        <f>IF(N401="sníž. přenesená",J401,0)</f>
        <v>0</v>
      </c>
      <c r="BI401" s="191">
        <f>IF(N401="nulová",J401,0)</f>
        <v>0</v>
      </c>
      <c r="BJ401" s="18" t="s">
        <v>78</v>
      </c>
      <c r="BK401" s="191">
        <f>ROUND(I401*H401,2)</f>
        <v>0</v>
      </c>
      <c r="BL401" s="18" t="s">
        <v>270</v>
      </c>
      <c r="BM401" s="190" t="s">
        <v>977</v>
      </c>
    </row>
    <row r="402" spans="1:47" s="2" customFormat="1" ht="29.25">
      <c r="A402" s="35"/>
      <c r="B402" s="36"/>
      <c r="C402" s="37"/>
      <c r="D402" s="192" t="s">
        <v>153</v>
      </c>
      <c r="E402" s="37"/>
      <c r="F402" s="193" t="s">
        <v>978</v>
      </c>
      <c r="G402" s="37"/>
      <c r="H402" s="37"/>
      <c r="I402" s="194"/>
      <c r="J402" s="37"/>
      <c r="K402" s="37"/>
      <c r="L402" s="40"/>
      <c r="M402" s="195"/>
      <c r="N402" s="196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153</v>
      </c>
      <c r="AU402" s="18" t="s">
        <v>80</v>
      </c>
    </row>
    <row r="403" spans="1:47" s="2" customFormat="1" ht="11.25">
      <c r="A403" s="35"/>
      <c r="B403" s="36"/>
      <c r="C403" s="37"/>
      <c r="D403" s="197" t="s">
        <v>155</v>
      </c>
      <c r="E403" s="37"/>
      <c r="F403" s="198" t="s">
        <v>979</v>
      </c>
      <c r="G403" s="37"/>
      <c r="H403" s="37"/>
      <c r="I403" s="194"/>
      <c r="J403" s="37"/>
      <c r="K403" s="37"/>
      <c r="L403" s="40"/>
      <c r="M403" s="195"/>
      <c r="N403" s="196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155</v>
      </c>
      <c r="AU403" s="18" t="s">
        <v>80</v>
      </c>
    </row>
    <row r="404" spans="2:51" s="13" customFormat="1" ht="11.25">
      <c r="B404" s="199"/>
      <c r="C404" s="200"/>
      <c r="D404" s="192" t="s">
        <v>157</v>
      </c>
      <c r="E404" s="201" t="s">
        <v>19</v>
      </c>
      <c r="F404" s="202" t="s">
        <v>938</v>
      </c>
      <c r="G404" s="200"/>
      <c r="H404" s="201" t="s">
        <v>19</v>
      </c>
      <c r="I404" s="203"/>
      <c r="J404" s="200"/>
      <c r="K404" s="200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157</v>
      </c>
      <c r="AU404" s="208" t="s">
        <v>80</v>
      </c>
      <c r="AV404" s="13" t="s">
        <v>78</v>
      </c>
      <c r="AW404" s="13" t="s">
        <v>33</v>
      </c>
      <c r="AX404" s="13" t="s">
        <v>71</v>
      </c>
      <c r="AY404" s="208" t="s">
        <v>143</v>
      </c>
    </row>
    <row r="405" spans="2:51" s="14" customFormat="1" ht="11.25">
      <c r="B405" s="209"/>
      <c r="C405" s="210"/>
      <c r="D405" s="192" t="s">
        <v>157</v>
      </c>
      <c r="E405" s="211" t="s">
        <v>19</v>
      </c>
      <c r="F405" s="212" t="s">
        <v>980</v>
      </c>
      <c r="G405" s="210"/>
      <c r="H405" s="213">
        <v>6.4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157</v>
      </c>
      <c r="AU405" s="219" t="s">
        <v>80</v>
      </c>
      <c r="AV405" s="14" t="s">
        <v>80</v>
      </c>
      <c r="AW405" s="14" t="s">
        <v>33</v>
      </c>
      <c r="AX405" s="14" t="s">
        <v>78</v>
      </c>
      <c r="AY405" s="219" t="s">
        <v>143</v>
      </c>
    </row>
    <row r="406" spans="1:65" s="2" customFormat="1" ht="44.25" customHeight="1">
      <c r="A406" s="35"/>
      <c r="B406" s="36"/>
      <c r="C406" s="179" t="s">
        <v>573</v>
      </c>
      <c r="D406" s="179" t="s">
        <v>146</v>
      </c>
      <c r="E406" s="180" t="s">
        <v>981</v>
      </c>
      <c r="F406" s="181" t="s">
        <v>982</v>
      </c>
      <c r="G406" s="182" t="s">
        <v>170</v>
      </c>
      <c r="H406" s="183">
        <v>1.2</v>
      </c>
      <c r="I406" s="184"/>
      <c r="J406" s="185">
        <f>ROUND(I406*H406,2)</f>
        <v>0</v>
      </c>
      <c r="K406" s="181" t="s">
        <v>339</v>
      </c>
      <c r="L406" s="40"/>
      <c r="M406" s="186" t="s">
        <v>19</v>
      </c>
      <c r="N406" s="187" t="s">
        <v>42</v>
      </c>
      <c r="O406" s="65"/>
      <c r="P406" s="188">
        <f>O406*H406</f>
        <v>0</v>
      </c>
      <c r="Q406" s="188">
        <v>0.01504</v>
      </c>
      <c r="R406" s="188">
        <f>Q406*H406</f>
        <v>0.018047999999999998</v>
      </c>
      <c r="S406" s="188">
        <v>0</v>
      </c>
      <c r="T406" s="189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0" t="s">
        <v>270</v>
      </c>
      <c r="AT406" s="190" t="s">
        <v>146</v>
      </c>
      <c r="AU406" s="190" t="s">
        <v>80</v>
      </c>
      <c r="AY406" s="18" t="s">
        <v>143</v>
      </c>
      <c r="BE406" s="191">
        <f>IF(N406="základní",J406,0)</f>
        <v>0</v>
      </c>
      <c r="BF406" s="191">
        <f>IF(N406="snížená",J406,0)</f>
        <v>0</v>
      </c>
      <c r="BG406" s="191">
        <f>IF(N406="zákl. přenesená",J406,0)</f>
        <v>0</v>
      </c>
      <c r="BH406" s="191">
        <f>IF(N406="sníž. přenesená",J406,0)</f>
        <v>0</v>
      </c>
      <c r="BI406" s="191">
        <f>IF(N406="nulová",J406,0)</f>
        <v>0</v>
      </c>
      <c r="BJ406" s="18" t="s">
        <v>78</v>
      </c>
      <c r="BK406" s="191">
        <f>ROUND(I406*H406,2)</f>
        <v>0</v>
      </c>
      <c r="BL406" s="18" t="s">
        <v>270</v>
      </c>
      <c r="BM406" s="190" t="s">
        <v>983</v>
      </c>
    </row>
    <row r="407" spans="1:47" s="2" customFormat="1" ht="29.25">
      <c r="A407" s="35"/>
      <c r="B407" s="36"/>
      <c r="C407" s="37"/>
      <c r="D407" s="192" t="s">
        <v>153</v>
      </c>
      <c r="E407" s="37"/>
      <c r="F407" s="193" t="s">
        <v>984</v>
      </c>
      <c r="G407" s="37"/>
      <c r="H407" s="37"/>
      <c r="I407" s="194"/>
      <c r="J407" s="37"/>
      <c r="K407" s="37"/>
      <c r="L407" s="40"/>
      <c r="M407" s="195"/>
      <c r="N407" s="196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153</v>
      </c>
      <c r="AU407" s="18" t="s">
        <v>80</v>
      </c>
    </row>
    <row r="408" spans="2:51" s="14" customFormat="1" ht="11.25">
      <c r="B408" s="209"/>
      <c r="C408" s="210"/>
      <c r="D408" s="192" t="s">
        <v>157</v>
      </c>
      <c r="E408" s="211" t="s">
        <v>19</v>
      </c>
      <c r="F408" s="212" t="s">
        <v>985</v>
      </c>
      <c r="G408" s="210"/>
      <c r="H408" s="213">
        <v>1.2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157</v>
      </c>
      <c r="AU408" s="219" t="s">
        <v>80</v>
      </c>
      <c r="AV408" s="14" t="s">
        <v>80</v>
      </c>
      <c r="AW408" s="14" t="s">
        <v>33</v>
      </c>
      <c r="AX408" s="14" t="s">
        <v>78</v>
      </c>
      <c r="AY408" s="219" t="s">
        <v>143</v>
      </c>
    </row>
    <row r="409" spans="1:65" s="2" customFormat="1" ht="24.2" customHeight="1">
      <c r="A409" s="35"/>
      <c r="B409" s="36"/>
      <c r="C409" s="179" t="s">
        <v>580</v>
      </c>
      <c r="D409" s="179" t="s">
        <v>146</v>
      </c>
      <c r="E409" s="180" t="s">
        <v>408</v>
      </c>
      <c r="F409" s="181" t="s">
        <v>409</v>
      </c>
      <c r="G409" s="182" t="s">
        <v>345</v>
      </c>
      <c r="H409" s="230"/>
      <c r="I409" s="184"/>
      <c r="J409" s="185">
        <f>ROUND(I409*H409,2)</f>
        <v>0</v>
      </c>
      <c r="K409" s="181" t="s">
        <v>150</v>
      </c>
      <c r="L409" s="40"/>
      <c r="M409" s="186" t="s">
        <v>19</v>
      </c>
      <c r="N409" s="187" t="s">
        <v>42</v>
      </c>
      <c r="O409" s="65"/>
      <c r="P409" s="188">
        <f>O409*H409</f>
        <v>0</v>
      </c>
      <c r="Q409" s="188">
        <v>0</v>
      </c>
      <c r="R409" s="188">
        <f>Q409*H409</f>
        <v>0</v>
      </c>
      <c r="S409" s="188">
        <v>0</v>
      </c>
      <c r="T409" s="189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0" t="s">
        <v>270</v>
      </c>
      <c r="AT409" s="190" t="s">
        <v>146</v>
      </c>
      <c r="AU409" s="190" t="s">
        <v>80</v>
      </c>
      <c r="AY409" s="18" t="s">
        <v>143</v>
      </c>
      <c r="BE409" s="191">
        <f>IF(N409="základní",J409,0)</f>
        <v>0</v>
      </c>
      <c r="BF409" s="191">
        <f>IF(N409="snížená",J409,0)</f>
        <v>0</v>
      </c>
      <c r="BG409" s="191">
        <f>IF(N409="zákl. přenesená",J409,0)</f>
        <v>0</v>
      </c>
      <c r="BH409" s="191">
        <f>IF(N409="sníž. přenesená",J409,0)</f>
        <v>0</v>
      </c>
      <c r="BI409" s="191">
        <f>IF(N409="nulová",J409,0)</f>
        <v>0</v>
      </c>
      <c r="BJ409" s="18" t="s">
        <v>78</v>
      </c>
      <c r="BK409" s="191">
        <f>ROUND(I409*H409,2)</f>
        <v>0</v>
      </c>
      <c r="BL409" s="18" t="s">
        <v>270</v>
      </c>
      <c r="BM409" s="190" t="s">
        <v>986</v>
      </c>
    </row>
    <row r="410" spans="1:47" s="2" customFormat="1" ht="29.25">
      <c r="A410" s="35"/>
      <c r="B410" s="36"/>
      <c r="C410" s="37"/>
      <c r="D410" s="192" t="s">
        <v>153</v>
      </c>
      <c r="E410" s="37"/>
      <c r="F410" s="193" t="s">
        <v>411</v>
      </c>
      <c r="G410" s="37"/>
      <c r="H410" s="37"/>
      <c r="I410" s="194"/>
      <c r="J410" s="37"/>
      <c r="K410" s="37"/>
      <c r="L410" s="40"/>
      <c r="M410" s="195"/>
      <c r="N410" s="196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153</v>
      </c>
      <c r="AU410" s="18" t="s">
        <v>80</v>
      </c>
    </row>
    <row r="411" spans="1:47" s="2" customFormat="1" ht="11.25">
      <c r="A411" s="35"/>
      <c r="B411" s="36"/>
      <c r="C411" s="37"/>
      <c r="D411" s="197" t="s">
        <v>155</v>
      </c>
      <c r="E411" s="37"/>
      <c r="F411" s="198" t="s">
        <v>412</v>
      </c>
      <c r="G411" s="37"/>
      <c r="H411" s="37"/>
      <c r="I411" s="194"/>
      <c r="J411" s="37"/>
      <c r="K411" s="37"/>
      <c r="L411" s="40"/>
      <c r="M411" s="195"/>
      <c r="N411" s="196"/>
      <c r="O411" s="65"/>
      <c r="P411" s="65"/>
      <c r="Q411" s="65"/>
      <c r="R411" s="65"/>
      <c r="S411" s="65"/>
      <c r="T411" s="66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155</v>
      </c>
      <c r="AU411" s="18" t="s">
        <v>80</v>
      </c>
    </row>
    <row r="412" spans="2:63" s="12" customFormat="1" ht="22.9" customHeight="1">
      <c r="B412" s="163"/>
      <c r="C412" s="164"/>
      <c r="D412" s="165" t="s">
        <v>70</v>
      </c>
      <c r="E412" s="177" t="s">
        <v>987</v>
      </c>
      <c r="F412" s="177" t="s">
        <v>988</v>
      </c>
      <c r="G412" s="164"/>
      <c r="H412" s="164"/>
      <c r="I412" s="167"/>
      <c r="J412" s="178">
        <f>BK412</f>
        <v>0</v>
      </c>
      <c r="K412" s="164"/>
      <c r="L412" s="169"/>
      <c r="M412" s="170"/>
      <c r="N412" s="171"/>
      <c r="O412" s="171"/>
      <c r="P412" s="172">
        <f>SUM(P413:P423)</f>
        <v>0</v>
      </c>
      <c r="Q412" s="171"/>
      <c r="R412" s="172">
        <f>SUM(R413:R423)</f>
        <v>0.0044</v>
      </c>
      <c r="S412" s="171"/>
      <c r="T412" s="173">
        <f>SUM(T413:T423)</f>
        <v>0.0020875</v>
      </c>
      <c r="AR412" s="174" t="s">
        <v>80</v>
      </c>
      <c r="AT412" s="175" t="s">
        <v>70</v>
      </c>
      <c r="AU412" s="175" t="s">
        <v>78</v>
      </c>
      <c r="AY412" s="174" t="s">
        <v>143</v>
      </c>
      <c r="BK412" s="176">
        <f>SUM(BK413:BK423)</f>
        <v>0</v>
      </c>
    </row>
    <row r="413" spans="1:65" s="2" customFormat="1" ht="16.5" customHeight="1">
      <c r="A413" s="35"/>
      <c r="B413" s="36"/>
      <c r="C413" s="179" t="s">
        <v>181</v>
      </c>
      <c r="D413" s="179" t="s">
        <v>146</v>
      </c>
      <c r="E413" s="180" t="s">
        <v>989</v>
      </c>
      <c r="F413" s="181" t="s">
        <v>990</v>
      </c>
      <c r="G413" s="182" t="s">
        <v>170</v>
      </c>
      <c r="H413" s="183">
        <v>1.25</v>
      </c>
      <c r="I413" s="184"/>
      <c r="J413" s="185">
        <f>ROUND(I413*H413,2)</f>
        <v>0</v>
      </c>
      <c r="K413" s="181" t="s">
        <v>150</v>
      </c>
      <c r="L413" s="40"/>
      <c r="M413" s="186" t="s">
        <v>19</v>
      </c>
      <c r="N413" s="187" t="s">
        <v>42</v>
      </c>
      <c r="O413" s="65"/>
      <c r="P413" s="188">
        <f>O413*H413</f>
        <v>0</v>
      </c>
      <c r="Q413" s="188">
        <v>0</v>
      </c>
      <c r="R413" s="188">
        <f>Q413*H413</f>
        <v>0</v>
      </c>
      <c r="S413" s="188">
        <v>0.00167</v>
      </c>
      <c r="T413" s="189">
        <f>S413*H413</f>
        <v>0.0020875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90" t="s">
        <v>270</v>
      </c>
      <c r="AT413" s="190" t="s">
        <v>146</v>
      </c>
      <c r="AU413" s="190" t="s">
        <v>80</v>
      </c>
      <c r="AY413" s="18" t="s">
        <v>143</v>
      </c>
      <c r="BE413" s="191">
        <f>IF(N413="základní",J413,0)</f>
        <v>0</v>
      </c>
      <c r="BF413" s="191">
        <f>IF(N413="snížená",J413,0)</f>
        <v>0</v>
      </c>
      <c r="BG413" s="191">
        <f>IF(N413="zákl. přenesená",J413,0)</f>
        <v>0</v>
      </c>
      <c r="BH413" s="191">
        <f>IF(N413="sníž. přenesená",J413,0)</f>
        <v>0</v>
      </c>
      <c r="BI413" s="191">
        <f>IF(N413="nulová",J413,0)</f>
        <v>0</v>
      </c>
      <c r="BJ413" s="18" t="s">
        <v>78</v>
      </c>
      <c r="BK413" s="191">
        <f>ROUND(I413*H413,2)</f>
        <v>0</v>
      </c>
      <c r="BL413" s="18" t="s">
        <v>270</v>
      </c>
      <c r="BM413" s="190" t="s">
        <v>991</v>
      </c>
    </row>
    <row r="414" spans="1:47" s="2" customFormat="1" ht="11.25">
      <c r="A414" s="35"/>
      <c r="B414" s="36"/>
      <c r="C414" s="37"/>
      <c r="D414" s="192" t="s">
        <v>153</v>
      </c>
      <c r="E414" s="37"/>
      <c r="F414" s="193" t="s">
        <v>992</v>
      </c>
      <c r="G414" s="37"/>
      <c r="H414" s="37"/>
      <c r="I414" s="194"/>
      <c r="J414" s="37"/>
      <c r="K414" s="37"/>
      <c r="L414" s="40"/>
      <c r="M414" s="195"/>
      <c r="N414" s="196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153</v>
      </c>
      <c r="AU414" s="18" t="s">
        <v>80</v>
      </c>
    </row>
    <row r="415" spans="1:47" s="2" customFormat="1" ht="11.25">
      <c r="A415" s="35"/>
      <c r="B415" s="36"/>
      <c r="C415" s="37"/>
      <c r="D415" s="197" t="s">
        <v>155</v>
      </c>
      <c r="E415" s="37"/>
      <c r="F415" s="198" t="s">
        <v>993</v>
      </c>
      <c r="G415" s="37"/>
      <c r="H415" s="37"/>
      <c r="I415" s="194"/>
      <c r="J415" s="37"/>
      <c r="K415" s="37"/>
      <c r="L415" s="40"/>
      <c r="M415" s="195"/>
      <c r="N415" s="196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155</v>
      </c>
      <c r="AU415" s="18" t="s">
        <v>80</v>
      </c>
    </row>
    <row r="416" spans="2:51" s="14" customFormat="1" ht="11.25">
      <c r="B416" s="209"/>
      <c r="C416" s="210"/>
      <c r="D416" s="192" t="s">
        <v>157</v>
      </c>
      <c r="E416" s="211" t="s">
        <v>19</v>
      </c>
      <c r="F416" s="212" t="s">
        <v>994</v>
      </c>
      <c r="G416" s="210"/>
      <c r="H416" s="213">
        <v>1.25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157</v>
      </c>
      <c r="AU416" s="219" t="s">
        <v>80</v>
      </c>
      <c r="AV416" s="14" t="s">
        <v>80</v>
      </c>
      <c r="AW416" s="14" t="s">
        <v>33</v>
      </c>
      <c r="AX416" s="14" t="s">
        <v>78</v>
      </c>
      <c r="AY416" s="219" t="s">
        <v>143</v>
      </c>
    </row>
    <row r="417" spans="1:65" s="2" customFormat="1" ht="24.2" customHeight="1">
      <c r="A417" s="35"/>
      <c r="B417" s="36"/>
      <c r="C417" s="179" t="s">
        <v>593</v>
      </c>
      <c r="D417" s="179" t="s">
        <v>146</v>
      </c>
      <c r="E417" s="180" t="s">
        <v>995</v>
      </c>
      <c r="F417" s="181" t="s">
        <v>996</v>
      </c>
      <c r="G417" s="182" t="s">
        <v>170</v>
      </c>
      <c r="H417" s="183">
        <v>1.25</v>
      </c>
      <c r="I417" s="184"/>
      <c r="J417" s="185">
        <f>ROUND(I417*H417,2)</f>
        <v>0</v>
      </c>
      <c r="K417" s="181" t="s">
        <v>150</v>
      </c>
      <c r="L417" s="40"/>
      <c r="M417" s="186" t="s">
        <v>19</v>
      </c>
      <c r="N417" s="187" t="s">
        <v>42</v>
      </c>
      <c r="O417" s="65"/>
      <c r="P417" s="188">
        <f>O417*H417</f>
        <v>0</v>
      </c>
      <c r="Q417" s="188">
        <v>0.00352</v>
      </c>
      <c r="R417" s="188">
        <f>Q417*H417</f>
        <v>0.0044</v>
      </c>
      <c r="S417" s="188">
        <v>0</v>
      </c>
      <c r="T417" s="189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90" t="s">
        <v>270</v>
      </c>
      <c r="AT417" s="190" t="s">
        <v>146</v>
      </c>
      <c r="AU417" s="190" t="s">
        <v>80</v>
      </c>
      <c r="AY417" s="18" t="s">
        <v>143</v>
      </c>
      <c r="BE417" s="191">
        <f>IF(N417="základní",J417,0)</f>
        <v>0</v>
      </c>
      <c r="BF417" s="191">
        <f>IF(N417="snížená",J417,0)</f>
        <v>0</v>
      </c>
      <c r="BG417" s="191">
        <f>IF(N417="zákl. přenesená",J417,0)</f>
        <v>0</v>
      </c>
      <c r="BH417" s="191">
        <f>IF(N417="sníž. přenesená",J417,0)</f>
        <v>0</v>
      </c>
      <c r="BI417" s="191">
        <f>IF(N417="nulová",J417,0)</f>
        <v>0</v>
      </c>
      <c r="BJ417" s="18" t="s">
        <v>78</v>
      </c>
      <c r="BK417" s="191">
        <f>ROUND(I417*H417,2)</f>
        <v>0</v>
      </c>
      <c r="BL417" s="18" t="s">
        <v>270</v>
      </c>
      <c r="BM417" s="190" t="s">
        <v>997</v>
      </c>
    </row>
    <row r="418" spans="1:47" s="2" customFormat="1" ht="19.5">
      <c r="A418" s="35"/>
      <c r="B418" s="36"/>
      <c r="C418" s="37"/>
      <c r="D418" s="192" t="s">
        <v>153</v>
      </c>
      <c r="E418" s="37"/>
      <c r="F418" s="193" t="s">
        <v>998</v>
      </c>
      <c r="G418" s="37"/>
      <c r="H418" s="37"/>
      <c r="I418" s="194"/>
      <c r="J418" s="37"/>
      <c r="K418" s="37"/>
      <c r="L418" s="40"/>
      <c r="M418" s="195"/>
      <c r="N418" s="196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153</v>
      </c>
      <c r="AU418" s="18" t="s">
        <v>80</v>
      </c>
    </row>
    <row r="419" spans="1:47" s="2" customFormat="1" ht="11.25">
      <c r="A419" s="35"/>
      <c r="B419" s="36"/>
      <c r="C419" s="37"/>
      <c r="D419" s="197" t="s">
        <v>155</v>
      </c>
      <c r="E419" s="37"/>
      <c r="F419" s="198" t="s">
        <v>999</v>
      </c>
      <c r="G419" s="37"/>
      <c r="H419" s="37"/>
      <c r="I419" s="194"/>
      <c r="J419" s="37"/>
      <c r="K419" s="37"/>
      <c r="L419" s="40"/>
      <c r="M419" s="195"/>
      <c r="N419" s="196"/>
      <c r="O419" s="65"/>
      <c r="P419" s="65"/>
      <c r="Q419" s="65"/>
      <c r="R419" s="65"/>
      <c r="S419" s="65"/>
      <c r="T419" s="66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155</v>
      </c>
      <c r="AU419" s="18" t="s">
        <v>80</v>
      </c>
    </row>
    <row r="420" spans="2:51" s="14" customFormat="1" ht="11.25">
      <c r="B420" s="209"/>
      <c r="C420" s="210"/>
      <c r="D420" s="192" t="s">
        <v>157</v>
      </c>
      <c r="E420" s="211" t="s">
        <v>19</v>
      </c>
      <c r="F420" s="212" t="s">
        <v>1000</v>
      </c>
      <c r="G420" s="210"/>
      <c r="H420" s="213">
        <v>1.25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157</v>
      </c>
      <c r="AU420" s="219" t="s">
        <v>80</v>
      </c>
      <c r="AV420" s="14" t="s">
        <v>80</v>
      </c>
      <c r="AW420" s="14" t="s">
        <v>33</v>
      </c>
      <c r="AX420" s="14" t="s">
        <v>78</v>
      </c>
      <c r="AY420" s="219" t="s">
        <v>143</v>
      </c>
    </row>
    <row r="421" spans="1:65" s="2" customFormat="1" ht="24.2" customHeight="1">
      <c r="A421" s="35"/>
      <c r="B421" s="36"/>
      <c r="C421" s="179" t="s">
        <v>220</v>
      </c>
      <c r="D421" s="179" t="s">
        <v>146</v>
      </c>
      <c r="E421" s="180" t="s">
        <v>1001</v>
      </c>
      <c r="F421" s="181" t="s">
        <v>1002</v>
      </c>
      <c r="G421" s="182" t="s">
        <v>345</v>
      </c>
      <c r="H421" s="230"/>
      <c r="I421" s="184"/>
      <c r="J421" s="185">
        <f>ROUND(I421*H421,2)</f>
        <v>0</v>
      </c>
      <c r="K421" s="181" t="s">
        <v>150</v>
      </c>
      <c r="L421" s="40"/>
      <c r="M421" s="186" t="s">
        <v>19</v>
      </c>
      <c r="N421" s="187" t="s">
        <v>42</v>
      </c>
      <c r="O421" s="65"/>
      <c r="P421" s="188">
        <f>O421*H421</f>
        <v>0</v>
      </c>
      <c r="Q421" s="188">
        <v>0</v>
      </c>
      <c r="R421" s="188">
        <f>Q421*H421</f>
        <v>0</v>
      </c>
      <c r="S421" s="188">
        <v>0</v>
      </c>
      <c r="T421" s="189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0" t="s">
        <v>270</v>
      </c>
      <c r="AT421" s="190" t="s">
        <v>146</v>
      </c>
      <c r="AU421" s="190" t="s">
        <v>80</v>
      </c>
      <c r="AY421" s="18" t="s">
        <v>143</v>
      </c>
      <c r="BE421" s="191">
        <f>IF(N421="základní",J421,0)</f>
        <v>0</v>
      </c>
      <c r="BF421" s="191">
        <f>IF(N421="snížená",J421,0)</f>
        <v>0</v>
      </c>
      <c r="BG421" s="191">
        <f>IF(N421="zákl. přenesená",J421,0)</f>
        <v>0</v>
      </c>
      <c r="BH421" s="191">
        <f>IF(N421="sníž. přenesená",J421,0)</f>
        <v>0</v>
      </c>
      <c r="BI421" s="191">
        <f>IF(N421="nulová",J421,0)</f>
        <v>0</v>
      </c>
      <c r="BJ421" s="18" t="s">
        <v>78</v>
      </c>
      <c r="BK421" s="191">
        <f>ROUND(I421*H421,2)</f>
        <v>0</v>
      </c>
      <c r="BL421" s="18" t="s">
        <v>270</v>
      </c>
      <c r="BM421" s="190" t="s">
        <v>1003</v>
      </c>
    </row>
    <row r="422" spans="1:47" s="2" customFormat="1" ht="29.25">
      <c r="A422" s="35"/>
      <c r="B422" s="36"/>
      <c r="C422" s="37"/>
      <c r="D422" s="192" t="s">
        <v>153</v>
      </c>
      <c r="E422" s="37"/>
      <c r="F422" s="193" t="s">
        <v>1004</v>
      </c>
      <c r="G422" s="37"/>
      <c r="H422" s="37"/>
      <c r="I422" s="194"/>
      <c r="J422" s="37"/>
      <c r="K422" s="37"/>
      <c r="L422" s="40"/>
      <c r="M422" s="195"/>
      <c r="N422" s="196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153</v>
      </c>
      <c r="AU422" s="18" t="s">
        <v>80</v>
      </c>
    </row>
    <row r="423" spans="1:47" s="2" customFormat="1" ht="11.25">
      <c r="A423" s="35"/>
      <c r="B423" s="36"/>
      <c r="C423" s="37"/>
      <c r="D423" s="197" t="s">
        <v>155</v>
      </c>
      <c r="E423" s="37"/>
      <c r="F423" s="198" t="s">
        <v>1005</v>
      </c>
      <c r="G423" s="37"/>
      <c r="H423" s="37"/>
      <c r="I423" s="194"/>
      <c r="J423" s="37"/>
      <c r="K423" s="37"/>
      <c r="L423" s="40"/>
      <c r="M423" s="195"/>
      <c r="N423" s="196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155</v>
      </c>
      <c r="AU423" s="18" t="s">
        <v>80</v>
      </c>
    </row>
    <row r="424" spans="2:63" s="12" customFormat="1" ht="22.9" customHeight="1">
      <c r="B424" s="163"/>
      <c r="C424" s="164"/>
      <c r="D424" s="165" t="s">
        <v>70</v>
      </c>
      <c r="E424" s="177" t="s">
        <v>413</v>
      </c>
      <c r="F424" s="177" t="s">
        <v>414</v>
      </c>
      <c r="G424" s="164"/>
      <c r="H424" s="164"/>
      <c r="I424" s="167"/>
      <c r="J424" s="178">
        <f>BK424</f>
        <v>0</v>
      </c>
      <c r="K424" s="164"/>
      <c r="L424" s="169"/>
      <c r="M424" s="170"/>
      <c r="N424" s="171"/>
      <c r="O424" s="171"/>
      <c r="P424" s="172">
        <f>SUM(P425:P445)</f>
        <v>0</v>
      </c>
      <c r="Q424" s="171"/>
      <c r="R424" s="172">
        <f>SUM(R425:R445)</f>
        <v>0.12178</v>
      </c>
      <c r="S424" s="171"/>
      <c r="T424" s="173">
        <f>SUM(T425:T445)</f>
        <v>0</v>
      </c>
      <c r="AR424" s="174" t="s">
        <v>80</v>
      </c>
      <c r="AT424" s="175" t="s">
        <v>70</v>
      </c>
      <c r="AU424" s="175" t="s">
        <v>78</v>
      </c>
      <c r="AY424" s="174" t="s">
        <v>143</v>
      </c>
      <c r="BK424" s="176">
        <f>SUM(BK425:BK445)</f>
        <v>0</v>
      </c>
    </row>
    <row r="425" spans="1:65" s="2" customFormat="1" ht="24.2" customHeight="1">
      <c r="A425" s="35"/>
      <c r="B425" s="36"/>
      <c r="C425" s="179" t="s">
        <v>230</v>
      </c>
      <c r="D425" s="179" t="s">
        <v>146</v>
      </c>
      <c r="E425" s="180" t="s">
        <v>1006</v>
      </c>
      <c r="F425" s="181" t="s">
        <v>1007</v>
      </c>
      <c r="G425" s="182" t="s">
        <v>163</v>
      </c>
      <c r="H425" s="183">
        <v>1.8</v>
      </c>
      <c r="I425" s="184"/>
      <c r="J425" s="185">
        <f>ROUND(I425*H425,2)</f>
        <v>0</v>
      </c>
      <c r="K425" s="181" t="s">
        <v>150</v>
      </c>
      <c r="L425" s="40"/>
      <c r="M425" s="186" t="s">
        <v>19</v>
      </c>
      <c r="N425" s="187" t="s">
        <v>42</v>
      </c>
      <c r="O425" s="65"/>
      <c r="P425" s="188">
        <f>O425*H425</f>
        <v>0</v>
      </c>
      <c r="Q425" s="188">
        <v>0.00026</v>
      </c>
      <c r="R425" s="188">
        <f>Q425*H425</f>
        <v>0.000468</v>
      </c>
      <c r="S425" s="188">
        <v>0</v>
      </c>
      <c r="T425" s="189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90" t="s">
        <v>270</v>
      </c>
      <c r="AT425" s="190" t="s">
        <v>146</v>
      </c>
      <c r="AU425" s="190" t="s">
        <v>80</v>
      </c>
      <c r="AY425" s="18" t="s">
        <v>143</v>
      </c>
      <c r="BE425" s="191">
        <f>IF(N425="základní",J425,0)</f>
        <v>0</v>
      </c>
      <c r="BF425" s="191">
        <f>IF(N425="snížená",J425,0)</f>
        <v>0</v>
      </c>
      <c r="BG425" s="191">
        <f>IF(N425="zákl. přenesená",J425,0)</f>
        <v>0</v>
      </c>
      <c r="BH425" s="191">
        <f>IF(N425="sníž. přenesená",J425,0)</f>
        <v>0</v>
      </c>
      <c r="BI425" s="191">
        <f>IF(N425="nulová",J425,0)</f>
        <v>0</v>
      </c>
      <c r="BJ425" s="18" t="s">
        <v>78</v>
      </c>
      <c r="BK425" s="191">
        <f>ROUND(I425*H425,2)</f>
        <v>0</v>
      </c>
      <c r="BL425" s="18" t="s">
        <v>270</v>
      </c>
      <c r="BM425" s="190" t="s">
        <v>1008</v>
      </c>
    </row>
    <row r="426" spans="1:47" s="2" customFormat="1" ht="19.5">
      <c r="A426" s="35"/>
      <c r="B426" s="36"/>
      <c r="C426" s="37"/>
      <c r="D426" s="192" t="s">
        <v>153</v>
      </c>
      <c r="E426" s="37"/>
      <c r="F426" s="193" t="s">
        <v>1009</v>
      </c>
      <c r="G426" s="37"/>
      <c r="H426" s="37"/>
      <c r="I426" s="194"/>
      <c r="J426" s="37"/>
      <c r="K426" s="37"/>
      <c r="L426" s="40"/>
      <c r="M426" s="195"/>
      <c r="N426" s="196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153</v>
      </c>
      <c r="AU426" s="18" t="s">
        <v>80</v>
      </c>
    </row>
    <row r="427" spans="1:47" s="2" customFormat="1" ht="11.25">
      <c r="A427" s="35"/>
      <c r="B427" s="36"/>
      <c r="C427" s="37"/>
      <c r="D427" s="197" t="s">
        <v>155</v>
      </c>
      <c r="E427" s="37"/>
      <c r="F427" s="198" t="s">
        <v>1010</v>
      </c>
      <c r="G427" s="37"/>
      <c r="H427" s="37"/>
      <c r="I427" s="194"/>
      <c r="J427" s="37"/>
      <c r="K427" s="37"/>
      <c r="L427" s="40"/>
      <c r="M427" s="195"/>
      <c r="N427" s="196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155</v>
      </c>
      <c r="AU427" s="18" t="s">
        <v>80</v>
      </c>
    </row>
    <row r="428" spans="2:51" s="14" customFormat="1" ht="11.25">
      <c r="B428" s="209"/>
      <c r="C428" s="210"/>
      <c r="D428" s="192" t="s">
        <v>157</v>
      </c>
      <c r="E428" s="211" t="s">
        <v>19</v>
      </c>
      <c r="F428" s="212" t="s">
        <v>1011</v>
      </c>
      <c r="G428" s="210"/>
      <c r="H428" s="213">
        <v>1.8</v>
      </c>
      <c r="I428" s="214"/>
      <c r="J428" s="210"/>
      <c r="K428" s="210"/>
      <c r="L428" s="215"/>
      <c r="M428" s="216"/>
      <c r="N428" s="217"/>
      <c r="O428" s="217"/>
      <c r="P428" s="217"/>
      <c r="Q428" s="217"/>
      <c r="R428" s="217"/>
      <c r="S428" s="217"/>
      <c r="T428" s="218"/>
      <c r="AT428" s="219" t="s">
        <v>157</v>
      </c>
      <c r="AU428" s="219" t="s">
        <v>80</v>
      </c>
      <c r="AV428" s="14" t="s">
        <v>80</v>
      </c>
      <c r="AW428" s="14" t="s">
        <v>33</v>
      </c>
      <c r="AX428" s="14" t="s">
        <v>78</v>
      </c>
      <c r="AY428" s="219" t="s">
        <v>143</v>
      </c>
    </row>
    <row r="429" spans="1:65" s="2" customFormat="1" ht="24.2" customHeight="1">
      <c r="A429" s="35"/>
      <c r="B429" s="36"/>
      <c r="C429" s="220" t="s">
        <v>1012</v>
      </c>
      <c r="D429" s="220" t="s">
        <v>240</v>
      </c>
      <c r="E429" s="221" t="s">
        <v>1013</v>
      </c>
      <c r="F429" s="222" t="s">
        <v>1014</v>
      </c>
      <c r="G429" s="223" t="s">
        <v>163</v>
      </c>
      <c r="H429" s="224">
        <v>2.08</v>
      </c>
      <c r="I429" s="225"/>
      <c r="J429" s="226">
        <f>ROUND(I429*H429,2)</f>
        <v>0</v>
      </c>
      <c r="K429" s="222" t="s">
        <v>150</v>
      </c>
      <c r="L429" s="227"/>
      <c r="M429" s="228" t="s">
        <v>19</v>
      </c>
      <c r="N429" s="229" t="s">
        <v>42</v>
      </c>
      <c r="O429" s="65"/>
      <c r="P429" s="188">
        <f>O429*H429</f>
        <v>0</v>
      </c>
      <c r="Q429" s="188">
        <v>0.03765</v>
      </c>
      <c r="R429" s="188">
        <f>Q429*H429</f>
        <v>0.078312</v>
      </c>
      <c r="S429" s="188">
        <v>0</v>
      </c>
      <c r="T429" s="18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90" t="s">
        <v>387</v>
      </c>
      <c r="AT429" s="190" t="s">
        <v>240</v>
      </c>
      <c r="AU429" s="190" t="s">
        <v>80</v>
      </c>
      <c r="AY429" s="18" t="s">
        <v>143</v>
      </c>
      <c r="BE429" s="191">
        <f>IF(N429="základní",J429,0)</f>
        <v>0</v>
      </c>
      <c r="BF429" s="191">
        <f>IF(N429="snížená",J429,0)</f>
        <v>0</v>
      </c>
      <c r="BG429" s="191">
        <f>IF(N429="zákl. přenesená",J429,0)</f>
        <v>0</v>
      </c>
      <c r="BH429" s="191">
        <f>IF(N429="sníž. přenesená",J429,0)</f>
        <v>0</v>
      </c>
      <c r="BI429" s="191">
        <f>IF(N429="nulová",J429,0)</f>
        <v>0</v>
      </c>
      <c r="BJ429" s="18" t="s">
        <v>78</v>
      </c>
      <c r="BK429" s="191">
        <f>ROUND(I429*H429,2)</f>
        <v>0</v>
      </c>
      <c r="BL429" s="18" t="s">
        <v>270</v>
      </c>
      <c r="BM429" s="190" t="s">
        <v>1015</v>
      </c>
    </row>
    <row r="430" spans="1:47" s="2" customFormat="1" ht="19.5">
      <c r="A430" s="35"/>
      <c r="B430" s="36"/>
      <c r="C430" s="37"/>
      <c r="D430" s="192" t="s">
        <v>153</v>
      </c>
      <c r="E430" s="37"/>
      <c r="F430" s="193" t="s">
        <v>1014</v>
      </c>
      <c r="G430" s="37"/>
      <c r="H430" s="37"/>
      <c r="I430" s="194"/>
      <c r="J430" s="37"/>
      <c r="K430" s="37"/>
      <c r="L430" s="40"/>
      <c r="M430" s="195"/>
      <c r="N430" s="196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153</v>
      </c>
      <c r="AU430" s="18" t="s">
        <v>80</v>
      </c>
    </row>
    <row r="431" spans="2:51" s="13" customFormat="1" ht="11.25">
      <c r="B431" s="199"/>
      <c r="C431" s="200"/>
      <c r="D431" s="192" t="s">
        <v>157</v>
      </c>
      <c r="E431" s="201" t="s">
        <v>19</v>
      </c>
      <c r="F431" s="202" t="s">
        <v>1016</v>
      </c>
      <c r="G431" s="200"/>
      <c r="H431" s="201" t="s">
        <v>19</v>
      </c>
      <c r="I431" s="203"/>
      <c r="J431" s="200"/>
      <c r="K431" s="200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157</v>
      </c>
      <c r="AU431" s="208" t="s">
        <v>80</v>
      </c>
      <c r="AV431" s="13" t="s">
        <v>78</v>
      </c>
      <c r="AW431" s="13" t="s">
        <v>33</v>
      </c>
      <c r="AX431" s="13" t="s">
        <v>71</v>
      </c>
      <c r="AY431" s="208" t="s">
        <v>143</v>
      </c>
    </row>
    <row r="432" spans="2:51" s="14" customFormat="1" ht="11.25">
      <c r="B432" s="209"/>
      <c r="C432" s="210"/>
      <c r="D432" s="192" t="s">
        <v>157</v>
      </c>
      <c r="E432" s="211" t="s">
        <v>19</v>
      </c>
      <c r="F432" s="212" t="s">
        <v>1017</v>
      </c>
      <c r="G432" s="210"/>
      <c r="H432" s="213">
        <v>2.08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157</v>
      </c>
      <c r="AU432" s="219" t="s">
        <v>80</v>
      </c>
      <c r="AV432" s="14" t="s">
        <v>80</v>
      </c>
      <c r="AW432" s="14" t="s">
        <v>33</v>
      </c>
      <c r="AX432" s="14" t="s">
        <v>78</v>
      </c>
      <c r="AY432" s="219" t="s">
        <v>143</v>
      </c>
    </row>
    <row r="433" spans="1:65" s="2" customFormat="1" ht="24.2" customHeight="1">
      <c r="A433" s="35"/>
      <c r="B433" s="36"/>
      <c r="C433" s="179" t="s">
        <v>1018</v>
      </c>
      <c r="D433" s="179" t="s">
        <v>146</v>
      </c>
      <c r="E433" s="180" t="s">
        <v>1019</v>
      </c>
      <c r="F433" s="181" t="s">
        <v>1020</v>
      </c>
      <c r="G433" s="182" t="s">
        <v>194</v>
      </c>
      <c r="H433" s="183">
        <v>1</v>
      </c>
      <c r="I433" s="184"/>
      <c r="J433" s="185">
        <f>ROUND(I433*H433,2)</f>
        <v>0</v>
      </c>
      <c r="K433" s="181" t="s">
        <v>150</v>
      </c>
      <c r="L433" s="40"/>
      <c r="M433" s="186" t="s">
        <v>19</v>
      </c>
      <c r="N433" s="187" t="s">
        <v>42</v>
      </c>
      <c r="O433" s="65"/>
      <c r="P433" s="188">
        <f>O433*H433</f>
        <v>0</v>
      </c>
      <c r="Q433" s="188">
        <v>0</v>
      </c>
      <c r="R433" s="188">
        <f>Q433*H433</f>
        <v>0</v>
      </c>
      <c r="S433" s="188">
        <v>0</v>
      </c>
      <c r="T433" s="189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0" t="s">
        <v>270</v>
      </c>
      <c r="AT433" s="190" t="s">
        <v>146</v>
      </c>
      <c r="AU433" s="190" t="s">
        <v>80</v>
      </c>
      <c r="AY433" s="18" t="s">
        <v>143</v>
      </c>
      <c r="BE433" s="191">
        <f>IF(N433="základní",J433,0)</f>
        <v>0</v>
      </c>
      <c r="BF433" s="191">
        <f>IF(N433="snížená",J433,0)</f>
        <v>0</v>
      </c>
      <c r="BG433" s="191">
        <f>IF(N433="zákl. přenesená",J433,0)</f>
        <v>0</v>
      </c>
      <c r="BH433" s="191">
        <f>IF(N433="sníž. přenesená",J433,0)</f>
        <v>0</v>
      </c>
      <c r="BI433" s="191">
        <f>IF(N433="nulová",J433,0)</f>
        <v>0</v>
      </c>
      <c r="BJ433" s="18" t="s">
        <v>78</v>
      </c>
      <c r="BK433" s="191">
        <f>ROUND(I433*H433,2)</f>
        <v>0</v>
      </c>
      <c r="BL433" s="18" t="s">
        <v>270</v>
      </c>
      <c r="BM433" s="190" t="s">
        <v>1021</v>
      </c>
    </row>
    <row r="434" spans="1:47" s="2" customFormat="1" ht="19.5">
      <c r="A434" s="35"/>
      <c r="B434" s="36"/>
      <c r="C434" s="37"/>
      <c r="D434" s="192" t="s">
        <v>153</v>
      </c>
      <c r="E434" s="37"/>
      <c r="F434" s="193" t="s">
        <v>1022</v>
      </c>
      <c r="G434" s="37"/>
      <c r="H434" s="37"/>
      <c r="I434" s="194"/>
      <c r="J434" s="37"/>
      <c r="K434" s="37"/>
      <c r="L434" s="40"/>
      <c r="M434" s="195"/>
      <c r="N434" s="196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153</v>
      </c>
      <c r="AU434" s="18" t="s">
        <v>80</v>
      </c>
    </row>
    <row r="435" spans="1:47" s="2" customFormat="1" ht="11.25">
      <c r="A435" s="35"/>
      <c r="B435" s="36"/>
      <c r="C435" s="37"/>
      <c r="D435" s="197" t="s">
        <v>155</v>
      </c>
      <c r="E435" s="37"/>
      <c r="F435" s="198" t="s">
        <v>1023</v>
      </c>
      <c r="G435" s="37"/>
      <c r="H435" s="37"/>
      <c r="I435" s="194"/>
      <c r="J435" s="37"/>
      <c r="K435" s="37"/>
      <c r="L435" s="40"/>
      <c r="M435" s="195"/>
      <c r="N435" s="196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155</v>
      </c>
      <c r="AU435" s="18" t="s">
        <v>80</v>
      </c>
    </row>
    <row r="436" spans="2:51" s="13" customFormat="1" ht="11.25">
      <c r="B436" s="199"/>
      <c r="C436" s="200"/>
      <c r="D436" s="192" t="s">
        <v>157</v>
      </c>
      <c r="E436" s="201" t="s">
        <v>19</v>
      </c>
      <c r="F436" s="202" t="s">
        <v>796</v>
      </c>
      <c r="G436" s="200"/>
      <c r="H436" s="201" t="s">
        <v>19</v>
      </c>
      <c r="I436" s="203"/>
      <c r="J436" s="200"/>
      <c r="K436" s="200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157</v>
      </c>
      <c r="AU436" s="208" t="s">
        <v>80</v>
      </c>
      <c r="AV436" s="13" t="s">
        <v>78</v>
      </c>
      <c r="AW436" s="13" t="s">
        <v>33</v>
      </c>
      <c r="AX436" s="13" t="s">
        <v>71</v>
      </c>
      <c r="AY436" s="208" t="s">
        <v>143</v>
      </c>
    </row>
    <row r="437" spans="2:51" s="14" customFormat="1" ht="11.25">
      <c r="B437" s="209"/>
      <c r="C437" s="210"/>
      <c r="D437" s="192" t="s">
        <v>157</v>
      </c>
      <c r="E437" s="211" t="s">
        <v>19</v>
      </c>
      <c r="F437" s="212" t="s">
        <v>1024</v>
      </c>
      <c r="G437" s="210"/>
      <c r="H437" s="213">
        <v>1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157</v>
      </c>
      <c r="AU437" s="219" t="s">
        <v>80</v>
      </c>
      <c r="AV437" s="14" t="s">
        <v>80</v>
      </c>
      <c r="AW437" s="14" t="s">
        <v>33</v>
      </c>
      <c r="AX437" s="14" t="s">
        <v>78</v>
      </c>
      <c r="AY437" s="219" t="s">
        <v>143</v>
      </c>
    </row>
    <row r="438" spans="1:65" s="2" customFormat="1" ht="24.2" customHeight="1">
      <c r="A438" s="35"/>
      <c r="B438" s="36"/>
      <c r="C438" s="220" t="s">
        <v>1025</v>
      </c>
      <c r="D438" s="220" t="s">
        <v>240</v>
      </c>
      <c r="E438" s="221" t="s">
        <v>1026</v>
      </c>
      <c r="F438" s="222" t="s">
        <v>1027</v>
      </c>
      <c r="G438" s="223" t="s">
        <v>194</v>
      </c>
      <c r="H438" s="224">
        <v>1</v>
      </c>
      <c r="I438" s="225"/>
      <c r="J438" s="226">
        <f>ROUND(I438*H438,2)</f>
        <v>0</v>
      </c>
      <c r="K438" s="222" t="s">
        <v>150</v>
      </c>
      <c r="L438" s="227"/>
      <c r="M438" s="228" t="s">
        <v>19</v>
      </c>
      <c r="N438" s="229" t="s">
        <v>42</v>
      </c>
      <c r="O438" s="65"/>
      <c r="P438" s="188">
        <f>O438*H438</f>
        <v>0</v>
      </c>
      <c r="Q438" s="188">
        <v>0.043</v>
      </c>
      <c r="R438" s="188">
        <f>Q438*H438</f>
        <v>0.043</v>
      </c>
      <c r="S438" s="188">
        <v>0</v>
      </c>
      <c r="T438" s="189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0" t="s">
        <v>387</v>
      </c>
      <c r="AT438" s="190" t="s">
        <v>240</v>
      </c>
      <c r="AU438" s="190" t="s">
        <v>80</v>
      </c>
      <c r="AY438" s="18" t="s">
        <v>143</v>
      </c>
      <c r="BE438" s="191">
        <f>IF(N438="základní",J438,0)</f>
        <v>0</v>
      </c>
      <c r="BF438" s="191">
        <f>IF(N438="snížená",J438,0)</f>
        <v>0</v>
      </c>
      <c r="BG438" s="191">
        <f>IF(N438="zákl. přenesená",J438,0)</f>
        <v>0</v>
      </c>
      <c r="BH438" s="191">
        <f>IF(N438="sníž. přenesená",J438,0)</f>
        <v>0</v>
      </c>
      <c r="BI438" s="191">
        <f>IF(N438="nulová",J438,0)</f>
        <v>0</v>
      </c>
      <c r="BJ438" s="18" t="s">
        <v>78</v>
      </c>
      <c r="BK438" s="191">
        <f>ROUND(I438*H438,2)</f>
        <v>0</v>
      </c>
      <c r="BL438" s="18" t="s">
        <v>270</v>
      </c>
      <c r="BM438" s="190" t="s">
        <v>1028</v>
      </c>
    </row>
    <row r="439" spans="1:47" s="2" customFormat="1" ht="19.5">
      <c r="A439" s="35"/>
      <c r="B439" s="36"/>
      <c r="C439" s="37"/>
      <c r="D439" s="192" t="s">
        <v>153</v>
      </c>
      <c r="E439" s="37"/>
      <c r="F439" s="193" t="s">
        <v>1027</v>
      </c>
      <c r="G439" s="37"/>
      <c r="H439" s="37"/>
      <c r="I439" s="194"/>
      <c r="J439" s="37"/>
      <c r="K439" s="37"/>
      <c r="L439" s="40"/>
      <c r="M439" s="195"/>
      <c r="N439" s="196"/>
      <c r="O439" s="65"/>
      <c r="P439" s="65"/>
      <c r="Q439" s="65"/>
      <c r="R439" s="65"/>
      <c r="S439" s="65"/>
      <c r="T439" s="66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153</v>
      </c>
      <c r="AU439" s="18" t="s">
        <v>80</v>
      </c>
    </row>
    <row r="440" spans="2:51" s="13" customFormat="1" ht="11.25">
      <c r="B440" s="199"/>
      <c r="C440" s="200"/>
      <c r="D440" s="192" t="s">
        <v>157</v>
      </c>
      <c r="E440" s="201" t="s">
        <v>19</v>
      </c>
      <c r="F440" s="202" t="s">
        <v>796</v>
      </c>
      <c r="G440" s="200"/>
      <c r="H440" s="201" t="s">
        <v>19</v>
      </c>
      <c r="I440" s="203"/>
      <c r="J440" s="200"/>
      <c r="K440" s="200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157</v>
      </c>
      <c r="AU440" s="208" t="s">
        <v>80</v>
      </c>
      <c r="AV440" s="13" t="s">
        <v>78</v>
      </c>
      <c r="AW440" s="13" t="s">
        <v>33</v>
      </c>
      <c r="AX440" s="13" t="s">
        <v>71</v>
      </c>
      <c r="AY440" s="208" t="s">
        <v>143</v>
      </c>
    </row>
    <row r="441" spans="2:51" s="13" customFormat="1" ht="11.25">
      <c r="B441" s="199"/>
      <c r="C441" s="200"/>
      <c r="D441" s="192" t="s">
        <v>157</v>
      </c>
      <c r="E441" s="201" t="s">
        <v>19</v>
      </c>
      <c r="F441" s="202" t="s">
        <v>1029</v>
      </c>
      <c r="G441" s="200"/>
      <c r="H441" s="201" t="s">
        <v>19</v>
      </c>
      <c r="I441" s="203"/>
      <c r="J441" s="200"/>
      <c r="K441" s="200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157</v>
      </c>
      <c r="AU441" s="208" t="s">
        <v>80</v>
      </c>
      <c r="AV441" s="13" t="s">
        <v>78</v>
      </c>
      <c r="AW441" s="13" t="s">
        <v>33</v>
      </c>
      <c r="AX441" s="13" t="s">
        <v>71</v>
      </c>
      <c r="AY441" s="208" t="s">
        <v>143</v>
      </c>
    </row>
    <row r="442" spans="2:51" s="14" customFormat="1" ht="11.25">
      <c r="B442" s="209"/>
      <c r="C442" s="210"/>
      <c r="D442" s="192" t="s">
        <v>157</v>
      </c>
      <c r="E442" s="211" t="s">
        <v>19</v>
      </c>
      <c r="F442" s="212" t="s">
        <v>1024</v>
      </c>
      <c r="G442" s="210"/>
      <c r="H442" s="213">
        <v>1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157</v>
      </c>
      <c r="AU442" s="219" t="s">
        <v>80</v>
      </c>
      <c r="AV442" s="14" t="s">
        <v>80</v>
      </c>
      <c r="AW442" s="14" t="s">
        <v>33</v>
      </c>
      <c r="AX442" s="14" t="s">
        <v>78</v>
      </c>
      <c r="AY442" s="219" t="s">
        <v>143</v>
      </c>
    </row>
    <row r="443" spans="1:65" s="2" customFormat="1" ht="24.2" customHeight="1">
      <c r="A443" s="35"/>
      <c r="B443" s="36"/>
      <c r="C443" s="179" t="s">
        <v>1030</v>
      </c>
      <c r="D443" s="179" t="s">
        <v>146</v>
      </c>
      <c r="E443" s="180" t="s">
        <v>429</v>
      </c>
      <c r="F443" s="181" t="s">
        <v>430</v>
      </c>
      <c r="G443" s="182" t="s">
        <v>345</v>
      </c>
      <c r="H443" s="230"/>
      <c r="I443" s="184"/>
      <c r="J443" s="185">
        <f>ROUND(I443*H443,2)</f>
        <v>0</v>
      </c>
      <c r="K443" s="181" t="s">
        <v>150</v>
      </c>
      <c r="L443" s="40"/>
      <c r="M443" s="186" t="s">
        <v>19</v>
      </c>
      <c r="N443" s="187" t="s">
        <v>42</v>
      </c>
      <c r="O443" s="65"/>
      <c r="P443" s="188">
        <f>O443*H443</f>
        <v>0</v>
      </c>
      <c r="Q443" s="188">
        <v>0</v>
      </c>
      <c r="R443" s="188">
        <f>Q443*H443</f>
        <v>0</v>
      </c>
      <c r="S443" s="188">
        <v>0</v>
      </c>
      <c r="T443" s="18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90" t="s">
        <v>270</v>
      </c>
      <c r="AT443" s="190" t="s">
        <v>146</v>
      </c>
      <c r="AU443" s="190" t="s">
        <v>80</v>
      </c>
      <c r="AY443" s="18" t="s">
        <v>143</v>
      </c>
      <c r="BE443" s="191">
        <f>IF(N443="základní",J443,0)</f>
        <v>0</v>
      </c>
      <c r="BF443" s="191">
        <f>IF(N443="snížená",J443,0)</f>
        <v>0</v>
      </c>
      <c r="BG443" s="191">
        <f>IF(N443="zákl. přenesená",J443,0)</f>
        <v>0</v>
      </c>
      <c r="BH443" s="191">
        <f>IF(N443="sníž. přenesená",J443,0)</f>
        <v>0</v>
      </c>
      <c r="BI443" s="191">
        <f>IF(N443="nulová",J443,0)</f>
        <v>0</v>
      </c>
      <c r="BJ443" s="18" t="s">
        <v>78</v>
      </c>
      <c r="BK443" s="191">
        <f>ROUND(I443*H443,2)</f>
        <v>0</v>
      </c>
      <c r="BL443" s="18" t="s">
        <v>270</v>
      </c>
      <c r="BM443" s="190" t="s">
        <v>1031</v>
      </c>
    </row>
    <row r="444" spans="1:47" s="2" customFormat="1" ht="29.25">
      <c r="A444" s="35"/>
      <c r="B444" s="36"/>
      <c r="C444" s="37"/>
      <c r="D444" s="192" t="s">
        <v>153</v>
      </c>
      <c r="E444" s="37"/>
      <c r="F444" s="193" t="s">
        <v>432</v>
      </c>
      <c r="G444" s="37"/>
      <c r="H444" s="37"/>
      <c r="I444" s="194"/>
      <c r="J444" s="37"/>
      <c r="K444" s="37"/>
      <c r="L444" s="40"/>
      <c r="M444" s="195"/>
      <c r="N444" s="196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153</v>
      </c>
      <c r="AU444" s="18" t="s">
        <v>80</v>
      </c>
    </row>
    <row r="445" spans="1:47" s="2" customFormat="1" ht="11.25">
      <c r="A445" s="35"/>
      <c r="B445" s="36"/>
      <c r="C445" s="37"/>
      <c r="D445" s="197" t="s">
        <v>155</v>
      </c>
      <c r="E445" s="37"/>
      <c r="F445" s="198" t="s">
        <v>433</v>
      </c>
      <c r="G445" s="37"/>
      <c r="H445" s="37"/>
      <c r="I445" s="194"/>
      <c r="J445" s="37"/>
      <c r="K445" s="37"/>
      <c r="L445" s="40"/>
      <c r="M445" s="195"/>
      <c r="N445" s="196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155</v>
      </c>
      <c r="AU445" s="18" t="s">
        <v>80</v>
      </c>
    </row>
    <row r="446" spans="2:63" s="12" customFormat="1" ht="22.9" customHeight="1">
      <c r="B446" s="163"/>
      <c r="C446" s="164"/>
      <c r="D446" s="165" t="s">
        <v>70</v>
      </c>
      <c r="E446" s="177" t="s">
        <v>1032</v>
      </c>
      <c r="F446" s="177" t="s">
        <v>1033</v>
      </c>
      <c r="G446" s="164"/>
      <c r="H446" s="164"/>
      <c r="I446" s="167"/>
      <c r="J446" s="178">
        <f>BK446</f>
        <v>0</v>
      </c>
      <c r="K446" s="164"/>
      <c r="L446" s="169"/>
      <c r="M446" s="170"/>
      <c r="N446" s="171"/>
      <c r="O446" s="171"/>
      <c r="P446" s="172">
        <f>SUM(P447:P487)</f>
        <v>0</v>
      </c>
      <c r="Q446" s="171"/>
      <c r="R446" s="172">
        <f>SUM(R447:R487)</f>
        <v>0.0980974</v>
      </c>
      <c r="S446" s="171"/>
      <c r="T446" s="173">
        <f>SUM(T447:T487)</f>
        <v>0.7833600000000001</v>
      </c>
      <c r="AR446" s="174" t="s">
        <v>80</v>
      </c>
      <c r="AT446" s="175" t="s">
        <v>70</v>
      </c>
      <c r="AU446" s="175" t="s">
        <v>78</v>
      </c>
      <c r="AY446" s="174" t="s">
        <v>143</v>
      </c>
      <c r="BK446" s="176">
        <f>SUM(BK447:BK487)</f>
        <v>0</v>
      </c>
    </row>
    <row r="447" spans="1:65" s="2" customFormat="1" ht="24.2" customHeight="1">
      <c r="A447" s="35"/>
      <c r="B447" s="36"/>
      <c r="C447" s="179" t="s">
        <v>1034</v>
      </c>
      <c r="D447" s="179" t="s">
        <v>146</v>
      </c>
      <c r="E447" s="180" t="s">
        <v>1035</v>
      </c>
      <c r="F447" s="181" t="s">
        <v>1036</v>
      </c>
      <c r="G447" s="182" t="s">
        <v>170</v>
      </c>
      <c r="H447" s="183">
        <v>6.4</v>
      </c>
      <c r="I447" s="184"/>
      <c r="J447" s="185">
        <f>ROUND(I447*H447,2)</f>
        <v>0</v>
      </c>
      <c r="K447" s="181" t="s">
        <v>150</v>
      </c>
      <c r="L447" s="40"/>
      <c r="M447" s="186" t="s">
        <v>19</v>
      </c>
      <c r="N447" s="187" t="s">
        <v>42</v>
      </c>
      <c r="O447" s="65"/>
      <c r="P447" s="188">
        <f>O447*H447</f>
        <v>0</v>
      </c>
      <c r="Q447" s="188">
        <v>0.00024</v>
      </c>
      <c r="R447" s="188">
        <f>Q447*H447</f>
        <v>0.001536</v>
      </c>
      <c r="S447" s="188">
        <v>0</v>
      </c>
      <c r="T447" s="18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0" t="s">
        <v>270</v>
      </c>
      <c r="AT447" s="190" t="s">
        <v>146</v>
      </c>
      <c r="AU447" s="190" t="s">
        <v>80</v>
      </c>
      <c r="AY447" s="18" t="s">
        <v>143</v>
      </c>
      <c r="BE447" s="191">
        <f>IF(N447="základní",J447,0)</f>
        <v>0</v>
      </c>
      <c r="BF447" s="191">
        <f>IF(N447="snížená",J447,0)</f>
        <v>0</v>
      </c>
      <c r="BG447" s="191">
        <f>IF(N447="zákl. přenesená",J447,0)</f>
        <v>0</v>
      </c>
      <c r="BH447" s="191">
        <f>IF(N447="sníž. přenesená",J447,0)</f>
        <v>0</v>
      </c>
      <c r="BI447" s="191">
        <f>IF(N447="nulová",J447,0)</f>
        <v>0</v>
      </c>
      <c r="BJ447" s="18" t="s">
        <v>78</v>
      </c>
      <c r="BK447" s="191">
        <f>ROUND(I447*H447,2)</f>
        <v>0</v>
      </c>
      <c r="BL447" s="18" t="s">
        <v>270</v>
      </c>
      <c r="BM447" s="190" t="s">
        <v>1037</v>
      </c>
    </row>
    <row r="448" spans="1:47" s="2" customFormat="1" ht="11.25">
      <c r="A448" s="35"/>
      <c r="B448" s="36"/>
      <c r="C448" s="37"/>
      <c r="D448" s="192" t="s">
        <v>153</v>
      </c>
      <c r="E448" s="37"/>
      <c r="F448" s="193" t="s">
        <v>1038</v>
      </c>
      <c r="G448" s="37"/>
      <c r="H448" s="37"/>
      <c r="I448" s="194"/>
      <c r="J448" s="37"/>
      <c r="K448" s="37"/>
      <c r="L448" s="40"/>
      <c r="M448" s="195"/>
      <c r="N448" s="196"/>
      <c r="O448" s="65"/>
      <c r="P448" s="65"/>
      <c r="Q448" s="65"/>
      <c r="R448" s="65"/>
      <c r="S448" s="65"/>
      <c r="T448" s="66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153</v>
      </c>
      <c r="AU448" s="18" t="s">
        <v>80</v>
      </c>
    </row>
    <row r="449" spans="1:47" s="2" customFormat="1" ht="11.25">
      <c r="A449" s="35"/>
      <c r="B449" s="36"/>
      <c r="C449" s="37"/>
      <c r="D449" s="197" t="s">
        <v>155</v>
      </c>
      <c r="E449" s="37"/>
      <c r="F449" s="198" t="s">
        <v>1039</v>
      </c>
      <c r="G449" s="37"/>
      <c r="H449" s="37"/>
      <c r="I449" s="194"/>
      <c r="J449" s="37"/>
      <c r="K449" s="37"/>
      <c r="L449" s="40"/>
      <c r="M449" s="195"/>
      <c r="N449" s="196"/>
      <c r="O449" s="65"/>
      <c r="P449" s="65"/>
      <c r="Q449" s="65"/>
      <c r="R449" s="65"/>
      <c r="S449" s="65"/>
      <c r="T449" s="66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8" t="s">
        <v>155</v>
      </c>
      <c r="AU449" s="18" t="s">
        <v>80</v>
      </c>
    </row>
    <row r="450" spans="2:51" s="13" customFormat="1" ht="11.25">
      <c r="B450" s="199"/>
      <c r="C450" s="200"/>
      <c r="D450" s="192" t="s">
        <v>157</v>
      </c>
      <c r="E450" s="201" t="s">
        <v>19</v>
      </c>
      <c r="F450" s="202" t="s">
        <v>1040</v>
      </c>
      <c r="G450" s="200"/>
      <c r="H450" s="201" t="s">
        <v>19</v>
      </c>
      <c r="I450" s="203"/>
      <c r="J450" s="200"/>
      <c r="K450" s="200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157</v>
      </c>
      <c r="AU450" s="208" t="s">
        <v>80</v>
      </c>
      <c r="AV450" s="13" t="s">
        <v>78</v>
      </c>
      <c r="AW450" s="13" t="s">
        <v>33</v>
      </c>
      <c r="AX450" s="13" t="s">
        <v>71</v>
      </c>
      <c r="AY450" s="208" t="s">
        <v>143</v>
      </c>
    </row>
    <row r="451" spans="2:51" s="14" customFormat="1" ht="11.25">
      <c r="B451" s="209"/>
      <c r="C451" s="210"/>
      <c r="D451" s="192" t="s">
        <v>157</v>
      </c>
      <c r="E451" s="211" t="s">
        <v>19</v>
      </c>
      <c r="F451" s="212" t="s">
        <v>1041</v>
      </c>
      <c r="G451" s="210"/>
      <c r="H451" s="213">
        <v>6.4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157</v>
      </c>
      <c r="AU451" s="219" t="s">
        <v>80</v>
      </c>
      <c r="AV451" s="14" t="s">
        <v>80</v>
      </c>
      <c r="AW451" s="14" t="s">
        <v>33</v>
      </c>
      <c r="AX451" s="14" t="s">
        <v>78</v>
      </c>
      <c r="AY451" s="219" t="s">
        <v>143</v>
      </c>
    </row>
    <row r="452" spans="1:65" s="2" customFormat="1" ht="24.2" customHeight="1">
      <c r="A452" s="35"/>
      <c r="B452" s="36"/>
      <c r="C452" s="179" t="s">
        <v>1042</v>
      </c>
      <c r="D452" s="179" t="s">
        <v>146</v>
      </c>
      <c r="E452" s="180" t="s">
        <v>1043</v>
      </c>
      <c r="F452" s="181" t="s">
        <v>1044</v>
      </c>
      <c r="G452" s="182" t="s">
        <v>1045</v>
      </c>
      <c r="H452" s="183">
        <v>31.49</v>
      </c>
      <c r="I452" s="184"/>
      <c r="J452" s="185">
        <f>ROUND(I452*H452,2)</f>
        <v>0</v>
      </c>
      <c r="K452" s="181" t="s">
        <v>150</v>
      </c>
      <c r="L452" s="40"/>
      <c r="M452" s="186" t="s">
        <v>19</v>
      </c>
      <c r="N452" s="187" t="s">
        <v>42</v>
      </c>
      <c r="O452" s="65"/>
      <c r="P452" s="188">
        <f>O452*H452</f>
        <v>0</v>
      </c>
      <c r="Q452" s="188">
        <v>6E-05</v>
      </c>
      <c r="R452" s="188">
        <f>Q452*H452</f>
        <v>0.0018893999999999998</v>
      </c>
      <c r="S452" s="188">
        <v>0</v>
      </c>
      <c r="T452" s="189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90" t="s">
        <v>270</v>
      </c>
      <c r="AT452" s="190" t="s">
        <v>146</v>
      </c>
      <c r="AU452" s="190" t="s">
        <v>80</v>
      </c>
      <c r="AY452" s="18" t="s">
        <v>143</v>
      </c>
      <c r="BE452" s="191">
        <f>IF(N452="základní",J452,0)</f>
        <v>0</v>
      </c>
      <c r="BF452" s="191">
        <f>IF(N452="snížená",J452,0)</f>
        <v>0</v>
      </c>
      <c r="BG452" s="191">
        <f>IF(N452="zákl. přenesená",J452,0)</f>
        <v>0</v>
      </c>
      <c r="BH452" s="191">
        <f>IF(N452="sníž. přenesená",J452,0)</f>
        <v>0</v>
      </c>
      <c r="BI452" s="191">
        <f>IF(N452="nulová",J452,0)</f>
        <v>0</v>
      </c>
      <c r="BJ452" s="18" t="s">
        <v>78</v>
      </c>
      <c r="BK452" s="191">
        <f>ROUND(I452*H452,2)</f>
        <v>0</v>
      </c>
      <c r="BL452" s="18" t="s">
        <v>270</v>
      </c>
      <c r="BM452" s="190" t="s">
        <v>1046</v>
      </c>
    </row>
    <row r="453" spans="1:47" s="2" customFormat="1" ht="19.5">
      <c r="A453" s="35"/>
      <c r="B453" s="36"/>
      <c r="C453" s="37"/>
      <c r="D453" s="192" t="s">
        <v>153</v>
      </c>
      <c r="E453" s="37"/>
      <c r="F453" s="193" t="s">
        <v>1047</v>
      </c>
      <c r="G453" s="37"/>
      <c r="H453" s="37"/>
      <c r="I453" s="194"/>
      <c r="J453" s="37"/>
      <c r="K453" s="37"/>
      <c r="L453" s="40"/>
      <c r="M453" s="195"/>
      <c r="N453" s="196"/>
      <c r="O453" s="65"/>
      <c r="P453" s="65"/>
      <c r="Q453" s="65"/>
      <c r="R453" s="65"/>
      <c r="S453" s="65"/>
      <c r="T453" s="66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8" t="s">
        <v>153</v>
      </c>
      <c r="AU453" s="18" t="s">
        <v>80</v>
      </c>
    </row>
    <row r="454" spans="1:47" s="2" customFormat="1" ht="11.25">
      <c r="A454" s="35"/>
      <c r="B454" s="36"/>
      <c r="C454" s="37"/>
      <c r="D454" s="197" t="s">
        <v>155</v>
      </c>
      <c r="E454" s="37"/>
      <c r="F454" s="198" t="s">
        <v>1048</v>
      </c>
      <c r="G454" s="37"/>
      <c r="H454" s="37"/>
      <c r="I454" s="194"/>
      <c r="J454" s="37"/>
      <c r="K454" s="37"/>
      <c r="L454" s="40"/>
      <c r="M454" s="195"/>
      <c r="N454" s="196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155</v>
      </c>
      <c r="AU454" s="18" t="s">
        <v>80</v>
      </c>
    </row>
    <row r="455" spans="2:51" s="13" customFormat="1" ht="11.25">
      <c r="B455" s="199"/>
      <c r="C455" s="200"/>
      <c r="D455" s="192" t="s">
        <v>157</v>
      </c>
      <c r="E455" s="201" t="s">
        <v>19</v>
      </c>
      <c r="F455" s="202" t="s">
        <v>796</v>
      </c>
      <c r="G455" s="200"/>
      <c r="H455" s="201" t="s">
        <v>19</v>
      </c>
      <c r="I455" s="203"/>
      <c r="J455" s="200"/>
      <c r="K455" s="200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157</v>
      </c>
      <c r="AU455" s="208" t="s">
        <v>80</v>
      </c>
      <c r="AV455" s="13" t="s">
        <v>78</v>
      </c>
      <c r="AW455" s="13" t="s">
        <v>33</v>
      </c>
      <c r="AX455" s="13" t="s">
        <v>71</v>
      </c>
      <c r="AY455" s="208" t="s">
        <v>143</v>
      </c>
    </row>
    <row r="456" spans="2:51" s="13" customFormat="1" ht="11.25">
      <c r="B456" s="199"/>
      <c r="C456" s="200"/>
      <c r="D456" s="192" t="s">
        <v>157</v>
      </c>
      <c r="E456" s="201" t="s">
        <v>19</v>
      </c>
      <c r="F456" s="202" t="s">
        <v>1049</v>
      </c>
      <c r="G456" s="200"/>
      <c r="H456" s="201" t="s">
        <v>19</v>
      </c>
      <c r="I456" s="203"/>
      <c r="J456" s="200"/>
      <c r="K456" s="200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157</v>
      </c>
      <c r="AU456" s="208" t="s">
        <v>80</v>
      </c>
      <c r="AV456" s="13" t="s">
        <v>78</v>
      </c>
      <c r="AW456" s="13" t="s">
        <v>33</v>
      </c>
      <c r="AX456" s="13" t="s">
        <v>71</v>
      </c>
      <c r="AY456" s="208" t="s">
        <v>143</v>
      </c>
    </row>
    <row r="457" spans="2:51" s="14" customFormat="1" ht="11.25">
      <c r="B457" s="209"/>
      <c r="C457" s="210"/>
      <c r="D457" s="192" t="s">
        <v>157</v>
      </c>
      <c r="E457" s="211" t="s">
        <v>19</v>
      </c>
      <c r="F457" s="212" t="s">
        <v>1050</v>
      </c>
      <c r="G457" s="210"/>
      <c r="H457" s="213">
        <v>18.69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157</v>
      </c>
      <c r="AU457" s="219" t="s">
        <v>80</v>
      </c>
      <c r="AV457" s="14" t="s">
        <v>80</v>
      </c>
      <c r="AW457" s="14" t="s">
        <v>33</v>
      </c>
      <c r="AX457" s="14" t="s">
        <v>71</v>
      </c>
      <c r="AY457" s="219" t="s">
        <v>143</v>
      </c>
    </row>
    <row r="458" spans="2:51" s="14" customFormat="1" ht="11.25">
      <c r="B458" s="209"/>
      <c r="C458" s="210"/>
      <c r="D458" s="192" t="s">
        <v>157</v>
      </c>
      <c r="E458" s="211" t="s">
        <v>19</v>
      </c>
      <c r="F458" s="212" t="s">
        <v>1051</v>
      </c>
      <c r="G458" s="210"/>
      <c r="H458" s="213">
        <v>6.4</v>
      </c>
      <c r="I458" s="214"/>
      <c r="J458" s="210"/>
      <c r="K458" s="210"/>
      <c r="L458" s="215"/>
      <c r="M458" s="216"/>
      <c r="N458" s="217"/>
      <c r="O458" s="217"/>
      <c r="P458" s="217"/>
      <c r="Q458" s="217"/>
      <c r="R458" s="217"/>
      <c r="S458" s="217"/>
      <c r="T458" s="218"/>
      <c r="AT458" s="219" t="s">
        <v>157</v>
      </c>
      <c r="AU458" s="219" t="s">
        <v>80</v>
      </c>
      <c r="AV458" s="14" t="s">
        <v>80</v>
      </c>
      <c r="AW458" s="14" t="s">
        <v>33</v>
      </c>
      <c r="AX458" s="14" t="s">
        <v>71</v>
      </c>
      <c r="AY458" s="219" t="s">
        <v>143</v>
      </c>
    </row>
    <row r="459" spans="2:51" s="14" customFormat="1" ht="11.25">
      <c r="B459" s="209"/>
      <c r="C459" s="210"/>
      <c r="D459" s="192" t="s">
        <v>157</v>
      </c>
      <c r="E459" s="211" t="s">
        <v>19</v>
      </c>
      <c r="F459" s="212" t="s">
        <v>1052</v>
      </c>
      <c r="G459" s="210"/>
      <c r="H459" s="213">
        <v>6.4</v>
      </c>
      <c r="I459" s="214"/>
      <c r="J459" s="210"/>
      <c r="K459" s="210"/>
      <c r="L459" s="215"/>
      <c r="M459" s="216"/>
      <c r="N459" s="217"/>
      <c r="O459" s="217"/>
      <c r="P459" s="217"/>
      <c r="Q459" s="217"/>
      <c r="R459" s="217"/>
      <c r="S459" s="217"/>
      <c r="T459" s="218"/>
      <c r="AT459" s="219" t="s">
        <v>157</v>
      </c>
      <c r="AU459" s="219" t="s">
        <v>80</v>
      </c>
      <c r="AV459" s="14" t="s">
        <v>80</v>
      </c>
      <c r="AW459" s="14" t="s">
        <v>33</v>
      </c>
      <c r="AX459" s="14" t="s">
        <v>71</v>
      </c>
      <c r="AY459" s="219" t="s">
        <v>143</v>
      </c>
    </row>
    <row r="460" spans="2:51" s="15" customFormat="1" ht="11.25">
      <c r="B460" s="231"/>
      <c r="C460" s="232"/>
      <c r="D460" s="192" t="s">
        <v>157</v>
      </c>
      <c r="E460" s="233" t="s">
        <v>19</v>
      </c>
      <c r="F460" s="234" t="s">
        <v>358</v>
      </c>
      <c r="G460" s="232"/>
      <c r="H460" s="235">
        <v>31.49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157</v>
      </c>
      <c r="AU460" s="241" t="s">
        <v>80</v>
      </c>
      <c r="AV460" s="15" t="s">
        <v>151</v>
      </c>
      <c r="AW460" s="15" t="s">
        <v>33</v>
      </c>
      <c r="AX460" s="15" t="s">
        <v>78</v>
      </c>
      <c r="AY460" s="241" t="s">
        <v>143</v>
      </c>
    </row>
    <row r="461" spans="1:65" s="2" customFormat="1" ht="24.2" customHeight="1">
      <c r="A461" s="35"/>
      <c r="B461" s="36"/>
      <c r="C461" s="220" t="s">
        <v>1053</v>
      </c>
      <c r="D461" s="220" t="s">
        <v>240</v>
      </c>
      <c r="E461" s="221" t="s">
        <v>1054</v>
      </c>
      <c r="F461" s="222" t="s">
        <v>1055</v>
      </c>
      <c r="G461" s="223" t="s">
        <v>149</v>
      </c>
      <c r="H461" s="224">
        <v>0.02</v>
      </c>
      <c r="I461" s="225"/>
      <c r="J461" s="226">
        <f>ROUND(I461*H461,2)</f>
        <v>0</v>
      </c>
      <c r="K461" s="222" t="s">
        <v>150</v>
      </c>
      <c r="L461" s="227"/>
      <c r="M461" s="228" t="s">
        <v>19</v>
      </c>
      <c r="N461" s="229" t="s">
        <v>42</v>
      </c>
      <c r="O461" s="65"/>
      <c r="P461" s="188">
        <f>O461*H461</f>
        <v>0</v>
      </c>
      <c r="Q461" s="188">
        <v>1</v>
      </c>
      <c r="R461" s="188">
        <f>Q461*H461</f>
        <v>0.02</v>
      </c>
      <c r="S461" s="188">
        <v>0</v>
      </c>
      <c r="T461" s="18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0" t="s">
        <v>387</v>
      </c>
      <c r="AT461" s="190" t="s">
        <v>240</v>
      </c>
      <c r="AU461" s="190" t="s">
        <v>80</v>
      </c>
      <c r="AY461" s="18" t="s">
        <v>143</v>
      </c>
      <c r="BE461" s="191">
        <f>IF(N461="základní",J461,0)</f>
        <v>0</v>
      </c>
      <c r="BF461" s="191">
        <f>IF(N461="snížená",J461,0)</f>
        <v>0</v>
      </c>
      <c r="BG461" s="191">
        <f>IF(N461="zákl. přenesená",J461,0)</f>
        <v>0</v>
      </c>
      <c r="BH461" s="191">
        <f>IF(N461="sníž. přenesená",J461,0)</f>
        <v>0</v>
      </c>
      <c r="BI461" s="191">
        <f>IF(N461="nulová",J461,0)</f>
        <v>0</v>
      </c>
      <c r="BJ461" s="18" t="s">
        <v>78</v>
      </c>
      <c r="BK461" s="191">
        <f>ROUND(I461*H461,2)</f>
        <v>0</v>
      </c>
      <c r="BL461" s="18" t="s">
        <v>270</v>
      </c>
      <c r="BM461" s="190" t="s">
        <v>1056</v>
      </c>
    </row>
    <row r="462" spans="1:47" s="2" customFormat="1" ht="11.25">
      <c r="A462" s="35"/>
      <c r="B462" s="36"/>
      <c r="C462" s="37"/>
      <c r="D462" s="192" t="s">
        <v>153</v>
      </c>
      <c r="E462" s="37"/>
      <c r="F462" s="193" t="s">
        <v>1055</v>
      </c>
      <c r="G462" s="37"/>
      <c r="H462" s="37"/>
      <c r="I462" s="194"/>
      <c r="J462" s="37"/>
      <c r="K462" s="37"/>
      <c r="L462" s="40"/>
      <c r="M462" s="195"/>
      <c r="N462" s="196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153</v>
      </c>
      <c r="AU462" s="18" t="s">
        <v>80</v>
      </c>
    </row>
    <row r="463" spans="2:51" s="14" customFormat="1" ht="11.25">
      <c r="B463" s="209"/>
      <c r="C463" s="210"/>
      <c r="D463" s="192" t="s">
        <v>157</v>
      </c>
      <c r="E463" s="211" t="s">
        <v>19</v>
      </c>
      <c r="F463" s="212" t="s">
        <v>1057</v>
      </c>
      <c r="G463" s="210"/>
      <c r="H463" s="213">
        <v>0.02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157</v>
      </c>
      <c r="AU463" s="219" t="s">
        <v>80</v>
      </c>
      <c r="AV463" s="14" t="s">
        <v>80</v>
      </c>
      <c r="AW463" s="14" t="s">
        <v>33</v>
      </c>
      <c r="AX463" s="14" t="s">
        <v>78</v>
      </c>
      <c r="AY463" s="219" t="s">
        <v>143</v>
      </c>
    </row>
    <row r="464" spans="2:51" s="13" customFormat="1" ht="11.25">
      <c r="B464" s="199"/>
      <c r="C464" s="200"/>
      <c r="D464" s="192" t="s">
        <v>157</v>
      </c>
      <c r="E464" s="201" t="s">
        <v>19</v>
      </c>
      <c r="F464" s="202" t="s">
        <v>1058</v>
      </c>
      <c r="G464" s="200"/>
      <c r="H464" s="201" t="s">
        <v>19</v>
      </c>
      <c r="I464" s="203"/>
      <c r="J464" s="200"/>
      <c r="K464" s="200"/>
      <c r="L464" s="204"/>
      <c r="M464" s="205"/>
      <c r="N464" s="206"/>
      <c r="O464" s="206"/>
      <c r="P464" s="206"/>
      <c r="Q464" s="206"/>
      <c r="R464" s="206"/>
      <c r="S464" s="206"/>
      <c r="T464" s="207"/>
      <c r="AT464" s="208" t="s">
        <v>157</v>
      </c>
      <c r="AU464" s="208" t="s">
        <v>80</v>
      </c>
      <c r="AV464" s="13" t="s">
        <v>78</v>
      </c>
      <c r="AW464" s="13" t="s">
        <v>33</v>
      </c>
      <c r="AX464" s="13" t="s">
        <v>71</v>
      </c>
      <c r="AY464" s="208" t="s">
        <v>143</v>
      </c>
    </row>
    <row r="465" spans="1:65" s="2" customFormat="1" ht="21.75" customHeight="1">
      <c r="A465" s="35"/>
      <c r="B465" s="36"/>
      <c r="C465" s="220" t="s">
        <v>1059</v>
      </c>
      <c r="D465" s="220" t="s">
        <v>240</v>
      </c>
      <c r="E465" s="221" t="s">
        <v>1060</v>
      </c>
      <c r="F465" s="222" t="s">
        <v>1061</v>
      </c>
      <c r="G465" s="223" t="s">
        <v>149</v>
      </c>
      <c r="H465" s="224">
        <v>0.014</v>
      </c>
      <c r="I465" s="225"/>
      <c r="J465" s="226">
        <f>ROUND(I465*H465,2)</f>
        <v>0</v>
      </c>
      <c r="K465" s="222" t="s">
        <v>150</v>
      </c>
      <c r="L465" s="227"/>
      <c r="M465" s="228" t="s">
        <v>19</v>
      </c>
      <c r="N465" s="229" t="s">
        <v>42</v>
      </c>
      <c r="O465" s="65"/>
      <c r="P465" s="188">
        <f>O465*H465</f>
        <v>0</v>
      </c>
      <c r="Q465" s="188">
        <v>1</v>
      </c>
      <c r="R465" s="188">
        <f>Q465*H465</f>
        <v>0.014</v>
      </c>
      <c r="S465" s="188">
        <v>0</v>
      </c>
      <c r="T465" s="18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0" t="s">
        <v>387</v>
      </c>
      <c r="AT465" s="190" t="s">
        <v>240</v>
      </c>
      <c r="AU465" s="190" t="s">
        <v>80</v>
      </c>
      <c r="AY465" s="18" t="s">
        <v>143</v>
      </c>
      <c r="BE465" s="191">
        <f>IF(N465="základní",J465,0)</f>
        <v>0</v>
      </c>
      <c r="BF465" s="191">
        <f>IF(N465="snížená",J465,0)</f>
        <v>0</v>
      </c>
      <c r="BG465" s="191">
        <f>IF(N465="zákl. přenesená",J465,0)</f>
        <v>0</v>
      </c>
      <c r="BH465" s="191">
        <f>IF(N465="sníž. přenesená",J465,0)</f>
        <v>0</v>
      </c>
      <c r="BI465" s="191">
        <f>IF(N465="nulová",J465,0)</f>
        <v>0</v>
      </c>
      <c r="BJ465" s="18" t="s">
        <v>78</v>
      </c>
      <c r="BK465" s="191">
        <f>ROUND(I465*H465,2)</f>
        <v>0</v>
      </c>
      <c r="BL465" s="18" t="s">
        <v>270</v>
      </c>
      <c r="BM465" s="190" t="s">
        <v>1062</v>
      </c>
    </row>
    <row r="466" spans="1:47" s="2" customFormat="1" ht="11.25">
      <c r="A466" s="35"/>
      <c r="B466" s="36"/>
      <c r="C466" s="37"/>
      <c r="D466" s="192" t="s">
        <v>153</v>
      </c>
      <c r="E466" s="37"/>
      <c r="F466" s="193" t="s">
        <v>1061</v>
      </c>
      <c r="G466" s="37"/>
      <c r="H466" s="37"/>
      <c r="I466" s="194"/>
      <c r="J466" s="37"/>
      <c r="K466" s="37"/>
      <c r="L466" s="40"/>
      <c r="M466" s="195"/>
      <c r="N466" s="196"/>
      <c r="O466" s="65"/>
      <c r="P466" s="65"/>
      <c r="Q466" s="65"/>
      <c r="R466" s="65"/>
      <c r="S466" s="65"/>
      <c r="T466" s="66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153</v>
      </c>
      <c r="AU466" s="18" t="s">
        <v>80</v>
      </c>
    </row>
    <row r="467" spans="2:51" s="14" customFormat="1" ht="11.25">
      <c r="B467" s="209"/>
      <c r="C467" s="210"/>
      <c r="D467" s="192" t="s">
        <v>157</v>
      </c>
      <c r="E467" s="211" t="s">
        <v>19</v>
      </c>
      <c r="F467" s="212" t="s">
        <v>1063</v>
      </c>
      <c r="G467" s="210"/>
      <c r="H467" s="213">
        <v>0.014</v>
      </c>
      <c r="I467" s="214"/>
      <c r="J467" s="210"/>
      <c r="K467" s="210"/>
      <c r="L467" s="215"/>
      <c r="M467" s="216"/>
      <c r="N467" s="217"/>
      <c r="O467" s="217"/>
      <c r="P467" s="217"/>
      <c r="Q467" s="217"/>
      <c r="R467" s="217"/>
      <c r="S467" s="217"/>
      <c r="T467" s="218"/>
      <c r="AT467" s="219" t="s">
        <v>157</v>
      </c>
      <c r="AU467" s="219" t="s">
        <v>80</v>
      </c>
      <c r="AV467" s="14" t="s">
        <v>80</v>
      </c>
      <c r="AW467" s="14" t="s">
        <v>33</v>
      </c>
      <c r="AX467" s="14" t="s">
        <v>78</v>
      </c>
      <c r="AY467" s="219" t="s">
        <v>143</v>
      </c>
    </row>
    <row r="468" spans="2:51" s="13" customFormat="1" ht="11.25">
      <c r="B468" s="199"/>
      <c r="C468" s="200"/>
      <c r="D468" s="192" t="s">
        <v>157</v>
      </c>
      <c r="E468" s="201" t="s">
        <v>19</v>
      </c>
      <c r="F468" s="202" t="s">
        <v>1058</v>
      </c>
      <c r="G468" s="200"/>
      <c r="H468" s="201" t="s">
        <v>19</v>
      </c>
      <c r="I468" s="203"/>
      <c r="J468" s="200"/>
      <c r="K468" s="200"/>
      <c r="L468" s="204"/>
      <c r="M468" s="205"/>
      <c r="N468" s="206"/>
      <c r="O468" s="206"/>
      <c r="P468" s="206"/>
      <c r="Q468" s="206"/>
      <c r="R468" s="206"/>
      <c r="S468" s="206"/>
      <c r="T468" s="207"/>
      <c r="AT468" s="208" t="s">
        <v>157</v>
      </c>
      <c r="AU468" s="208" t="s">
        <v>80</v>
      </c>
      <c r="AV468" s="13" t="s">
        <v>78</v>
      </c>
      <c r="AW468" s="13" t="s">
        <v>33</v>
      </c>
      <c r="AX468" s="13" t="s">
        <v>71</v>
      </c>
      <c r="AY468" s="208" t="s">
        <v>143</v>
      </c>
    </row>
    <row r="469" spans="1:65" s="2" customFormat="1" ht="24.2" customHeight="1">
      <c r="A469" s="35"/>
      <c r="B469" s="36"/>
      <c r="C469" s="179" t="s">
        <v>1064</v>
      </c>
      <c r="D469" s="179" t="s">
        <v>146</v>
      </c>
      <c r="E469" s="180" t="s">
        <v>1065</v>
      </c>
      <c r="F469" s="181" t="s">
        <v>1066</v>
      </c>
      <c r="G469" s="182" t="s">
        <v>1045</v>
      </c>
      <c r="H469" s="183">
        <v>53.44</v>
      </c>
      <c r="I469" s="184"/>
      <c r="J469" s="185">
        <f>ROUND(I469*H469,2)</f>
        <v>0</v>
      </c>
      <c r="K469" s="181" t="s">
        <v>150</v>
      </c>
      <c r="L469" s="40"/>
      <c r="M469" s="186" t="s">
        <v>19</v>
      </c>
      <c r="N469" s="187" t="s">
        <v>42</v>
      </c>
      <c r="O469" s="65"/>
      <c r="P469" s="188">
        <f>O469*H469</f>
        <v>0</v>
      </c>
      <c r="Q469" s="188">
        <v>5E-05</v>
      </c>
      <c r="R469" s="188">
        <f>Q469*H469</f>
        <v>0.002672</v>
      </c>
      <c r="S469" s="188">
        <v>0</v>
      </c>
      <c r="T469" s="189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0" t="s">
        <v>270</v>
      </c>
      <c r="AT469" s="190" t="s">
        <v>146</v>
      </c>
      <c r="AU469" s="190" t="s">
        <v>80</v>
      </c>
      <c r="AY469" s="18" t="s">
        <v>143</v>
      </c>
      <c r="BE469" s="191">
        <f>IF(N469="základní",J469,0)</f>
        <v>0</v>
      </c>
      <c r="BF469" s="191">
        <f>IF(N469="snížená",J469,0)</f>
        <v>0</v>
      </c>
      <c r="BG469" s="191">
        <f>IF(N469="zákl. přenesená",J469,0)</f>
        <v>0</v>
      </c>
      <c r="BH469" s="191">
        <f>IF(N469="sníž. přenesená",J469,0)</f>
        <v>0</v>
      </c>
      <c r="BI469" s="191">
        <f>IF(N469="nulová",J469,0)</f>
        <v>0</v>
      </c>
      <c r="BJ469" s="18" t="s">
        <v>78</v>
      </c>
      <c r="BK469" s="191">
        <f>ROUND(I469*H469,2)</f>
        <v>0</v>
      </c>
      <c r="BL469" s="18" t="s">
        <v>270</v>
      </c>
      <c r="BM469" s="190" t="s">
        <v>1067</v>
      </c>
    </row>
    <row r="470" spans="1:47" s="2" customFormat="1" ht="19.5">
      <c r="A470" s="35"/>
      <c r="B470" s="36"/>
      <c r="C470" s="37"/>
      <c r="D470" s="192" t="s">
        <v>153</v>
      </c>
      <c r="E470" s="37"/>
      <c r="F470" s="193" t="s">
        <v>1068</v>
      </c>
      <c r="G470" s="37"/>
      <c r="H470" s="37"/>
      <c r="I470" s="194"/>
      <c r="J470" s="37"/>
      <c r="K470" s="37"/>
      <c r="L470" s="40"/>
      <c r="M470" s="195"/>
      <c r="N470" s="196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153</v>
      </c>
      <c r="AU470" s="18" t="s">
        <v>80</v>
      </c>
    </row>
    <row r="471" spans="1:47" s="2" customFormat="1" ht="11.25">
      <c r="A471" s="35"/>
      <c r="B471" s="36"/>
      <c r="C471" s="37"/>
      <c r="D471" s="197" t="s">
        <v>155</v>
      </c>
      <c r="E471" s="37"/>
      <c r="F471" s="198" t="s">
        <v>1069</v>
      </c>
      <c r="G471" s="37"/>
      <c r="H471" s="37"/>
      <c r="I471" s="194"/>
      <c r="J471" s="37"/>
      <c r="K471" s="37"/>
      <c r="L471" s="40"/>
      <c r="M471" s="195"/>
      <c r="N471" s="196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155</v>
      </c>
      <c r="AU471" s="18" t="s">
        <v>80</v>
      </c>
    </row>
    <row r="472" spans="2:51" s="13" customFormat="1" ht="11.25">
      <c r="B472" s="199"/>
      <c r="C472" s="200"/>
      <c r="D472" s="192" t="s">
        <v>157</v>
      </c>
      <c r="E472" s="201" t="s">
        <v>19</v>
      </c>
      <c r="F472" s="202" t="s">
        <v>1040</v>
      </c>
      <c r="G472" s="200"/>
      <c r="H472" s="201" t="s">
        <v>19</v>
      </c>
      <c r="I472" s="203"/>
      <c r="J472" s="200"/>
      <c r="K472" s="200"/>
      <c r="L472" s="204"/>
      <c r="M472" s="205"/>
      <c r="N472" s="206"/>
      <c r="O472" s="206"/>
      <c r="P472" s="206"/>
      <c r="Q472" s="206"/>
      <c r="R472" s="206"/>
      <c r="S472" s="206"/>
      <c r="T472" s="207"/>
      <c r="AT472" s="208" t="s">
        <v>157</v>
      </c>
      <c r="AU472" s="208" t="s">
        <v>80</v>
      </c>
      <c r="AV472" s="13" t="s">
        <v>78</v>
      </c>
      <c r="AW472" s="13" t="s">
        <v>33</v>
      </c>
      <c r="AX472" s="13" t="s">
        <v>71</v>
      </c>
      <c r="AY472" s="208" t="s">
        <v>143</v>
      </c>
    </row>
    <row r="473" spans="2:51" s="13" customFormat="1" ht="11.25">
      <c r="B473" s="199"/>
      <c r="C473" s="200"/>
      <c r="D473" s="192" t="s">
        <v>157</v>
      </c>
      <c r="E473" s="201" t="s">
        <v>19</v>
      </c>
      <c r="F473" s="202" t="s">
        <v>1070</v>
      </c>
      <c r="G473" s="200"/>
      <c r="H473" s="201" t="s">
        <v>19</v>
      </c>
      <c r="I473" s="203"/>
      <c r="J473" s="200"/>
      <c r="K473" s="200"/>
      <c r="L473" s="204"/>
      <c r="M473" s="205"/>
      <c r="N473" s="206"/>
      <c r="O473" s="206"/>
      <c r="P473" s="206"/>
      <c r="Q473" s="206"/>
      <c r="R473" s="206"/>
      <c r="S473" s="206"/>
      <c r="T473" s="207"/>
      <c r="AT473" s="208" t="s">
        <v>157</v>
      </c>
      <c r="AU473" s="208" t="s">
        <v>80</v>
      </c>
      <c r="AV473" s="13" t="s">
        <v>78</v>
      </c>
      <c r="AW473" s="13" t="s">
        <v>33</v>
      </c>
      <c r="AX473" s="13" t="s">
        <v>71</v>
      </c>
      <c r="AY473" s="208" t="s">
        <v>143</v>
      </c>
    </row>
    <row r="474" spans="2:51" s="14" customFormat="1" ht="11.25">
      <c r="B474" s="209"/>
      <c r="C474" s="210"/>
      <c r="D474" s="192" t="s">
        <v>157</v>
      </c>
      <c r="E474" s="211" t="s">
        <v>19</v>
      </c>
      <c r="F474" s="212" t="s">
        <v>1071</v>
      </c>
      <c r="G474" s="210"/>
      <c r="H474" s="213">
        <v>53.44</v>
      </c>
      <c r="I474" s="214"/>
      <c r="J474" s="210"/>
      <c r="K474" s="210"/>
      <c r="L474" s="215"/>
      <c r="M474" s="216"/>
      <c r="N474" s="217"/>
      <c r="O474" s="217"/>
      <c r="P474" s="217"/>
      <c r="Q474" s="217"/>
      <c r="R474" s="217"/>
      <c r="S474" s="217"/>
      <c r="T474" s="218"/>
      <c r="AT474" s="219" t="s">
        <v>157</v>
      </c>
      <c r="AU474" s="219" t="s">
        <v>80</v>
      </c>
      <c r="AV474" s="14" t="s">
        <v>80</v>
      </c>
      <c r="AW474" s="14" t="s">
        <v>33</v>
      </c>
      <c r="AX474" s="14" t="s">
        <v>71</v>
      </c>
      <c r="AY474" s="219" t="s">
        <v>143</v>
      </c>
    </row>
    <row r="475" spans="2:51" s="15" customFormat="1" ht="11.25">
      <c r="B475" s="231"/>
      <c r="C475" s="232"/>
      <c r="D475" s="192" t="s">
        <v>157</v>
      </c>
      <c r="E475" s="233" t="s">
        <v>19</v>
      </c>
      <c r="F475" s="234" t="s">
        <v>358</v>
      </c>
      <c r="G475" s="232"/>
      <c r="H475" s="235">
        <v>53.44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157</v>
      </c>
      <c r="AU475" s="241" t="s">
        <v>80</v>
      </c>
      <c r="AV475" s="15" t="s">
        <v>151</v>
      </c>
      <c r="AW475" s="15" t="s">
        <v>33</v>
      </c>
      <c r="AX475" s="15" t="s">
        <v>78</v>
      </c>
      <c r="AY475" s="241" t="s">
        <v>143</v>
      </c>
    </row>
    <row r="476" spans="1:65" s="2" customFormat="1" ht="21.75" customHeight="1">
      <c r="A476" s="35"/>
      <c r="B476" s="36"/>
      <c r="C476" s="220" t="s">
        <v>1072</v>
      </c>
      <c r="D476" s="220" t="s">
        <v>240</v>
      </c>
      <c r="E476" s="221" t="s">
        <v>1073</v>
      </c>
      <c r="F476" s="222" t="s">
        <v>1074</v>
      </c>
      <c r="G476" s="223" t="s">
        <v>149</v>
      </c>
      <c r="H476" s="224">
        <v>0.058</v>
      </c>
      <c r="I476" s="225"/>
      <c r="J476" s="226">
        <f>ROUND(I476*H476,2)</f>
        <v>0</v>
      </c>
      <c r="K476" s="222" t="s">
        <v>150</v>
      </c>
      <c r="L476" s="227"/>
      <c r="M476" s="228" t="s">
        <v>19</v>
      </c>
      <c r="N476" s="229" t="s">
        <v>42</v>
      </c>
      <c r="O476" s="65"/>
      <c r="P476" s="188">
        <f>O476*H476</f>
        <v>0</v>
      </c>
      <c r="Q476" s="188">
        <v>1</v>
      </c>
      <c r="R476" s="188">
        <f>Q476*H476</f>
        <v>0.058</v>
      </c>
      <c r="S476" s="188">
        <v>0</v>
      </c>
      <c r="T476" s="189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0" t="s">
        <v>387</v>
      </c>
      <c r="AT476" s="190" t="s">
        <v>240</v>
      </c>
      <c r="AU476" s="190" t="s">
        <v>80</v>
      </c>
      <c r="AY476" s="18" t="s">
        <v>143</v>
      </c>
      <c r="BE476" s="191">
        <f>IF(N476="základní",J476,0)</f>
        <v>0</v>
      </c>
      <c r="BF476" s="191">
        <f>IF(N476="snížená",J476,0)</f>
        <v>0</v>
      </c>
      <c r="BG476" s="191">
        <f>IF(N476="zákl. přenesená",J476,0)</f>
        <v>0</v>
      </c>
      <c r="BH476" s="191">
        <f>IF(N476="sníž. přenesená",J476,0)</f>
        <v>0</v>
      </c>
      <c r="BI476" s="191">
        <f>IF(N476="nulová",J476,0)</f>
        <v>0</v>
      </c>
      <c r="BJ476" s="18" t="s">
        <v>78</v>
      </c>
      <c r="BK476" s="191">
        <f>ROUND(I476*H476,2)</f>
        <v>0</v>
      </c>
      <c r="BL476" s="18" t="s">
        <v>270</v>
      </c>
      <c r="BM476" s="190" t="s">
        <v>1075</v>
      </c>
    </row>
    <row r="477" spans="1:47" s="2" customFormat="1" ht="11.25">
      <c r="A477" s="35"/>
      <c r="B477" s="36"/>
      <c r="C477" s="37"/>
      <c r="D477" s="192" t="s">
        <v>153</v>
      </c>
      <c r="E477" s="37"/>
      <c r="F477" s="193" t="s">
        <v>1074</v>
      </c>
      <c r="G477" s="37"/>
      <c r="H477" s="37"/>
      <c r="I477" s="194"/>
      <c r="J477" s="37"/>
      <c r="K477" s="37"/>
      <c r="L477" s="40"/>
      <c r="M477" s="195"/>
      <c r="N477" s="196"/>
      <c r="O477" s="65"/>
      <c r="P477" s="65"/>
      <c r="Q477" s="65"/>
      <c r="R477" s="65"/>
      <c r="S477" s="65"/>
      <c r="T477" s="66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153</v>
      </c>
      <c r="AU477" s="18" t="s">
        <v>80</v>
      </c>
    </row>
    <row r="478" spans="2:51" s="13" customFormat="1" ht="11.25">
      <c r="B478" s="199"/>
      <c r="C478" s="200"/>
      <c r="D478" s="192" t="s">
        <v>157</v>
      </c>
      <c r="E478" s="201" t="s">
        <v>19</v>
      </c>
      <c r="F478" s="202" t="s">
        <v>1076</v>
      </c>
      <c r="G478" s="200"/>
      <c r="H478" s="201" t="s">
        <v>19</v>
      </c>
      <c r="I478" s="203"/>
      <c r="J478" s="200"/>
      <c r="K478" s="200"/>
      <c r="L478" s="204"/>
      <c r="M478" s="205"/>
      <c r="N478" s="206"/>
      <c r="O478" s="206"/>
      <c r="P478" s="206"/>
      <c r="Q478" s="206"/>
      <c r="R478" s="206"/>
      <c r="S478" s="206"/>
      <c r="T478" s="207"/>
      <c r="AT478" s="208" t="s">
        <v>157</v>
      </c>
      <c r="AU478" s="208" t="s">
        <v>80</v>
      </c>
      <c r="AV478" s="13" t="s">
        <v>78</v>
      </c>
      <c r="AW478" s="13" t="s">
        <v>33</v>
      </c>
      <c r="AX478" s="13" t="s">
        <v>71</v>
      </c>
      <c r="AY478" s="208" t="s">
        <v>143</v>
      </c>
    </row>
    <row r="479" spans="2:51" s="13" customFormat="1" ht="11.25">
      <c r="B479" s="199"/>
      <c r="C479" s="200"/>
      <c r="D479" s="192" t="s">
        <v>157</v>
      </c>
      <c r="E479" s="201" t="s">
        <v>19</v>
      </c>
      <c r="F479" s="202" t="s">
        <v>1070</v>
      </c>
      <c r="G479" s="200"/>
      <c r="H479" s="201" t="s">
        <v>19</v>
      </c>
      <c r="I479" s="203"/>
      <c r="J479" s="200"/>
      <c r="K479" s="200"/>
      <c r="L479" s="204"/>
      <c r="M479" s="205"/>
      <c r="N479" s="206"/>
      <c r="O479" s="206"/>
      <c r="P479" s="206"/>
      <c r="Q479" s="206"/>
      <c r="R479" s="206"/>
      <c r="S479" s="206"/>
      <c r="T479" s="207"/>
      <c r="AT479" s="208" t="s">
        <v>157</v>
      </c>
      <c r="AU479" s="208" t="s">
        <v>80</v>
      </c>
      <c r="AV479" s="13" t="s">
        <v>78</v>
      </c>
      <c r="AW479" s="13" t="s">
        <v>33</v>
      </c>
      <c r="AX479" s="13" t="s">
        <v>71</v>
      </c>
      <c r="AY479" s="208" t="s">
        <v>143</v>
      </c>
    </row>
    <row r="480" spans="2:51" s="14" customFormat="1" ht="11.25">
      <c r="B480" s="209"/>
      <c r="C480" s="210"/>
      <c r="D480" s="192" t="s">
        <v>157</v>
      </c>
      <c r="E480" s="211" t="s">
        <v>19</v>
      </c>
      <c r="F480" s="212" t="s">
        <v>1077</v>
      </c>
      <c r="G480" s="210"/>
      <c r="H480" s="213">
        <v>0.058</v>
      </c>
      <c r="I480" s="214"/>
      <c r="J480" s="210"/>
      <c r="K480" s="210"/>
      <c r="L480" s="215"/>
      <c r="M480" s="216"/>
      <c r="N480" s="217"/>
      <c r="O480" s="217"/>
      <c r="P480" s="217"/>
      <c r="Q480" s="217"/>
      <c r="R480" s="217"/>
      <c r="S480" s="217"/>
      <c r="T480" s="218"/>
      <c r="AT480" s="219" t="s">
        <v>157</v>
      </c>
      <c r="AU480" s="219" t="s">
        <v>80</v>
      </c>
      <c r="AV480" s="14" t="s">
        <v>80</v>
      </c>
      <c r="AW480" s="14" t="s">
        <v>33</v>
      </c>
      <c r="AX480" s="14" t="s">
        <v>78</v>
      </c>
      <c r="AY480" s="219" t="s">
        <v>143</v>
      </c>
    </row>
    <row r="481" spans="1:65" s="2" customFormat="1" ht="33" customHeight="1">
      <c r="A481" s="35"/>
      <c r="B481" s="36"/>
      <c r="C481" s="179" t="s">
        <v>1078</v>
      </c>
      <c r="D481" s="179" t="s">
        <v>146</v>
      </c>
      <c r="E481" s="180" t="s">
        <v>1079</v>
      </c>
      <c r="F481" s="181" t="s">
        <v>1080</v>
      </c>
      <c r="G481" s="182" t="s">
        <v>1045</v>
      </c>
      <c r="H481" s="183">
        <v>783.36</v>
      </c>
      <c r="I481" s="184"/>
      <c r="J481" s="185">
        <f>ROUND(I481*H481,2)</f>
        <v>0</v>
      </c>
      <c r="K481" s="181" t="s">
        <v>150</v>
      </c>
      <c r="L481" s="40"/>
      <c r="M481" s="186" t="s">
        <v>19</v>
      </c>
      <c r="N481" s="187" t="s">
        <v>42</v>
      </c>
      <c r="O481" s="65"/>
      <c r="P481" s="188">
        <f>O481*H481</f>
        <v>0</v>
      </c>
      <c r="Q481" s="188">
        <v>0</v>
      </c>
      <c r="R481" s="188">
        <f>Q481*H481</f>
        <v>0</v>
      </c>
      <c r="S481" s="188">
        <v>0.001</v>
      </c>
      <c r="T481" s="189">
        <f>S481*H481</f>
        <v>0.7833600000000001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90" t="s">
        <v>270</v>
      </c>
      <c r="AT481" s="190" t="s">
        <v>146</v>
      </c>
      <c r="AU481" s="190" t="s">
        <v>80</v>
      </c>
      <c r="AY481" s="18" t="s">
        <v>143</v>
      </c>
      <c r="BE481" s="191">
        <f>IF(N481="základní",J481,0)</f>
        <v>0</v>
      </c>
      <c r="BF481" s="191">
        <f>IF(N481="snížená",J481,0)</f>
        <v>0</v>
      </c>
      <c r="BG481" s="191">
        <f>IF(N481="zákl. přenesená",J481,0)</f>
        <v>0</v>
      </c>
      <c r="BH481" s="191">
        <f>IF(N481="sníž. přenesená",J481,0)</f>
        <v>0</v>
      </c>
      <c r="BI481" s="191">
        <f>IF(N481="nulová",J481,0)</f>
        <v>0</v>
      </c>
      <c r="BJ481" s="18" t="s">
        <v>78</v>
      </c>
      <c r="BK481" s="191">
        <f>ROUND(I481*H481,2)</f>
        <v>0</v>
      </c>
      <c r="BL481" s="18" t="s">
        <v>270</v>
      </c>
      <c r="BM481" s="190" t="s">
        <v>1081</v>
      </c>
    </row>
    <row r="482" spans="1:47" s="2" customFormat="1" ht="19.5">
      <c r="A482" s="35"/>
      <c r="B482" s="36"/>
      <c r="C482" s="37"/>
      <c r="D482" s="192" t="s">
        <v>153</v>
      </c>
      <c r="E482" s="37"/>
      <c r="F482" s="193" t="s">
        <v>1082</v>
      </c>
      <c r="G482" s="37"/>
      <c r="H482" s="37"/>
      <c r="I482" s="194"/>
      <c r="J482" s="37"/>
      <c r="K482" s="37"/>
      <c r="L482" s="40"/>
      <c r="M482" s="195"/>
      <c r="N482" s="196"/>
      <c r="O482" s="65"/>
      <c r="P482" s="65"/>
      <c r="Q482" s="65"/>
      <c r="R482" s="65"/>
      <c r="S482" s="65"/>
      <c r="T482" s="66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153</v>
      </c>
      <c r="AU482" s="18" t="s">
        <v>80</v>
      </c>
    </row>
    <row r="483" spans="1:47" s="2" customFormat="1" ht="11.25">
      <c r="A483" s="35"/>
      <c r="B483" s="36"/>
      <c r="C483" s="37"/>
      <c r="D483" s="197" t="s">
        <v>155</v>
      </c>
      <c r="E483" s="37"/>
      <c r="F483" s="198" t="s">
        <v>1083</v>
      </c>
      <c r="G483" s="37"/>
      <c r="H483" s="37"/>
      <c r="I483" s="194"/>
      <c r="J483" s="37"/>
      <c r="K483" s="37"/>
      <c r="L483" s="40"/>
      <c r="M483" s="195"/>
      <c r="N483" s="196"/>
      <c r="O483" s="65"/>
      <c r="P483" s="65"/>
      <c r="Q483" s="65"/>
      <c r="R483" s="65"/>
      <c r="S483" s="65"/>
      <c r="T483" s="66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155</v>
      </c>
      <c r="AU483" s="18" t="s">
        <v>80</v>
      </c>
    </row>
    <row r="484" spans="2:51" s="14" customFormat="1" ht="11.25">
      <c r="B484" s="209"/>
      <c r="C484" s="210"/>
      <c r="D484" s="192" t="s">
        <v>157</v>
      </c>
      <c r="E484" s="211" t="s">
        <v>19</v>
      </c>
      <c r="F484" s="212" t="s">
        <v>1084</v>
      </c>
      <c r="G484" s="210"/>
      <c r="H484" s="213">
        <v>783.36</v>
      </c>
      <c r="I484" s="214"/>
      <c r="J484" s="210"/>
      <c r="K484" s="210"/>
      <c r="L484" s="215"/>
      <c r="M484" s="216"/>
      <c r="N484" s="217"/>
      <c r="O484" s="217"/>
      <c r="P484" s="217"/>
      <c r="Q484" s="217"/>
      <c r="R484" s="217"/>
      <c r="S484" s="217"/>
      <c r="T484" s="218"/>
      <c r="AT484" s="219" t="s">
        <v>157</v>
      </c>
      <c r="AU484" s="219" t="s">
        <v>80</v>
      </c>
      <c r="AV484" s="14" t="s">
        <v>80</v>
      </c>
      <c r="AW484" s="14" t="s">
        <v>33</v>
      </c>
      <c r="AX484" s="14" t="s">
        <v>78</v>
      </c>
      <c r="AY484" s="219" t="s">
        <v>143</v>
      </c>
    </row>
    <row r="485" spans="1:65" s="2" customFormat="1" ht="24.2" customHeight="1">
      <c r="A485" s="35"/>
      <c r="B485" s="36"/>
      <c r="C485" s="179" t="s">
        <v>1085</v>
      </c>
      <c r="D485" s="179" t="s">
        <v>146</v>
      </c>
      <c r="E485" s="180" t="s">
        <v>1086</v>
      </c>
      <c r="F485" s="181" t="s">
        <v>1087</v>
      </c>
      <c r="G485" s="182" t="s">
        <v>345</v>
      </c>
      <c r="H485" s="230"/>
      <c r="I485" s="184"/>
      <c r="J485" s="185">
        <f>ROUND(I485*H485,2)</f>
        <v>0</v>
      </c>
      <c r="K485" s="181" t="s">
        <v>150</v>
      </c>
      <c r="L485" s="40"/>
      <c r="M485" s="186" t="s">
        <v>19</v>
      </c>
      <c r="N485" s="187" t="s">
        <v>42</v>
      </c>
      <c r="O485" s="65"/>
      <c r="P485" s="188">
        <f>O485*H485</f>
        <v>0</v>
      </c>
      <c r="Q485" s="188">
        <v>0</v>
      </c>
      <c r="R485" s="188">
        <f>Q485*H485</f>
        <v>0</v>
      </c>
      <c r="S485" s="188">
        <v>0</v>
      </c>
      <c r="T485" s="189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0" t="s">
        <v>270</v>
      </c>
      <c r="AT485" s="190" t="s">
        <v>146</v>
      </c>
      <c r="AU485" s="190" t="s">
        <v>80</v>
      </c>
      <c r="AY485" s="18" t="s">
        <v>143</v>
      </c>
      <c r="BE485" s="191">
        <f>IF(N485="základní",J485,0)</f>
        <v>0</v>
      </c>
      <c r="BF485" s="191">
        <f>IF(N485="snížená",J485,0)</f>
        <v>0</v>
      </c>
      <c r="BG485" s="191">
        <f>IF(N485="zákl. přenesená",J485,0)</f>
        <v>0</v>
      </c>
      <c r="BH485" s="191">
        <f>IF(N485="sníž. přenesená",J485,0)</f>
        <v>0</v>
      </c>
      <c r="BI485" s="191">
        <f>IF(N485="nulová",J485,0)</f>
        <v>0</v>
      </c>
      <c r="BJ485" s="18" t="s">
        <v>78</v>
      </c>
      <c r="BK485" s="191">
        <f>ROUND(I485*H485,2)</f>
        <v>0</v>
      </c>
      <c r="BL485" s="18" t="s">
        <v>270</v>
      </c>
      <c r="BM485" s="190" t="s">
        <v>1088</v>
      </c>
    </row>
    <row r="486" spans="1:47" s="2" customFormat="1" ht="29.25">
      <c r="A486" s="35"/>
      <c r="B486" s="36"/>
      <c r="C486" s="37"/>
      <c r="D486" s="192" t="s">
        <v>153</v>
      </c>
      <c r="E486" s="37"/>
      <c r="F486" s="193" t="s">
        <v>1089</v>
      </c>
      <c r="G486" s="37"/>
      <c r="H486" s="37"/>
      <c r="I486" s="194"/>
      <c r="J486" s="37"/>
      <c r="K486" s="37"/>
      <c r="L486" s="40"/>
      <c r="M486" s="195"/>
      <c r="N486" s="196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153</v>
      </c>
      <c r="AU486" s="18" t="s">
        <v>80</v>
      </c>
    </row>
    <row r="487" spans="1:47" s="2" customFormat="1" ht="11.25">
      <c r="A487" s="35"/>
      <c r="B487" s="36"/>
      <c r="C487" s="37"/>
      <c r="D487" s="197" t="s">
        <v>155</v>
      </c>
      <c r="E487" s="37"/>
      <c r="F487" s="198" t="s">
        <v>1090</v>
      </c>
      <c r="G487" s="37"/>
      <c r="H487" s="37"/>
      <c r="I487" s="194"/>
      <c r="J487" s="37"/>
      <c r="K487" s="37"/>
      <c r="L487" s="40"/>
      <c r="M487" s="195"/>
      <c r="N487" s="196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155</v>
      </c>
      <c r="AU487" s="18" t="s">
        <v>80</v>
      </c>
    </row>
    <row r="488" spans="2:63" s="12" customFormat="1" ht="22.9" customHeight="1">
      <c r="B488" s="163"/>
      <c r="C488" s="164"/>
      <c r="D488" s="165" t="s">
        <v>70</v>
      </c>
      <c r="E488" s="177" t="s">
        <v>434</v>
      </c>
      <c r="F488" s="177" t="s">
        <v>435</v>
      </c>
      <c r="G488" s="164"/>
      <c r="H488" s="164"/>
      <c r="I488" s="167"/>
      <c r="J488" s="178">
        <f>BK488</f>
        <v>0</v>
      </c>
      <c r="K488" s="164"/>
      <c r="L488" s="169"/>
      <c r="M488" s="170"/>
      <c r="N488" s="171"/>
      <c r="O488" s="171"/>
      <c r="P488" s="172">
        <f>SUM(P489:P548)</f>
        <v>0</v>
      </c>
      <c r="Q488" s="171"/>
      <c r="R488" s="172">
        <f>SUM(R489:R548)</f>
        <v>0.12204625000000001</v>
      </c>
      <c r="S488" s="171"/>
      <c r="T488" s="173">
        <f>SUM(T489:T548)</f>
        <v>0.0315</v>
      </c>
      <c r="AR488" s="174" t="s">
        <v>80</v>
      </c>
      <c r="AT488" s="175" t="s">
        <v>70</v>
      </c>
      <c r="AU488" s="175" t="s">
        <v>78</v>
      </c>
      <c r="AY488" s="174" t="s">
        <v>143</v>
      </c>
      <c r="BK488" s="176">
        <f>SUM(BK489:BK548)</f>
        <v>0</v>
      </c>
    </row>
    <row r="489" spans="1:65" s="2" customFormat="1" ht="24.2" customHeight="1">
      <c r="A489" s="35"/>
      <c r="B489" s="36"/>
      <c r="C489" s="179" t="s">
        <v>1091</v>
      </c>
      <c r="D489" s="179" t="s">
        <v>146</v>
      </c>
      <c r="E489" s="180" t="s">
        <v>1092</v>
      </c>
      <c r="F489" s="181" t="s">
        <v>1093</v>
      </c>
      <c r="G489" s="182" t="s">
        <v>163</v>
      </c>
      <c r="H489" s="183">
        <v>9</v>
      </c>
      <c r="I489" s="184"/>
      <c r="J489" s="185">
        <f>ROUND(I489*H489,2)</f>
        <v>0</v>
      </c>
      <c r="K489" s="181" t="s">
        <v>150</v>
      </c>
      <c r="L489" s="40"/>
      <c r="M489" s="186" t="s">
        <v>19</v>
      </c>
      <c r="N489" s="187" t="s">
        <v>42</v>
      </c>
      <c r="O489" s="65"/>
      <c r="P489" s="188">
        <f>O489*H489</f>
        <v>0</v>
      </c>
      <c r="Q489" s="188">
        <v>0</v>
      </c>
      <c r="R489" s="188">
        <f>Q489*H489</f>
        <v>0</v>
      </c>
      <c r="S489" s="188">
        <v>0</v>
      </c>
      <c r="T489" s="189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0" t="s">
        <v>270</v>
      </c>
      <c r="AT489" s="190" t="s">
        <v>146</v>
      </c>
      <c r="AU489" s="190" t="s">
        <v>80</v>
      </c>
      <c r="AY489" s="18" t="s">
        <v>143</v>
      </c>
      <c r="BE489" s="191">
        <f>IF(N489="základní",J489,0)</f>
        <v>0</v>
      </c>
      <c r="BF489" s="191">
        <f>IF(N489="snížená",J489,0)</f>
        <v>0</v>
      </c>
      <c r="BG489" s="191">
        <f>IF(N489="zákl. přenesená",J489,0)</f>
        <v>0</v>
      </c>
      <c r="BH489" s="191">
        <f>IF(N489="sníž. přenesená",J489,0)</f>
        <v>0</v>
      </c>
      <c r="BI489" s="191">
        <f>IF(N489="nulová",J489,0)</f>
        <v>0</v>
      </c>
      <c r="BJ489" s="18" t="s">
        <v>78</v>
      </c>
      <c r="BK489" s="191">
        <f>ROUND(I489*H489,2)</f>
        <v>0</v>
      </c>
      <c r="BL489" s="18" t="s">
        <v>270</v>
      </c>
      <c r="BM489" s="190" t="s">
        <v>1094</v>
      </c>
    </row>
    <row r="490" spans="1:47" s="2" customFormat="1" ht="19.5">
      <c r="A490" s="35"/>
      <c r="B490" s="36"/>
      <c r="C490" s="37"/>
      <c r="D490" s="192" t="s">
        <v>153</v>
      </c>
      <c r="E490" s="37"/>
      <c r="F490" s="193" t="s">
        <v>1095</v>
      </c>
      <c r="G490" s="37"/>
      <c r="H490" s="37"/>
      <c r="I490" s="194"/>
      <c r="J490" s="37"/>
      <c r="K490" s="37"/>
      <c r="L490" s="40"/>
      <c r="M490" s="195"/>
      <c r="N490" s="196"/>
      <c r="O490" s="65"/>
      <c r="P490" s="65"/>
      <c r="Q490" s="65"/>
      <c r="R490" s="65"/>
      <c r="S490" s="65"/>
      <c r="T490" s="66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T490" s="18" t="s">
        <v>153</v>
      </c>
      <c r="AU490" s="18" t="s">
        <v>80</v>
      </c>
    </row>
    <row r="491" spans="1:47" s="2" customFormat="1" ht="11.25">
      <c r="A491" s="35"/>
      <c r="B491" s="36"/>
      <c r="C491" s="37"/>
      <c r="D491" s="197" t="s">
        <v>155</v>
      </c>
      <c r="E491" s="37"/>
      <c r="F491" s="198" t="s">
        <v>1096</v>
      </c>
      <c r="G491" s="37"/>
      <c r="H491" s="37"/>
      <c r="I491" s="194"/>
      <c r="J491" s="37"/>
      <c r="K491" s="37"/>
      <c r="L491" s="40"/>
      <c r="M491" s="195"/>
      <c r="N491" s="196"/>
      <c r="O491" s="65"/>
      <c r="P491" s="65"/>
      <c r="Q491" s="65"/>
      <c r="R491" s="65"/>
      <c r="S491" s="65"/>
      <c r="T491" s="66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155</v>
      </c>
      <c r="AU491" s="18" t="s">
        <v>80</v>
      </c>
    </row>
    <row r="492" spans="2:51" s="13" customFormat="1" ht="11.25">
      <c r="B492" s="199"/>
      <c r="C492" s="200"/>
      <c r="D492" s="192" t="s">
        <v>157</v>
      </c>
      <c r="E492" s="201" t="s">
        <v>19</v>
      </c>
      <c r="F492" s="202" t="s">
        <v>1097</v>
      </c>
      <c r="G492" s="200"/>
      <c r="H492" s="201" t="s">
        <v>19</v>
      </c>
      <c r="I492" s="203"/>
      <c r="J492" s="200"/>
      <c r="K492" s="200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157</v>
      </c>
      <c r="AU492" s="208" t="s">
        <v>80</v>
      </c>
      <c r="AV492" s="13" t="s">
        <v>78</v>
      </c>
      <c r="AW492" s="13" t="s">
        <v>33</v>
      </c>
      <c r="AX492" s="13" t="s">
        <v>71</v>
      </c>
      <c r="AY492" s="208" t="s">
        <v>143</v>
      </c>
    </row>
    <row r="493" spans="2:51" s="14" customFormat="1" ht="11.25">
      <c r="B493" s="209"/>
      <c r="C493" s="210"/>
      <c r="D493" s="192" t="s">
        <v>157</v>
      </c>
      <c r="E493" s="211" t="s">
        <v>19</v>
      </c>
      <c r="F493" s="212" t="s">
        <v>1098</v>
      </c>
      <c r="G493" s="210"/>
      <c r="H493" s="213">
        <v>9</v>
      </c>
      <c r="I493" s="214"/>
      <c r="J493" s="210"/>
      <c r="K493" s="210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157</v>
      </c>
      <c r="AU493" s="219" t="s">
        <v>80</v>
      </c>
      <c r="AV493" s="14" t="s">
        <v>80</v>
      </c>
      <c r="AW493" s="14" t="s">
        <v>33</v>
      </c>
      <c r="AX493" s="14" t="s">
        <v>78</v>
      </c>
      <c r="AY493" s="219" t="s">
        <v>143</v>
      </c>
    </row>
    <row r="494" spans="1:65" s="2" customFormat="1" ht="24.2" customHeight="1">
      <c r="A494" s="35"/>
      <c r="B494" s="36"/>
      <c r="C494" s="179" t="s">
        <v>1099</v>
      </c>
      <c r="D494" s="179" t="s">
        <v>146</v>
      </c>
      <c r="E494" s="180" t="s">
        <v>1100</v>
      </c>
      <c r="F494" s="181" t="s">
        <v>1101</v>
      </c>
      <c r="G494" s="182" t="s">
        <v>163</v>
      </c>
      <c r="H494" s="183">
        <v>9</v>
      </c>
      <c r="I494" s="184"/>
      <c r="J494" s="185">
        <f>ROUND(I494*H494,2)</f>
        <v>0</v>
      </c>
      <c r="K494" s="181" t="s">
        <v>150</v>
      </c>
      <c r="L494" s="40"/>
      <c r="M494" s="186" t="s">
        <v>19</v>
      </c>
      <c r="N494" s="187" t="s">
        <v>42</v>
      </c>
      <c r="O494" s="65"/>
      <c r="P494" s="188">
        <f>O494*H494</f>
        <v>0</v>
      </c>
      <c r="Q494" s="188">
        <v>0</v>
      </c>
      <c r="R494" s="188">
        <f>Q494*H494</f>
        <v>0</v>
      </c>
      <c r="S494" s="188">
        <v>0</v>
      </c>
      <c r="T494" s="189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0" t="s">
        <v>270</v>
      </c>
      <c r="AT494" s="190" t="s">
        <v>146</v>
      </c>
      <c r="AU494" s="190" t="s">
        <v>80</v>
      </c>
      <c r="AY494" s="18" t="s">
        <v>143</v>
      </c>
      <c r="BE494" s="191">
        <f>IF(N494="základní",J494,0)</f>
        <v>0</v>
      </c>
      <c r="BF494" s="191">
        <f>IF(N494="snížená",J494,0)</f>
        <v>0</v>
      </c>
      <c r="BG494" s="191">
        <f>IF(N494="zákl. přenesená",J494,0)</f>
        <v>0</v>
      </c>
      <c r="BH494" s="191">
        <f>IF(N494="sníž. přenesená",J494,0)</f>
        <v>0</v>
      </c>
      <c r="BI494" s="191">
        <f>IF(N494="nulová",J494,0)</f>
        <v>0</v>
      </c>
      <c r="BJ494" s="18" t="s">
        <v>78</v>
      </c>
      <c r="BK494" s="191">
        <f>ROUND(I494*H494,2)</f>
        <v>0</v>
      </c>
      <c r="BL494" s="18" t="s">
        <v>270</v>
      </c>
      <c r="BM494" s="190" t="s">
        <v>1102</v>
      </c>
    </row>
    <row r="495" spans="1:47" s="2" customFormat="1" ht="19.5">
      <c r="A495" s="35"/>
      <c r="B495" s="36"/>
      <c r="C495" s="37"/>
      <c r="D495" s="192" t="s">
        <v>153</v>
      </c>
      <c r="E495" s="37"/>
      <c r="F495" s="193" t="s">
        <v>1103</v>
      </c>
      <c r="G495" s="37"/>
      <c r="H495" s="37"/>
      <c r="I495" s="194"/>
      <c r="J495" s="37"/>
      <c r="K495" s="37"/>
      <c r="L495" s="40"/>
      <c r="M495" s="195"/>
      <c r="N495" s="196"/>
      <c r="O495" s="65"/>
      <c r="P495" s="65"/>
      <c r="Q495" s="65"/>
      <c r="R495" s="65"/>
      <c r="S495" s="65"/>
      <c r="T495" s="66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153</v>
      </c>
      <c r="AU495" s="18" t="s">
        <v>80</v>
      </c>
    </row>
    <row r="496" spans="1:47" s="2" customFormat="1" ht="11.25">
      <c r="A496" s="35"/>
      <c r="B496" s="36"/>
      <c r="C496" s="37"/>
      <c r="D496" s="197" t="s">
        <v>155</v>
      </c>
      <c r="E496" s="37"/>
      <c r="F496" s="198" t="s">
        <v>1104</v>
      </c>
      <c r="G496" s="37"/>
      <c r="H496" s="37"/>
      <c r="I496" s="194"/>
      <c r="J496" s="37"/>
      <c r="K496" s="37"/>
      <c r="L496" s="40"/>
      <c r="M496" s="195"/>
      <c r="N496" s="196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155</v>
      </c>
      <c r="AU496" s="18" t="s">
        <v>80</v>
      </c>
    </row>
    <row r="497" spans="2:51" s="13" customFormat="1" ht="11.25">
      <c r="B497" s="199"/>
      <c r="C497" s="200"/>
      <c r="D497" s="192" t="s">
        <v>157</v>
      </c>
      <c r="E497" s="201" t="s">
        <v>19</v>
      </c>
      <c r="F497" s="202" t="s">
        <v>1097</v>
      </c>
      <c r="G497" s="200"/>
      <c r="H497" s="201" t="s">
        <v>19</v>
      </c>
      <c r="I497" s="203"/>
      <c r="J497" s="200"/>
      <c r="K497" s="200"/>
      <c r="L497" s="204"/>
      <c r="M497" s="205"/>
      <c r="N497" s="206"/>
      <c r="O497" s="206"/>
      <c r="P497" s="206"/>
      <c r="Q497" s="206"/>
      <c r="R497" s="206"/>
      <c r="S497" s="206"/>
      <c r="T497" s="207"/>
      <c r="AT497" s="208" t="s">
        <v>157</v>
      </c>
      <c r="AU497" s="208" t="s">
        <v>80</v>
      </c>
      <c r="AV497" s="13" t="s">
        <v>78</v>
      </c>
      <c r="AW497" s="13" t="s">
        <v>33</v>
      </c>
      <c r="AX497" s="13" t="s">
        <v>71</v>
      </c>
      <c r="AY497" s="208" t="s">
        <v>143</v>
      </c>
    </row>
    <row r="498" spans="2:51" s="14" customFormat="1" ht="11.25">
      <c r="B498" s="209"/>
      <c r="C498" s="210"/>
      <c r="D498" s="192" t="s">
        <v>157</v>
      </c>
      <c r="E498" s="211" t="s">
        <v>19</v>
      </c>
      <c r="F498" s="212" t="s">
        <v>1098</v>
      </c>
      <c r="G498" s="210"/>
      <c r="H498" s="213">
        <v>9</v>
      </c>
      <c r="I498" s="214"/>
      <c r="J498" s="210"/>
      <c r="K498" s="210"/>
      <c r="L498" s="215"/>
      <c r="M498" s="216"/>
      <c r="N498" s="217"/>
      <c r="O498" s="217"/>
      <c r="P498" s="217"/>
      <c r="Q498" s="217"/>
      <c r="R498" s="217"/>
      <c r="S498" s="217"/>
      <c r="T498" s="218"/>
      <c r="AT498" s="219" t="s">
        <v>157</v>
      </c>
      <c r="AU498" s="219" t="s">
        <v>80</v>
      </c>
      <c r="AV498" s="14" t="s">
        <v>80</v>
      </c>
      <c r="AW498" s="14" t="s">
        <v>33</v>
      </c>
      <c r="AX498" s="14" t="s">
        <v>78</v>
      </c>
      <c r="AY498" s="219" t="s">
        <v>143</v>
      </c>
    </row>
    <row r="499" spans="1:65" s="2" customFormat="1" ht="16.5" customHeight="1">
      <c r="A499" s="35"/>
      <c r="B499" s="36"/>
      <c r="C499" s="179" t="s">
        <v>1105</v>
      </c>
      <c r="D499" s="179" t="s">
        <v>146</v>
      </c>
      <c r="E499" s="180" t="s">
        <v>1106</v>
      </c>
      <c r="F499" s="181" t="s">
        <v>1107</v>
      </c>
      <c r="G499" s="182" t="s">
        <v>163</v>
      </c>
      <c r="H499" s="183">
        <v>9</v>
      </c>
      <c r="I499" s="184"/>
      <c r="J499" s="185">
        <f>ROUND(I499*H499,2)</f>
        <v>0</v>
      </c>
      <c r="K499" s="181" t="s">
        <v>150</v>
      </c>
      <c r="L499" s="40"/>
      <c r="M499" s="186" t="s">
        <v>19</v>
      </c>
      <c r="N499" s="187" t="s">
        <v>42</v>
      </c>
      <c r="O499" s="65"/>
      <c r="P499" s="188">
        <f>O499*H499</f>
        <v>0</v>
      </c>
      <c r="Q499" s="188">
        <v>0</v>
      </c>
      <c r="R499" s="188">
        <f>Q499*H499</f>
        <v>0</v>
      </c>
      <c r="S499" s="188">
        <v>0</v>
      </c>
      <c r="T499" s="189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0" t="s">
        <v>270</v>
      </c>
      <c r="AT499" s="190" t="s">
        <v>146</v>
      </c>
      <c r="AU499" s="190" t="s">
        <v>80</v>
      </c>
      <c r="AY499" s="18" t="s">
        <v>143</v>
      </c>
      <c r="BE499" s="191">
        <f>IF(N499="základní",J499,0)</f>
        <v>0</v>
      </c>
      <c r="BF499" s="191">
        <f>IF(N499="snížená",J499,0)</f>
        <v>0</v>
      </c>
      <c r="BG499" s="191">
        <f>IF(N499="zákl. přenesená",J499,0)</f>
        <v>0</v>
      </c>
      <c r="BH499" s="191">
        <f>IF(N499="sníž. přenesená",J499,0)</f>
        <v>0</v>
      </c>
      <c r="BI499" s="191">
        <f>IF(N499="nulová",J499,0)</f>
        <v>0</v>
      </c>
      <c r="BJ499" s="18" t="s">
        <v>78</v>
      </c>
      <c r="BK499" s="191">
        <f>ROUND(I499*H499,2)</f>
        <v>0</v>
      </c>
      <c r="BL499" s="18" t="s">
        <v>270</v>
      </c>
      <c r="BM499" s="190" t="s">
        <v>1108</v>
      </c>
    </row>
    <row r="500" spans="1:47" s="2" customFormat="1" ht="11.25">
      <c r="A500" s="35"/>
      <c r="B500" s="36"/>
      <c r="C500" s="37"/>
      <c r="D500" s="192" t="s">
        <v>153</v>
      </c>
      <c r="E500" s="37"/>
      <c r="F500" s="193" t="s">
        <v>1109</v>
      </c>
      <c r="G500" s="37"/>
      <c r="H500" s="37"/>
      <c r="I500" s="194"/>
      <c r="J500" s="37"/>
      <c r="K500" s="37"/>
      <c r="L500" s="40"/>
      <c r="M500" s="195"/>
      <c r="N500" s="196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153</v>
      </c>
      <c r="AU500" s="18" t="s">
        <v>80</v>
      </c>
    </row>
    <row r="501" spans="1:47" s="2" customFormat="1" ht="11.25">
      <c r="A501" s="35"/>
      <c r="B501" s="36"/>
      <c r="C501" s="37"/>
      <c r="D501" s="197" t="s">
        <v>155</v>
      </c>
      <c r="E501" s="37"/>
      <c r="F501" s="198" t="s">
        <v>1110</v>
      </c>
      <c r="G501" s="37"/>
      <c r="H501" s="37"/>
      <c r="I501" s="194"/>
      <c r="J501" s="37"/>
      <c r="K501" s="37"/>
      <c r="L501" s="40"/>
      <c r="M501" s="195"/>
      <c r="N501" s="196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155</v>
      </c>
      <c r="AU501" s="18" t="s">
        <v>80</v>
      </c>
    </row>
    <row r="502" spans="2:51" s="13" customFormat="1" ht="11.25">
      <c r="B502" s="199"/>
      <c r="C502" s="200"/>
      <c r="D502" s="192" t="s">
        <v>157</v>
      </c>
      <c r="E502" s="201" t="s">
        <v>19</v>
      </c>
      <c r="F502" s="202" t="s">
        <v>1097</v>
      </c>
      <c r="G502" s="200"/>
      <c r="H502" s="201" t="s">
        <v>19</v>
      </c>
      <c r="I502" s="203"/>
      <c r="J502" s="200"/>
      <c r="K502" s="200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157</v>
      </c>
      <c r="AU502" s="208" t="s">
        <v>80</v>
      </c>
      <c r="AV502" s="13" t="s">
        <v>78</v>
      </c>
      <c r="AW502" s="13" t="s">
        <v>33</v>
      </c>
      <c r="AX502" s="13" t="s">
        <v>71</v>
      </c>
      <c r="AY502" s="208" t="s">
        <v>143</v>
      </c>
    </row>
    <row r="503" spans="2:51" s="14" customFormat="1" ht="11.25">
      <c r="B503" s="209"/>
      <c r="C503" s="210"/>
      <c r="D503" s="192" t="s">
        <v>157</v>
      </c>
      <c r="E503" s="211" t="s">
        <v>19</v>
      </c>
      <c r="F503" s="212" t="s">
        <v>1098</v>
      </c>
      <c r="G503" s="210"/>
      <c r="H503" s="213">
        <v>9</v>
      </c>
      <c r="I503" s="214"/>
      <c r="J503" s="210"/>
      <c r="K503" s="210"/>
      <c r="L503" s="215"/>
      <c r="M503" s="216"/>
      <c r="N503" s="217"/>
      <c r="O503" s="217"/>
      <c r="P503" s="217"/>
      <c r="Q503" s="217"/>
      <c r="R503" s="217"/>
      <c r="S503" s="217"/>
      <c r="T503" s="218"/>
      <c r="AT503" s="219" t="s">
        <v>157</v>
      </c>
      <c r="AU503" s="219" t="s">
        <v>80</v>
      </c>
      <c r="AV503" s="14" t="s">
        <v>80</v>
      </c>
      <c r="AW503" s="14" t="s">
        <v>33</v>
      </c>
      <c r="AX503" s="14" t="s">
        <v>78</v>
      </c>
      <c r="AY503" s="219" t="s">
        <v>143</v>
      </c>
    </row>
    <row r="504" spans="1:65" s="2" customFormat="1" ht="24.2" customHeight="1">
      <c r="A504" s="35"/>
      <c r="B504" s="36"/>
      <c r="C504" s="179" t="s">
        <v>1111</v>
      </c>
      <c r="D504" s="179" t="s">
        <v>146</v>
      </c>
      <c r="E504" s="180" t="s">
        <v>1112</v>
      </c>
      <c r="F504" s="181" t="s">
        <v>1113</v>
      </c>
      <c r="G504" s="182" t="s">
        <v>163</v>
      </c>
      <c r="H504" s="183">
        <v>9</v>
      </c>
      <c r="I504" s="184"/>
      <c r="J504" s="185">
        <f>ROUND(I504*H504,2)</f>
        <v>0</v>
      </c>
      <c r="K504" s="181" t="s">
        <v>150</v>
      </c>
      <c r="L504" s="40"/>
      <c r="M504" s="186" t="s">
        <v>19</v>
      </c>
      <c r="N504" s="187" t="s">
        <v>42</v>
      </c>
      <c r="O504" s="65"/>
      <c r="P504" s="188">
        <f>O504*H504</f>
        <v>0</v>
      </c>
      <c r="Q504" s="188">
        <v>0.0002</v>
      </c>
      <c r="R504" s="188">
        <f>Q504*H504</f>
        <v>0.0018000000000000002</v>
      </c>
      <c r="S504" s="188">
        <v>0</v>
      </c>
      <c r="T504" s="189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0" t="s">
        <v>270</v>
      </c>
      <c r="AT504" s="190" t="s">
        <v>146</v>
      </c>
      <c r="AU504" s="190" t="s">
        <v>80</v>
      </c>
      <c r="AY504" s="18" t="s">
        <v>143</v>
      </c>
      <c r="BE504" s="191">
        <f>IF(N504="základní",J504,0)</f>
        <v>0</v>
      </c>
      <c r="BF504" s="191">
        <f>IF(N504="snížená",J504,0)</f>
        <v>0</v>
      </c>
      <c r="BG504" s="191">
        <f>IF(N504="zákl. přenesená",J504,0)</f>
        <v>0</v>
      </c>
      <c r="BH504" s="191">
        <f>IF(N504="sníž. přenesená",J504,0)</f>
        <v>0</v>
      </c>
      <c r="BI504" s="191">
        <f>IF(N504="nulová",J504,0)</f>
        <v>0</v>
      </c>
      <c r="BJ504" s="18" t="s">
        <v>78</v>
      </c>
      <c r="BK504" s="191">
        <f>ROUND(I504*H504,2)</f>
        <v>0</v>
      </c>
      <c r="BL504" s="18" t="s">
        <v>270</v>
      </c>
      <c r="BM504" s="190" t="s">
        <v>1114</v>
      </c>
    </row>
    <row r="505" spans="1:47" s="2" customFormat="1" ht="11.25">
      <c r="A505" s="35"/>
      <c r="B505" s="36"/>
      <c r="C505" s="37"/>
      <c r="D505" s="192" t="s">
        <v>153</v>
      </c>
      <c r="E505" s="37"/>
      <c r="F505" s="193" t="s">
        <v>1115</v>
      </c>
      <c r="G505" s="37"/>
      <c r="H505" s="37"/>
      <c r="I505" s="194"/>
      <c r="J505" s="37"/>
      <c r="K505" s="37"/>
      <c r="L505" s="40"/>
      <c r="M505" s="195"/>
      <c r="N505" s="196"/>
      <c r="O505" s="65"/>
      <c r="P505" s="65"/>
      <c r="Q505" s="65"/>
      <c r="R505" s="65"/>
      <c r="S505" s="65"/>
      <c r="T505" s="66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153</v>
      </c>
      <c r="AU505" s="18" t="s">
        <v>80</v>
      </c>
    </row>
    <row r="506" spans="1:47" s="2" customFormat="1" ht="11.25">
      <c r="A506" s="35"/>
      <c r="B506" s="36"/>
      <c r="C506" s="37"/>
      <c r="D506" s="197" t="s">
        <v>155</v>
      </c>
      <c r="E506" s="37"/>
      <c r="F506" s="198" t="s">
        <v>1116</v>
      </c>
      <c r="G506" s="37"/>
      <c r="H506" s="37"/>
      <c r="I506" s="194"/>
      <c r="J506" s="37"/>
      <c r="K506" s="37"/>
      <c r="L506" s="40"/>
      <c r="M506" s="195"/>
      <c r="N506" s="196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155</v>
      </c>
      <c r="AU506" s="18" t="s">
        <v>80</v>
      </c>
    </row>
    <row r="507" spans="2:51" s="13" customFormat="1" ht="11.25">
      <c r="B507" s="199"/>
      <c r="C507" s="200"/>
      <c r="D507" s="192" t="s">
        <v>157</v>
      </c>
      <c r="E507" s="201" t="s">
        <v>19</v>
      </c>
      <c r="F507" s="202" t="s">
        <v>1097</v>
      </c>
      <c r="G507" s="200"/>
      <c r="H507" s="201" t="s">
        <v>19</v>
      </c>
      <c r="I507" s="203"/>
      <c r="J507" s="200"/>
      <c r="K507" s="200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157</v>
      </c>
      <c r="AU507" s="208" t="s">
        <v>80</v>
      </c>
      <c r="AV507" s="13" t="s">
        <v>78</v>
      </c>
      <c r="AW507" s="13" t="s">
        <v>33</v>
      </c>
      <c r="AX507" s="13" t="s">
        <v>71</v>
      </c>
      <c r="AY507" s="208" t="s">
        <v>143</v>
      </c>
    </row>
    <row r="508" spans="2:51" s="14" customFormat="1" ht="11.25">
      <c r="B508" s="209"/>
      <c r="C508" s="210"/>
      <c r="D508" s="192" t="s">
        <v>157</v>
      </c>
      <c r="E508" s="211" t="s">
        <v>19</v>
      </c>
      <c r="F508" s="212" t="s">
        <v>1098</v>
      </c>
      <c r="G508" s="210"/>
      <c r="H508" s="213">
        <v>9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157</v>
      </c>
      <c r="AU508" s="219" t="s">
        <v>80</v>
      </c>
      <c r="AV508" s="14" t="s">
        <v>80</v>
      </c>
      <c r="AW508" s="14" t="s">
        <v>33</v>
      </c>
      <c r="AX508" s="14" t="s">
        <v>78</v>
      </c>
      <c r="AY508" s="219" t="s">
        <v>143</v>
      </c>
    </row>
    <row r="509" spans="1:65" s="2" customFormat="1" ht="33" customHeight="1">
      <c r="A509" s="35"/>
      <c r="B509" s="36"/>
      <c r="C509" s="179" t="s">
        <v>1117</v>
      </c>
      <c r="D509" s="179" t="s">
        <v>146</v>
      </c>
      <c r="E509" s="180" t="s">
        <v>1118</v>
      </c>
      <c r="F509" s="181" t="s">
        <v>1119</v>
      </c>
      <c r="G509" s="182" t="s">
        <v>163</v>
      </c>
      <c r="H509" s="183">
        <v>9</v>
      </c>
      <c r="I509" s="184"/>
      <c r="J509" s="185">
        <f>ROUND(I509*H509,2)</f>
        <v>0</v>
      </c>
      <c r="K509" s="181" t="s">
        <v>150</v>
      </c>
      <c r="L509" s="40"/>
      <c r="M509" s="186" t="s">
        <v>19</v>
      </c>
      <c r="N509" s="187" t="s">
        <v>42</v>
      </c>
      <c r="O509" s="65"/>
      <c r="P509" s="188">
        <f>O509*H509</f>
        <v>0</v>
      </c>
      <c r="Q509" s="188">
        <v>0.0075</v>
      </c>
      <c r="R509" s="188">
        <f>Q509*H509</f>
        <v>0.0675</v>
      </c>
      <c r="S509" s="188">
        <v>0</v>
      </c>
      <c r="T509" s="189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90" t="s">
        <v>270</v>
      </c>
      <c r="AT509" s="190" t="s">
        <v>146</v>
      </c>
      <c r="AU509" s="190" t="s">
        <v>80</v>
      </c>
      <c r="AY509" s="18" t="s">
        <v>143</v>
      </c>
      <c r="BE509" s="191">
        <f>IF(N509="základní",J509,0)</f>
        <v>0</v>
      </c>
      <c r="BF509" s="191">
        <f>IF(N509="snížená",J509,0)</f>
        <v>0</v>
      </c>
      <c r="BG509" s="191">
        <f>IF(N509="zákl. přenesená",J509,0)</f>
        <v>0</v>
      </c>
      <c r="BH509" s="191">
        <f>IF(N509="sníž. přenesená",J509,0)</f>
        <v>0</v>
      </c>
      <c r="BI509" s="191">
        <f>IF(N509="nulová",J509,0)</f>
        <v>0</v>
      </c>
      <c r="BJ509" s="18" t="s">
        <v>78</v>
      </c>
      <c r="BK509" s="191">
        <f>ROUND(I509*H509,2)</f>
        <v>0</v>
      </c>
      <c r="BL509" s="18" t="s">
        <v>270</v>
      </c>
      <c r="BM509" s="190" t="s">
        <v>1120</v>
      </c>
    </row>
    <row r="510" spans="1:47" s="2" customFormat="1" ht="19.5">
      <c r="A510" s="35"/>
      <c r="B510" s="36"/>
      <c r="C510" s="37"/>
      <c r="D510" s="192" t="s">
        <v>153</v>
      </c>
      <c r="E510" s="37"/>
      <c r="F510" s="193" t="s">
        <v>1121</v>
      </c>
      <c r="G510" s="37"/>
      <c r="H510" s="37"/>
      <c r="I510" s="194"/>
      <c r="J510" s="37"/>
      <c r="K510" s="37"/>
      <c r="L510" s="40"/>
      <c r="M510" s="195"/>
      <c r="N510" s="196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153</v>
      </c>
      <c r="AU510" s="18" t="s">
        <v>80</v>
      </c>
    </row>
    <row r="511" spans="1:47" s="2" customFormat="1" ht="11.25">
      <c r="A511" s="35"/>
      <c r="B511" s="36"/>
      <c r="C511" s="37"/>
      <c r="D511" s="197" t="s">
        <v>155</v>
      </c>
      <c r="E511" s="37"/>
      <c r="F511" s="198" t="s">
        <v>1122</v>
      </c>
      <c r="G511" s="37"/>
      <c r="H511" s="37"/>
      <c r="I511" s="194"/>
      <c r="J511" s="37"/>
      <c r="K511" s="37"/>
      <c r="L511" s="40"/>
      <c r="M511" s="195"/>
      <c r="N511" s="196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155</v>
      </c>
      <c r="AU511" s="18" t="s">
        <v>80</v>
      </c>
    </row>
    <row r="512" spans="2:51" s="13" customFormat="1" ht="11.25">
      <c r="B512" s="199"/>
      <c r="C512" s="200"/>
      <c r="D512" s="192" t="s">
        <v>157</v>
      </c>
      <c r="E512" s="201" t="s">
        <v>19</v>
      </c>
      <c r="F512" s="202" t="s">
        <v>1097</v>
      </c>
      <c r="G512" s="200"/>
      <c r="H512" s="201" t="s">
        <v>19</v>
      </c>
      <c r="I512" s="203"/>
      <c r="J512" s="200"/>
      <c r="K512" s="200"/>
      <c r="L512" s="204"/>
      <c r="M512" s="205"/>
      <c r="N512" s="206"/>
      <c r="O512" s="206"/>
      <c r="P512" s="206"/>
      <c r="Q512" s="206"/>
      <c r="R512" s="206"/>
      <c r="S512" s="206"/>
      <c r="T512" s="207"/>
      <c r="AT512" s="208" t="s">
        <v>157</v>
      </c>
      <c r="AU512" s="208" t="s">
        <v>80</v>
      </c>
      <c r="AV512" s="13" t="s">
        <v>78</v>
      </c>
      <c r="AW512" s="13" t="s">
        <v>33</v>
      </c>
      <c r="AX512" s="13" t="s">
        <v>71</v>
      </c>
      <c r="AY512" s="208" t="s">
        <v>143</v>
      </c>
    </row>
    <row r="513" spans="2:51" s="14" customFormat="1" ht="11.25">
      <c r="B513" s="209"/>
      <c r="C513" s="210"/>
      <c r="D513" s="192" t="s">
        <v>157</v>
      </c>
      <c r="E513" s="211" t="s">
        <v>19</v>
      </c>
      <c r="F513" s="212" t="s">
        <v>1098</v>
      </c>
      <c r="G513" s="210"/>
      <c r="H513" s="213">
        <v>9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157</v>
      </c>
      <c r="AU513" s="219" t="s">
        <v>80</v>
      </c>
      <c r="AV513" s="14" t="s">
        <v>80</v>
      </c>
      <c r="AW513" s="14" t="s">
        <v>33</v>
      </c>
      <c r="AX513" s="14" t="s">
        <v>78</v>
      </c>
      <c r="AY513" s="219" t="s">
        <v>143</v>
      </c>
    </row>
    <row r="514" spans="1:65" s="2" customFormat="1" ht="24.2" customHeight="1">
      <c r="A514" s="35"/>
      <c r="B514" s="36"/>
      <c r="C514" s="179" t="s">
        <v>1123</v>
      </c>
      <c r="D514" s="179" t="s">
        <v>146</v>
      </c>
      <c r="E514" s="180" t="s">
        <v>1124</v>
      </c>
      <c r="F514" s="181" t="s">
        <v>1125</v>
      </c>
      <c r="G514" s="182" t="s">
        <v>163</v>
      </c>
      <c r="H514" s="183">
        <v>9</v>
      </c>
      <c r="I514" s="184"/>
      <c r="J514" s="185">
        <f>ROUND(I514*H514,2)</f>
        <v>0</v>
      </c>
      <c r="K514" s="181" t="s">
        <v>150</v>
      </c>
      <c r="L514" s="40"/>
      <c r="M514" s="186" t="s">
        <v>19</v>
      </c>
      <c r="N514" s="187" t="s">
        <v>42</v>
      </c>
      <c r="O514" s="65"/>
      <c r="P514" s="188">
        <f>O514*H514</f>
        <v>0</v>
      </c>
      <c r="Q514" s="188">
        <v>0</v>
      </c>
      <c r="R514" s="188">
        <f>Q514*H514</f>
        <v>0</v>
      </c>
      <c r="S514" s="188">
        <v>0.0025</v>
      </c>
      <c r="T514" s="189">
        <f>S514*H514</f>
        <v>0.0225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0" t="s">
        <v>270</v>
      </c>
      <c r="AT514" s="190" t="s">
        <v>146</v>
      </c>
      <c r="AU514" s="190" t="s">
        <v>80</v>
      </c>
      <c r="AY514" s="18" t="s">
        <v>143</v>
      </c>
      <c r="BE514" s="191">
        <f>IF(N514="základní",J514,0)</f>
        <v>0</v>
      </c>
      <c r="BF514" s="191">
        <f>IF(N514="snížená",J514,0)</f>
        <v>0</v>
      </c>
      <c r="BG514" s="191">
        <f>IF(N514="zákl. přenesená",J514,0)</f>
        <v>0</v>
      </c>
      <c r="BH514" s="191">
        <f>IF(N514="sníž. přenesená",J514,0)</f>
        <v>0</v>
      </c>
      <c r="BI514" s="191">
        <f>IF(N514="nulová",J514,0)</f>
        <v>0</v>
      </c>
      <c r="BJ514" s="18" t="s">
        <v>78</v>
      </c>
      <c r="BK514" s="191">
        <f>ROUND(I514*H514,2)</f>
        <v>0</v>
      </c>
      <c r="BL514" s="18" t="s">
        <v>270</v>
      </c>
      <c r="BM514" s="190" t="s">
        <v>1126</v>
      </c>
    </row>
    <row r="515" spans="1:47" s="2" customFormat="1" ht="11.25">
      <c r="A515" s="35"/>
      <c r="B515" s="36"/>
      <c r="C515" s="37"/>
      <c r="D515" s="192" t="s">
        <v>153</v>
      </c>
      <c r="E515" s="37"/>
      <c r="F515" s="193" t="s">
        <v>1127</v>
      </c>
      <c r="G515" s="37"/>
      <c r="H515" s="37"/>
      <c r="I515" s="194"/>
      <c r="J515" s="37"/>
      <c r="K515" s="37"/>
      <c r="L515" s="40"/>
      <c r="M515" s="195"/>
      <c r="N515" s="196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153</v>
      </c>
      <c r="AU515" s="18" t="s">
        <v>80</v>
      </c>
    </row>
    <row r="516" spans="1:47" s="2" customFormat="1" ht="11.25">
      <c r="A516" s="35"/>
      <c r="B516" s="36"/>
      <c r="C516" s="37"/>
      <c r="D516" s="197" t="s">
        <v>155</v>
      </c>
      <c r="E516" s="37"/>
      <c r="F516" s="198" t="s">
        <v>1128</v>
      </c>
      <c r="G516" s="37"/>
      <c r="H516" s="37"/>
      <c r="I516" s="194"/>
      <c r="J516" s="37"/>
      <c r="K516" s="37"/>
      <c r="L516" s="40"/>
      <c r="M516" s="195"/>
      <c r="N516" s="196"/>
      <c r="O516" s="65"/>
      <c r="P516" s="65"/>
      <c r="Q516" s="65"/>
      <c r="R516" s="65"/>
      <c r="S516" s="65"/>
      <c r="T516" s="66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155</v>
      </c>
      <c r="AU516" s="18" t="s">
        <v>80</v>
      </c>
    </row>
    <row r="517" spans="2:51" s="13" customFormat="1" ht="11.25">
      <c r="B517" s="199"/>
      <c r="C517" s="200"/>
      <c r="D517" s="192" t="s">
        <v>157</v>
      </c>
      <c r="E517" s="201" t="s">
        <v>19</v>
      </c>
      <c r="F517" s="202" t="s">
        <v>1097</v>
      </c>
      <c r="G517" s="200"/>
      <c r="H517" s="201" t="s">
        <v>19</v>
      </c>
      <c r="I517" s="203"/>
      <c r="J517" s="200"/>
      <c r="K517" s="200"/>
      <c r="L517" s="204"/>
      <c r="M517" s="205"/>
      <c r="N517" s="206"/>
      <c r="O517" s="206"/>
      <c r="P517" s="206"/>
      <c r="Q517" s="206"/>
      <c r="R517" s="206"/>
      <c r="S517" s="206"/>
      <c r="T517" s="207"/>
      <c r="AT517" s="208" t="s">
        <v>157</v>
      </c>
      <c r="AU517" s="208" t="s">
        <v>80</v>
      </c>
      <c r="AV517" s="13" t="s">
        <v>78</v>
      </c>
      <c r="AW517" s="13" t="s">
        <v>33</v>
      </c>
      <c r="AX517" s="13" t="s">
        <v>71</v>
      </c>
      <c r="AY517" s="208" t="s">
        <v>143</v>
      </c>
    </row>
    <row r="518" spans="2:51" s="14" customFormat="1" ht="11.25">
      <c r="B518" s="209"/>
      <c r="C518" s="210"/>
      <c r="D518" s="192" t="s">
        <v>157</v>
      </c>
      <c r="E518" s="211" t="s">
        <v>19</v>
      </c>
      <c r="F518" s="212" t="s">
        <v>1098</v>
      </c>
      <c r="G518" s="210"/>
      <c r="H518" s="213">
        <v>9</v>
      </c>
      <c r="I518" s="214"/>
      <c r="J518" s="210"/>
      <c r="K518" s="210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157</v>
      </c>
      <c r="AU518" s="219" t="s">
        <v>80</v>
      </c>
      <c r="AV518" s="14" t="s">
        <v>80</v>
      </c>
      <c r="AW518" s="14" t="s">
        <v>33</v>
      </c>
      <c r="AX518" s="14" t="s">
        <v>78</v>
      </c>
      <c r="AY518" s="219" t="s">
        <v>143</v>
      </c>
    </row>
    <row r="519" spans="1:65" s="2" customFormat="1" ht="24.2" customHeight="1">
      <c r="A519" s="35"/>
      <c r="B519" s="36"/>
      <c r="C519" s="179" t="s">
        <v>1129</v>
      </c>
      <c r="D519" s="179" t="s">
        <v>146</v>
      </c>
      <c r="E519" s="180" t="s">
        <v>1130</v>
      </c>
      <c r="F519" s="181" t="s">
        <v>1131</v>
      </c>
      <c r="G519" s="182" t="s">
        <v>194</v>
      </c>
      <c r="H519" s="183">
        <v>2</v>
      </c>
      <c r="I519" s="184"/>
      <c r="J519" s="185">
        <f>ROUND(I519*H519,2)</f>
        <v>0</v>
      </c>
      <c r="K519" s="181" t="s">
        <v>150</v>
      </c>
      <c r="L519" s="40"/>
      <c r="M519" s="186" t="s">
        <v>19</v>
      </c>
      <c r="N519" s="187" t="s">
        <v>42</v>
      </c>
      <c r="O519" s="65"/>
      <c r="P519" s="188">
        <f>O519*H519</f>
        <v>0</v>
      </c>
      <c r="Q519" s="188">
        <v>0.00035</v>
      </c>
      <c r="R519" s="188">
        <f>Q519*H519</f>
        <v>0.0007</v>
      </c>
      <c r="S519" s="188">
        <v>0.003</v>
      </c>
      <c r="T519" s="189">
        <f>S519*H519</f>
        <v>0.006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0" t="s">
        <v>270</v>
      </c>
      <c r="AT519" s="190" t="s">
        <v>146</v>
      </c>
      <c r="AU519" s="190" t="s">
        <v>80</v>
      </c>
      <c r="AY519" s="18" t="s">
        <v>143</v>
      </c>
      <c r="BE519" s="191">
        <f>IF(N519="základní",J519,0)</f>
        <v>0</v>
      </c>
      <c r="BF519" s="191">
        <f>IF(N519="snížená",J519,0)</f>
        <v>0</v>
      </c>
      <c r="BG519" s="191">
        <f>IF(N519="zákl. přenesená",J519,0)</f>
        <v>0</v>
      </c>
      <c r="BH519" s="191">
        <f>IF(N519="sníž. přenesená",J519,0)</f>
        <v>0</v>
      </c>
      <c r="BI519" s="191">
        <f>IF(N519="nulová",J519,0)</f>
        <v>0</v>
      </c>
      <c r="BJ519" s="18" t="s">
        <v>78</v>
      </c>
      <c r="BK519" s="191">
        <f>ROUND(I519*H519,2)</f>
        <v>0</v>
      </c>
      <c r="BL519" s="18" t="s">
        <v>270</v>
      </c>
      <c r="BM519" s="190" t="s">
        <v>1132</v>
      </c>
    </row>
    <row r="520" spans="1:47" s="2" customFormat="1" ht="29.25">
      <c r="A520" s="35"/>
      <c r="B520" s="36"/>
      <c r="C520" s="37"/>
      <c r="D520" s="192" t="s">
        <v>153</v>
      </c>
      <c r="E520" s="37"/>
      <c r="F520" s="193" t="s">
        <v>1133</v>
      </c>
      <c r="G520" s="37"/>
      <c r="H520" s="37"/>
      <c r="I520" s="194"/>
      <c r="J520" s="37"/>
      <c r="K520" s="37"/>
      <c r="L520" s="40"/>
      <c r="M520" s="195"/>
      <c r="N520" s="196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153</v>
      </c>
      <c r="AU520" s="18" t="s">
        <v>80</v>
      </c>
    </row>
    <row r="521" spans="1:47" s="2" customFormat="1" ht="11.25">
      <c r="A521" s="35"/>
      <c r="B521" s="36"/>
      <c r="C521" s="37"/>
      <c r="D521" s="197" t="s">
        <v>155</v>
      </c>
      <c r="E521" s="37"/>
      <c r="F521" s="198" t="s">
        <v>1134</v>
      </c>
      <c r="G521" s="37"/>
      <c r="H521" s="37"/>
      <c r="I521" s="194"/>
      <c r="J521" s="37"/>
      <c r="K521" s="37"/>
      <c r="L521" s="40"/>
      <c r="M521" s="195"/>
      <c r="N521" s="196"/>
      <c r="O521" s="65"/>
      <c r="P521" s="65"/>
      <c r="Q521" s="65"/>
      <c r="R521" s="65"/>
      <c r="S521" s="65"/>
      <c r="T521" s="66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155</v>
      </c>
      <c r="AU521" s="18" t="s">
        <v>80</v>
      </c>
    </row>
    <row r="522" spans="2:51" s="13" customFormat="1" ht="11.25">
      <c r="B522" s="199"/>
      <c r="C522" s="200"/>
      <c r="D522" s="192" t="s">
        <v>157</v>
      </c>
      <c r="E522" s="201" t="s">
        <v>19</v>
      </c>
      <c r="F522" s="202" t="s">
        <v>1097</v>
      </c>
      <c r="G522" s="200"/>
      <c r="H522" s="201" t="s">
        <v>19</v>
      </c>
      <c r="I522" s="203"/>
      <c r="J522" s="200"/>
      <c r="K522" s="200"/>
      <c r="L522" s="204"/>
      <c r="M522" s="205"/>
      <c r="N522" s="206"/>
      <c r="O522" s="206"/>
      <c r="P522" s="206"/>
      <c r="Q522" s="206"/>
      <c r="R522" s="206"/>
      <c r="S522" s="206"/>
      <c r="T522" s="207"/>
      <c r="AT522" s="208" t="s">
        <v>157</v>
      </c>
      <c r="AU522" s="208" t="s">
        <v>80</v>
      </c>
      <c r="AV522" s="13" t="s">
        <v>78</v>
      </c>
      <c r="AW522" s="13" t="s">
        <v>33</v>
      </c>
      <c r="AX522" s="13" t="s">
        <v>71</v>
      </c>
      <c r="AY522" s="208" t="s">
        <v>143</v>
      </c>
    </row>
    <row r="523" spans="2:51" s="14" customFormat="1" ht="11.25">
      <c r="B523" s="209"/>
      <c r="C523" s="210"/>
      <c r="D523" s="192" t="s">
        <v>157</v>
      </c>
      <c r="E523" s="211" t="s">
        <v>19</v>
      </c>
      <c r="F523" s="212" t="s">
        <v>1135</v>
      </c>
      <c r="G523" s="210"/>
      <c r="H523" s="213">
        <v>2</v>
      </c>
      <c r="I523" s="214"/>
      <c r="J523" s="210"/>
      <c r="K523" s="210"/>
      <c r="L523" s="215"/>
      <c r="M523" s="216"/>
      <c r="N523" s="217"/>
      <c r="O523" s="217"/>
      <c r="P523" s="217"/>
      <c r="Q523" s="217"/>
      <c r="R523" s="217"/>
      <c r="S523" s="217"/>
      <c r="T523" s="218"/>
      <c r="AT523" s="219" t="s">
        <v>157</v>
      </c>
      <c r="AU523" s="219" t="s">
        <v>80</v>
      </c>
      <c r="AV523" s="14" t="s">
        <v>80</v>
      </c>
      <c r="AW523" s="14" t="s">
        <v>33</v>
      </c>
      <c r="AX523" s="14" t="s">
        <v>78</v>
      </c>
      <c r="AY523" s="219" t="s">
        <v>143</v>
      </c>
    </row>
    <row r="524" spans="1:65" s="2" customFormat="1" ht="33" customHeight="1">
      <c r="A524" s="35"/>
      <c r="B524" s="36"/>
      <c r="C524" s="179" t="s">
        <v>1136</v>
      </c>
      <c r="D524" s="179" t="s">
        <v>146</v>
      </c>
      <c r="E524" s="180" t="s">
        <v>1137</v>
      </c>
      <c r="F524" s="181" t="s">
        <v>1138</v>
      </c>
      <c r="G524" s="182" t="s">
        <v>163</v>
      </c>
      <c r="H524" s="183">
        <v>11.25</v>
      </c>
      <c r="I524" s="184"/>
      <c r="J524" s="185">
        <f>ROUND(I524*H524,2)</f>
        <v>0</v>
      </c>
      <c r="K524" s="181" t="s">
        <v>150</v>
      </c>
      <c r="L524" s="40"/>
      <c r="M524" s="186" t="s">
        <v>19</v>
      </c>
      <c r="N524" s="187" t="s">
        <v>42</v>
      </c>
      <c r="O524" s="65"/>
      <c r="P524" s="188">
        <f>O524*H524</f>
        <v>0</v>
      </c>
      <c r="Q524" s="188">
        <v>0.0003</v>
      </c>
      <c r="R524" s="188">
        <f>Q524*H524</f>
        <v>0.0033749999999999995</v>
      </c>
      <c r="S524" s="188">
        <v>0</v>
      </c>
      <c r="T524" s="189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0" t="s">
        <v>270</v>
      </c>
      <c r="AT524" s="190" t="s">
        <v>146</v>
      </c>
      <c r="AU524" s="190" t="s">
        <v>80</v>
      </c>
      <c r="AY524" s="18" t="s">
        <v>143</v>
      </c>
      <c r="BE524" s="191">
        <f>IF(N524="základní",J524,0)</f>
        <v>0</v>
      </c>
      <c r="BF524" s="191">
        <f>IF(N524="snížená",J524,0)</f>
        <v>0</v>
      </c>
      <c r="BG524" s="191">
        <f>IF(N524="zákl. přenesená",J524,0)</f>
        <v>0</v>
      </c>
      <c r="BH524" s="191">
        <f>IF(N524="sníž. přenesená",J524,0)</f>
        <v>0</v>
      </c>
      <c r="BI524" s="191">
        <f>IF(N524="nulová",J524,0)</f>
        <v>0</v>
      </c>
      <c r="BJ524" s="18" t="s">
        <v>78</v>
      </c>
      <c r="BK524" s="191">
        <f>ROUND(I524*H524,2)</f>
        <v>0</v>
      </c>
      <c r="BL524" s="18" t="s">
        <v>270</v>
      </c>
      <c r="BM524" s="190" t="s">
        <v>1139</v>
      </c>
    </row>
    <row r="525" spans="1:47" s="2" customFormat="1" ht="19.5">
      <c r="A525" s="35"/>
      <c r="B525" s="36"/>
      <c r="C525" s="37"/>
      <c r="D525" s="192" t="s">
        <v>153</v>
      </c>
      <c r="E525" s="37"/>
      <c r="F525" s="193" t="s">
        <v>1138</v>
      </c>
      <c r="G525" s="37"/>
      <c r="H525" s="37"/>
      <c r="I525" s="194"/>
      <c r="J525" s="37"/>
      <c r="K525" s="37"/>
      <c r="L525" s="40"/>
      <c r="M525" s="195"/>
      <c r="N525" s="196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153</v>
      </c>
      <c r="AU525" s="18" t="s">
        <v>80</v>
      </c>
    </row>
    <row r="526" spans="1:47" s="2" customFormat="1" ht="11.25">
      <c r="A526" s="35"/>
      <c r="B526" s="36"/>
      <c r="C526" s="37"/>
      <c r="D526" s="197" t="s">
        <v>155</v>
      </c>
      <c r="E526" s="37"/>
      <c r="F526" s="198" t="s">
        <v>1140</v>
      </c>
      <c r="G526" s="37"/>
      <c r="H526" s="37"/>
      <c r="I526" s="194"/>
      <c r="J526" s="37"/>
      <c r="K526" s="37"/>
      <c r="L526" s="40"/>
      <c r="M526" s="195"/>
      <c r="N526" s="196"/>
      <c r="O526" s="65"/>
      <c r="P526" s="65"/>
      <c r="Q526" s="65"/>
      <c r="R526" s="65"/>
      <c r="S526" s="65"/>
      <c r="T526" s="66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155</v>
      </c>
      <c r="AU526" s="18" t="s">
        <v>80</v>
      </c>
    </row>
    <row r="527" spans="2:51" s="13" customFormat="1" ht="11.25">
      <c r="B527" s="199"/>
      <c r="C527" s="200"/>
      <c r="D527" s="192" t="s">
        <v>157</v>
      </c>
      <c r="E527" s="201" t="s">
        <v>19</v>
      </c>
      <c r="F527" s="202" t="s">
        <v>1097</v>
      </c>
      <c r="G527" s="200"/>
      <c r="H527" s="201" t="s">
        <v>19</v>
      </c>
      <c r="I527" s="203"/>
      <c r="J527" s="200"/>
      <c r="K527" s="200"/>
      <c r="L527" s="204"/>
      <c r="M527" s="205"/>
      <c r="N527" s="206"/>
      <c r="O527" s="206"/>
      <c r="P527" s="206"/>
      <c r="Q527" s="206"/>
      <c r="R527" s="206"/>
      <c r="S527" s="206"/>
      <c r="T527" s="207"/>
      <c r="AT527" s="208" t="s">
        <v>157</v>
      </c>
      <c r="AU527" s="208" t="s">
        <v>80</v>
      </c>
      <c r="AV527" s="13" t="s">
        <v>78</v>
      </c>
      <c r="AW527" s="13" t="s">
        <v>33</v>
      </c>
      <c r="AX527" s="13" t="s">
        <v>71</v>
      </c>
      <c r="AY527" s="208" t="s">
        <v>143</v>
      </c>
    </row>
    <row r="528" spans="2:51" s="14" customFormat="1" ht="11.25">
      <c r="B528" s="209"/>
      <c r="C528" s="210"/>
      <c r="D528" s="192" t="s">
        <v>157</v>
      </c>
      <c r="E528" s="211" t="s">
        <v>19</v>
      </c>
      <c r="F528" s="212" t="s">
        <v>1141</v>
      </c>
      <c r="G528" s="210"/>
      <c r="H528" s="213">
        <v>11.25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157</v>
      </c>
      <c r="AU528" s="219" t="s">
        <v>80</v>
      </c>
      <c r="AV528" s="14" t="s">
        <v>80</v>
      </c>
      <c r="AW528" s="14" t="s">
        <v>33</v>
      </c>
      <c r="AX528" s="14" t="s">
        <v>78</v>
      </c>
      <c r="AY528" s="219" t="s">
        <v>143</v>
      </c>
    </row>
    <row r="529" spans="1:65" s="2" customFormat="1" ht="37.9" customHeight="1">
      <c r="A529" s="35"/>
      <c r="B529" s="36"/>
      <c r="C529" s="220" t="s">
        <v>1142</v>
      </c>
      <c r="D529" s="220" t="s">
        <v>240</v>
      </c>
      <c r="E529" s="221" t="s">
        <v>1143</v>
      </c>
      <c r="F529" s="222" t="s">
        <v>1144</v>
      </c>
      <c r="G529" s="223" t="s">
        <v>163</v>
      </c>
      <c r="H529" s="224">
        <v>12.375</v>
      </c>
      <c r="I529" s="225"/>
      <c r="J529" s="226">
        <f>ROUND(I529*H529,2)</f>
        <v>0</v>
      </c>
      <c r="K529" s="222" t="s">
        <v>150</v>
      </c>
      <c r="L529" s="227"/>
      <c r="M529" s="228" t="s">
        <v>19</v>
      </c>
      <c r="N529" s="229" t="s">
        <v>42</v>
      </c>
      <c r="O529" s="65"/>
      <c r="P529" s="188">
        <f>O529*H529</f>
        <v>0</v>
      </c>
      <c r="Q529" s="188">
        <v>0.00355</v>
      </c>
      <c r="R529" s="188">
        <f>Q529*H529</f>
        <v>0.043931250000000005</v>
      </c>
      <c r="S529" s="188">
        <v>0</v>
      </c>
      <c r="T529" s="189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90" t="s">
        <v>387</v>
      </c>
      <c r="AT529" s="190" t="s">
        <v>240</v>
      </c>
      <c r="AU529" s="190" t="s">
        <v>80</v>
      </c>
      <c r="AY529" s="18" t="s">
        <v>143</v>
      </c>
      <c r="BE529" s="191">
        <f>IF(N529="základní",J529,0)</f>
        <v>0</v>
      </c>
      <c r="BF529" s="191">
        <f>IF(N529="snížená",J529,0)</f>
        <v>0</v>
      </c>
      <c r="BG529" s="191">
        <f>IF(N529="zákl. přenesená",J529,0)</f>
        <v>0</v>
      </c>
      <c r="BH529" s="191">
        <f>IF(N529="sníž. přenesená",J529,0)</f>
        <v>0</v>
      </c>
      <c r="BI529" s="191">
        <f>IF(N529="nulová",J529,0)</f>
        <v>0</v>
      </c>
      <c r="BJ529" s="18" t="s">
        <v>78</v>
      </c>
      <c r="BK529" s="191">
        <f>ROUND(I529*H529,2)</f>
        <v>0</v>
      </c>
      <c r="BL529" s="18" t="s">
        <v>270</v>
      </c>
      <c r="BM529" s="190" t="s">
        <v>1145</v>
      </c>
    </row>
    <row r="530" spans="1:47" s="2" customFormat="1" ht="19.5">
      <c r="A530" s="35"/>
      <c r="B530" s="36"/>
      <c r="C530" s="37"/>
      <c r="D530" s="192" t="s">
        <v>153</v>
      </c>
      <c r="E530" s="37"/>
      <c r="F530" s="193" t="s">
        <v>1144</v>
      </c>
      <c r="G530" s="37"/>
      <c r="H530" s="37"/>
      <c r="I530" s="194"/>
      <c r="J530" s="37"/>
      <c r="K530" s="37"/>
      <c r="L530" s="40"/>
      <c r="M530" s="195"/>
      <c r="N530" s="196"/>
      <c r="O530" s="65"/>
      <c r="P530" s="65"/>
      <c r="Q530" s="65"/>
      <c r="R530" s="65"/>
      <c r="S530" s="65"/>
      <c r="T530" s="66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8" t="s">
        <v>153</v>
      </c>
      <c r="AU530" s="18" t="s">
        <v>80</v>
      </c>
    </row>
    <row r="531" spans="2:51" s="14" customFormat="1" ht="11.25">
      <c r="B531" s="209"/>
      <c r="C531" s="210"/>
      <c r="D531" s="192" t="s">
        <v>157</v>
      </c>
      <c r="E531" s="211" t="s">
        <v>19</v>
      </c>
      <c r="F531" s="212" t="s">
        <v>1146</v>
      </c>
      <c r="G531" s="210"/>
      <c r="H531" s="213">
        <v>11.25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157</v>
      </c>
      <c r="AU531" s="219" t="s">
        <v>80</v>
      </c>
      <c r="AV531" s="14" t="s">
        <v>80</v>
      </c>
      <c r="AW531" s="14" t="s">
        <v>33</v>
      </c>
      <c r="AX531" s="14" t="s">
        <v>78</v>
      </c>
      <c r="AY531" s="219" t="s">
        <v>143</v>
      </c>
    </row>
    <row r="532" spans="2:51" s="14" customFormat="1" ht="11.25">
      <c r="B532" s="209"/>
      <c r="C532" s="210"/>
      <c r="D532" s="192" t="s">
        <v>157</v>
      </c>
      <c r="E532" s="210"/>
      <c r="F532" s="212" t="s">
        <v>1147</v>
      </c>
      <c r="G532" s="210"/>
      <c r="H532" s="213">
        <v>12.375</v>
      </c>
      <c r="I532" s="214"/>
      <c r="J532" s="210"/>
      <c r="K532" s="210"/>
      <c r="L532" s="215"/>
      <c r="M532" s="216"/>
      <c r="N532" s="217"/>
      <c r="O532" s="217"/>
      <c r="P532" s="217"/>
      <c r="Q532" s="217"/>
      <c r="R532" s="217"/>
      <c r="S532" s="217"/>
      <c r="T532" s="218"/>
      <c r="AT532" s="219" t="s">
        <v>157</v>
      </c>
      <c r="AU532" s="219" t="s">
        <v>80</v>
      </c>
      <c r="AV532" s="14" t="s">
        <v>80</v>
      </c>
      <c r="AW532" s="14" t="s">
        <v>4</v>
      </c>
      <c r="AX532" s="14" t="s">
        <v>78</v>
      </c>
      <c r="AY532" s="219" t="s">
        <v>143</v>
      </c>
    </row>
    <row r="533" spans="1:65" s="2" customFormat="1" ht="21.75" customHeight="1">
      <c r="A533" s="35"/>
      <c r="B533" s="36"/>
      <c r="C533" s="179" t="s">
        <v>1148</v>
      </c>
      <c r="D533" s="179" t="s">
        <v>146</v>
      </c>
      <c r="E533" s="180" t="s">
        <v>1149</v>
      </c>
      <c r="F533" s="181" t="s">
        <v>1150</v>
      </c>
      <c r="G533" s="182" t="s">
        <v>170</v>
      </c>
      <c r="H533" s="183">
        <v>10</v>
      </c>
      <c r="I533" s="184"/>
      <c r="J533" s="185">
        <f>ROUND(I533*H533,2)</f>
        <v>0</v>
      </c>
      <c r="K533" s="181" t="s">
        <v>150</v>
      </c>
      <c r="L533" s="40"/>
      <c r="M533" s="186" t="s">
        <v>19</v>
      </c>
      <c r="N533" s="187" t="s">
        <v>42</v>
      </c>
      <c r="O533" s="65"/>
      <c r="P533" s="188">
        <f>O533*H533</f>
        <v>0</v>
      </c>
      <c r="Q533" s="188">
        <v>0</v>
      </c>
      <c r="R533" s="188">
        <f>Q533*H533</f>
        <v>0</v>
      </c>
      <c r="S533" s="188">
        <v>0.0003</v>
      </c>
      <c r="T533" s="189">
        <f>S533*H533</f>
        <v>0.0029999999999999996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0" t="s">
        <v>270</v>
      </c>
      <c r="AT533" s="190" t="s">
        <v>146</v>
      </c>
      <c r="AU533" s="190" t="s">
        <v>80</v>
      </c>
      <c r="AY533" s="18" t="s">
        <v>143</v>
      </c>
      <c r="BE533" s="191">
        <f>IF(N533="základní",J533,0)</f>
        <v>0</v>
      </c>
      <c r="BF533" s="191">
        <f>IF(N533="snížená",J533,0)</f>
        <v>0</v>
      </c>
      <c r="BG533" s="191">
        <f>IF(N533="zákl. přenesená",J533,0)</f>
        <v>0</v>
      </c>
      <c r="BH533" s="191">
        <f>IF(N533="sníž. přenesená",J533,0)</f>
        <v>0</v>
      </c>
      <c r="BI533" s="191">
        <f>IF(N533="nulová",J533,0)</f>
        <v>0</v>
      </c>
      <c r="BJ533" s="18" t="s">
        <v>78</v>
      </c>
      <c r="BK533" s="191">
        <f>ROUND(I533*H533,2)</f>
        <v>0</v>
      </c>
      <c r="BL533" s="18" t="s">
        <v>270</v>
      </c>
      <c r="BM533" s="190" t="s">
        <v>1151</v>
      </c>
    </row>
    <row r="534" spans="1:47" s="2" customFormat="1" ht="11.25">
      <c r="A534" s="35"/>
      <c r="B534" s="36"/>
      <c r="C534" s="37"/>
      <c r="D534" s="192" t="s">
        <v>153</v>
      </c>
      <c r="E534" s="37"/>
      <c r="F534" s="193" t="s">
        <v>1152</v>
      </c>
      <c r="G534" s="37"/>
      <c r="H534" s="37"/>
      <c r="I534" s="194"/>
      <c r="J534" s="37"/>
      <c r="K534" s="37"/>
      <c r="L534" s="40"/>
      <c r="M534" s="195"/>
      <c r="N534" s="196"/>
      <c r="O534" s="65"/>
      <c r="P534" s="65"/>
      <c r="Q534" s="65"/>
      <c r="R534" s="65"/>
      <c r="S534" s="65"/>
      <c r="T534" s="66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T534" s="18" t="s">
        <v>153</v>
      </c>
      <c r="AU534" s="18" t="s">
        <v>80</v>
      </c>
    </row>
    <row r="535" spans="1:47" s="2" customFormat="1" ht="11.25">
      <c r="A535" s="35"/>
      <c r="B535" s="36"/>
      <c r="C535" s="37"/>
      <c r="D535" s="197" t="s">
        <v>155</v>
      </c>
      <c r="E535" s="37"/>
      <c r="F535" s="198" t="s">
        <v>1153</v>
      </c>
      <c r="G535" s="37"/>
      <c r="H535" s="37"/>
      <c r="I535" s="194"/>
      <c r="J535" s="37"/>
      <c r="K535" s="37"/>
      <c r="L535" s="40"/>
      <c r="M535" s="195"/>
      <c r="N535" s="196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155</v>
      </c>
      <c r="AU535" s="18" t="s">
        <v>80</v>
      </c>
    </row>
    <row r="536" spans="2:51" s="14" customFormat="1" ht="11.25">
      <c r="B536" s="209"/>
      <c r="C536" s="210"/>
      <c r="D536" s="192" t="s">
        <v>157</v>
      </c>
      <c r="E536" s="211" t="s">
        <v>19</v>
      </c>
      <c r="F536" s="212" t="s">
        <v>1154</v>
      </c>
      <c r="G536" s="210"/>
      <c r="H536" s="213">
        <v>10</v>
      </c>
      <c r="I536" s="214"/>
      <c r="J536" s="210"/>
      <c r="K536" s="210"/>
      <c r="L536" s="215"/>
      <c r="M536" s="216"/>
      <c r="N536" s="217"/>
      <c r="O536" s="217"/>
      <c r="P536" s="217"/>
      <c r="Q536" s="217"/>
      <c r="R536" s="217"/>
      <c r="S536" s="217"/>
      <c r="T536" s="218"/>
      <c r="AT536" s="219" t="s">
        <v>157</v>
      </c>
      <c r="AU536" s="219" t="s">
        <v>80</v>
      </c>
      <c r="AV536" s="14" t="s">
        <v>80</v>
      </c>
      <c r="AW536" s="14" t="s">
        <v>33</v>
      </c>
      <c r="AX536" s="14" t="s">
        <v>78</v>
      </c>
      <c r="AY536" s="219" t="s">
        <v>143</v>
      </c>
    </row>
    <row r="537" spans="1:65" s="2" customFormat="1" ht="16.5" customHeight="1">
      <c r="A537" s="35"/>
      <c r="B537" s="36"/>
      <c r="C537" s="179" t="s">
        <v>1155</v>
      </c>
      <c r="D537" s="179" t="s">
        <v>146</v>
      </c>
      <c r="E537" s="180" t="s">
        <v>1156</v>
      </c>
      <c r="F537" s="181" t="s">
        <v>1157</v>
      </c>
      <c r="G537" s="182" t="s">
        <v>170</v>
      </c>
      <c r="H537" s="183">
        <v>15</v>
      </c>
      <c r="I537" s="184"/>
      <c r="J537" s="185">
        <f>ROUND(I537*H537,2)</f>
        <v>0</v>
      </c>
      <c r="K537" s="181" t="s">
        <v>150</v>
      </c>
      <c r="L537" s="40"/>
      <c r="M537" s="186" t="s">
        <v>19</v>
      </c>
      <c r="N537" s="187" t="s">
        <v>42</v>
      </c>
      <c r="O537" s="65"/>
      <c r="P537" s="188">
        <f>O537*H537</f>
        <v>0</v>
      </c>
      <c r="Q537" s="188">
        <v>1E-05</v>
      </c>
      <c r="R537" s="188">
        <f>Q537*H537</f>
        <v>0.00015000000000000001</v>
      </c>
      <c r="S537" s="188">
        <v>0</v>
      </c>
      <c r="T537" s="189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0" t="s">
        <v>270</v>
      </c>
      <c r="AT537" s="190" t="s">
        <v>146</v>
      </c>
      <c r="AU537" s="190" t="s">
        <v>80</v>
      </c>
      <c r="AY537" s="18" t="s">
        <v>143</v>
      </c>
      <c r="BE537" s="191">
        <f>IF(N537="základní",J537,0)</f>
        <v>0</v>
      </c>
      <c r="BF537" s="191">
        <f>IF(N537="snížená",J537,0)</f>
        <v>0</v>
      </c>
      <c r="BG537" s="191">
        <f>IF(N537="zákl. přenesená",J537,0)</f>
        <v>0</v>
      </c>
      <c r="BH537" s="191">
        <f>IF(N537="sníž. přenesená",J537,0)</f>
        <v>0</v>
      </c>
      <c r="BI537" s="191">
        <f>IF(N537="nulová",J537,0)</f>
        <v>0</v>
      </c>
      <c r="BJ537" s="18" t="s">
        <v>78</v>
      </c>
      <c r="BK537" s="191">
        <f>ROUND(I537*H537,2)</f>
        <v>0</v>
      </c>
      <c r="BL537" s="18" t="s">
        <v>270</v>
      </c>
      <c r="BM537" s="190" t="s">
        <v>1158</v>
      </c>
    </row>
    <row r="538" spans="1:47" s="2" customFormat="1" ht="11.25">
      <c r="A538" s="35"/>
      <c r="B538" s="36"/>
      <c r="C538" s="37"/>
      <c r="D538" s="192" t="s">
        <v>153</v>
      </c>
      <c r="E538" s="37"/>
      <c r="F538" s="193" t="s">
        <v>1159</v>
      </c>
      <c r="G538" s="37"/>
      <c r="H538" s="37"/>
      <c r="I538" s="194"/>
      <c r="J538" s="37"/>
      <c r="K538" s="37"/>
      <c r="L538" s="40"/>
      <c r="M538" s="195"/>
      <c r="N538" s="196"/>
      <c r="O538" s="65"/>
      <c r="P538" s="65"/>
      <c r="Q538" s="65"/>
      <c r="R538" s="65"/>
      <c r="S538" s="65"/>
      <c r="T538" s="66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153</v>
      </c>
      <c r="AU538" s="18" t="s">
        <v>80</v>
      </c>
    </row>
    <row r="539" spans="1:47" s="2" customFormat="1" ht="11.25">
      <c r="A539" s="35"/>
      <c r="B539" s="36"/>
      <c r="C539" s="37"/>
      <c r="D539" s="197" t="s">
        <v>155</v>
      </c>
      <c r="E539" s="37"/>
      <c r="F539" s="198" t="s">
        <v>1160</v>
      </c>
      <c r="G539" s="37"/>
      <c r="H539" s="37"/>
      <c r="I539" s="194"/>
      <c r="J539" s="37"/>
      <c r="K539" s="37"/>
      <c r="L539" s="40"/>
      <c r="M539" s="195"/>
      <c r="N539" s="196"/>
      <c r="O539" s="65"/>
      <c r="P539" s="65"/>
      <c r="Q539" s="65"/>
      <c r="R539" s="65"/>
      <c r="S539" s="65"/>
      <c r="T539" s="66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8" t="s">
        <v>155</v>
      </c>
      <c r="AU539" s="18" t="s">
        <v>80</v>
      </c>
    </row>
    <row r="540" spans="2:51" s="13" customFormat="1" ht="11.25">
      <c r="B540" s="199"/>
      <c r="C540" s="200"/>
      <c r="D540" s="192" t="s">
        <v>157</v>
      </c>
      <c r="E540" s="201" t="s">
        <v>19</v>
      </c>
      <c r="F540" s="202" t="s">
        <v>1097</v>
      </c>
      <c r="G540" s="200"/>
      <c r="H540" s="201" t="s">
        <v>19</v>
      </c>
      <c r="I540" s="203"/>
      <c r="J540" s="200"/>
      <c r="K540" s="200"/>
      <c r="L540" s="204"/>
      <c r="M540" s="205"/>
      <c r="N540" s="206"/>
      <c r="O540" s="206"/>
      <c r="P540" s="206"/>
      <c r="Q540" s="206"/>
      <c r="R540" s="206"/>
      <c r="S540" s="206"/>
      <c r="T540" s="207"/>
      <c r="AT540" s="208" t="s">
        <v>157</v>
      </c>
      <c r="AU540" s="208" t="s">
        <v>80</v>
      </c>
      <c r="AV540" s="13" t="s">
        <v>78</v>
      </c>
      <c r="AW540" s="13" t="s">
        <v>33</v>
      </c>
      <c r="AX540" s="13" t="s">
        <v>71</v>
      </c>
      <c r="AY540" s="208" t="s">
        <v>143</v>
      </c>
    </row>
    <row r="541" spans="2:51" s="14" customFormat="1" ht="11.25">
      <c r="B541" s="209"/>
      <c r="C541" s="210"/>
      <c r="D541" s="192" t="s">
        <v>157</v>
      </c>
      <c r="E541" s="211" t="s">
        <v>19</v>
      </c>
      <c r="F541" s="212" t="s">
        <v>1161</v>
      </c>
      <c r="G541" s="210"/>
      <c r="H541" s="213">
        <v>15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157</v>
      </c>
      <c r="AU541" s="219" t="s">
        <v>80</v>
      </c>
      <c r="AV541" s="14" t="s">
        <v>80</v>
      </c>
      <c r="AW541" s="14" t="s">
        <v>33</v>
      </c>
      <c r="AX541" s="14" t="s">
        <v>78</v>
      </c>
      <c r="AY541" s="219" t="s">
        <v>143</v>
      </c>
    </row>
    <row r="542" spans="1:65" s="2" customFormat="1" ht="16.5" customHeight="1">
      <c r="A542" s="35"/>
      <c r="B542" s="36"/>
      <c r="C542" s="220" t="s">
        <v>1162</v>
      </c>
      <c r="D542" s="220" t="s">
        <v>240</v>
      </c>
      <c r="E542" s="221" t="s">
        <v>1163</v>
      </c>
      <c r="F542" s="222" t="s">
        <v>1164</v>
      </c>
      <c r="G542" s="223" t="s">
        <v>170</v>
      </c>
      <c r="H542" s="224">
        <v>15.3</v>
      </c>
      <c r="I542" s="225"/>
      <c r="J542" s="226">
        <f>ROUND(I542*H542,2)</f>
        <v>0</v>
      </c>
      <c r="K542" s="222" t="s">
        <v>150</v>
      </c>
      <c r="L542" s="227"/>
      <c r="M542" s="228" t="s">
        <v>19</v>
      </c>
      <c r="N542" s="229" t="s">
        <v>42</v>
      </c>
      <c r="O542" s="65"/>
      <c r="P542" s="188">
        <f>O542*H542</f>
        <v>0</v>
      </c>
      <c r="Q542" s="188">
        <v>0.0003</v>
      </c>
      <c r="R542" s="188">
        <f>Q542*H542</f>
        <v>0.0045899999999999995</v>
      </c>
      <c r="S542" s="188">
        <v>0</v>
      </c>
      <c r="T542" s="189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0" t="s">
        <v>387</v>
      </c>
      <c r="AT542" s="190" t="s">
        <v>240</v>
      </c>
      <c r="AU542" s="190" t="s">
        <v>80</v>
      </c>
      <c r="AY542" s="18" t="s">
        <v>143</v>
      </c>
      <c r="BE542" s="191">
        <f>IF(N542="základní",J542,0)</f>
        <v>0</v>
      </c>
      <c r="BF542" s="191">
        <f>IF(N542="snížená",J542,0)</f>
        <v>0</v>
      </c>
      <c r="BG542" s="191">
        <f>IF(N542="zákl. přenesená",J542,0)</f>
        <v>0</v>
      </c>
      <c r="BH542" s="191">
        <f>IF(N542="sníž. přenesená",J542,0)</f>
        <v>0</v>
      </c>
      <c r="BI542" s="191">
        <f>IF(N542="nulová",J542,0)</f>
        <v>0</v>
      </c>
      <c r="BJ542" s="18" t="s">
        <v>78</v>
      </c>
      <c r="BK542" s="191">
        <f>ROUND(I542*H542,2)</f>
        <v>0</v>
      </c>
      <c r="BL542" s="18" t="s">
        <v>270</v>
      </c>
      <c r="BM542" s="190" t="s">
        <v>1165</v>
      </c>
    </row>
    <row r="543" spans="1:47" s="2" customFormat="1" ht="11.25">
      <c r="A543" s="35"/>
      <c r="B543" s="36"/>
      <c r="C543" s="37"/>
      <c r="D543" s="192" t="s">
        <v>153</v>
      </c>
      <c r="E543" s="37"/>
      <c r="F543" s="193" t="s">
        <v>1164</v>
      </c>
      <c r="G543" s="37"/>
      <c r="H543" s="37"/>
      <c r="I543" s="194"/>
      <c r="J543" s="37"/>
      <c r="K543" s="37"/>
      <c r="L543" s="40"/>
      <c r="M543" s="195"/>
      <c r="N543" s="196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153</v>
      </c>
      <c r="AU543" s="18" t="s">
        <v>80</v>
      </c>
    </row>
    <row r="544" spans="2:51" s="14" customFormat="1" ht="11.25">
      <c r="B544" s="209"/>
      <c r="C544" s="210"/>
      <c r="D544" s="192" t="s">
        <v>157</v>
      </c>
      <c r="E544" s="211" t="s">
        <v>19</v>
      </c>
      <c r="F544" s="212" t="s">
        <v>1166</v>
      </c>
      <c r="G544" s="210"/>
      <c r="H544" s="213">
        <v>15</v>
      </c>
      <c r="I544" s="214"/>
      <c r="J544" s="210"/>
      <c r="K544" s="210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157</v>
      </c>
      <c r="AU544" s="219" t="s">
        <v>80</v>
      </c>
      <c r="AV544" s="14" t="s">
        <v>80</v>
      </c>
      <c r="AW544" s="14" t="s">
        <v>33</v>
      </c>
      <c r="AX544" s="14" t="s">
        <v>78</v>
      </c>
      <c r="AY544" s="219" t="s">
        <v>143</v>
      </c>
    </row>
    <row r="545" spans="2:51" s="14" customFormat="1" ht="11.25">
      <c r="B545" s="209"/>
      <c r="C545" s="210"/>
      <c r="D545" s="192" t="s">
        <v>157</v>
      </c>
      <c r="E545" s="210"/>
      <c r="F545" s="212" t="s">
        <v>1167</v>
      </c>
      <c r="G545" s="210"/>
      <c r="H545" s="213">
        <v>15.3</v>
      </c>
      <c r="I545" s="214"/>
      <c r="J545" s="210"/>
      <c r="K545" s="210"/>
      <c r="L545" s="215"/>
      <c r="M545" s="216"/>
      <c r="N545" s="217"/>
      <c r="O545" s="217"/>
      <c r="P545" s="217"/>
      <c r="Q545" s="217"/>
      <c r="R545" s="217"/>
      <c r="S545" s="217"/>
      <c r="T545" s="218"/>
      <c r="AT545" s="219" t="s">
        <v>157</v>
      </c>
      <c r="AU545" s="219" t="s">
        <v>80</v>
      </c>
      <c r="AV545" s="14" t="s">
        <v>80</v>
      </c>
      <c r="AW545" s="14" t="s">
        <v>4</v>
      </c>
      <c r="AX545" s="14" t="s">
        <v>78</v>
      </c>
      <c r="AY545" s="219" t="s">
        <v>143</v>
      </c>
    </row>
    <row r="546" spans="1:65" s="2" customFormat="1" ht="24.2" customHeight="1">
      <c r="A546" s="35"/>
      <c r="B546" s="36"/>
      <c r="C546" s="179" t="s">
        <v>1168</v>
      </c>
      <c r="D546" s="179" t="s">
        <v>146</v>
      </c>
      <c r="E546" s="180" t="s">
        <v>452</v>
      </c>
      <c r="F546" s="181" t="s">
        <v>453</v>
      </c>
      <c r="G546" s="182" t="s">
        <v>345</v>
      </c>
      <c r="H546" s="230"/>
      <c r="I546" s="184"/>
      <c r="J546" s="185">
        <f>ROUND(I546*H546,2)</f>
        <v>0</v>
      </c>
      <c r="K546" s="181" t="s">
        <v>150</v>
      </c>
      <c r="L546" s="40"/>
      <c r="M546" s="186" t="s">
        <v>19</v>
      </c>
      <c r="N546" s="187" t="s">
        <v>42</v>
      </c>
      <c r="O546" s="65"/>
      <c r="P546" s="188">
        <f>O546*H546</f>
        <v>0</v>
      </c>
      <c r="Q546" s="188">
        <v>0</v>
      </c>
      <c r="R546" s="188">
        <f>Q546*H546</f>
        <v>0</v>
      </c>
      <c r="S546" s="188">
        <v>0</v>
      </c>
      <c r="T546" s="189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0" t="s">
        <v>270</v>
      </c>
      <c r="AT546" s="190" t="s">
        <v>146</v>
      </c>
      <c r="AU546" s="190" t="s">
        <v>80</v>
      </c>
      <c r="AY546" s="18" t="s">
        <v>143</v>
      </c>
      <c r="BE546" s="191">
        <f>IF(N546="základní",J546,0)</f>
        <v>0</v>
      </c>
      <c r="BF546" s="191">
        <f>IF(N546="snížená",J546,0)</f>
        <v>0</v>
      </c>
      <c r="BG546" s="191">
        <f>IF(N546="zákl. přenesená",J546,0)</f>
        <v>0</v>
      </c>
      <c r="BH546" s="191">
        <f>IF(N546="sníž. přenesená",J546,0)</f>
        <v>0</v>
      </c>
      <c r="BI546" s="191">
        <f>IF(N546="nulová",J546,0)</f>
        <v>0</v>
      </c>
      <c r="BJ546" s="18" t="s">
        <v>78</v>
      </c>
      <c r="BK546" s="191">
        <f>ROUND(I546*H546,2)</f>
        <v>0</v>
      </c>
      <c r="BL546" s="18" t="s">
        <v>270</v>
      </c>
      <c r="BM546" s="190" t="s">
        <v>1169</v>
      </c>
    </row>
    <row r="547" spans="1:47" s="2" customFormat="1" ht="29.25">
      <c r="A547" s="35"/>
      <c r="B547" s="36"/>
      <c r="C547" s="37"/>
      <c r="D547" s="192" t="s">
        <v>153</v>
      </c>
      <c r="E547" s="37"/>
      <c r="F547" s="193" t="s">
        <v>455</v>
      </c>
      <c r="G547" s="37"/>
      <c r="H547" s="37"/>
      <c r="I547" s="194"/>
      <c r="J547" s="37"/>
      <c r="K547" s="37"/>
      <c r="L547" s="40"/>
      <c r="M547" s="195"/>
      <c r="N547" s="196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153</v>
      </c>
      <c r="AU547" s="18" t="s">
        <v>80</v>
      </c>
    </row>
    <row r="548" spans="1:47" s="2" customFormat="1" ht="11.25">
      <c r="A548" s="35"/>
      <c r="B548" s="36"/>
      <c r="C548" s="37"/>
      <c r="D548" s="197" t="s">
        <v>155</v>
      </c>
      <c r="E548" s="37"/>
      <c r="F548" s="198" t="s">
        <v>456</v>
      </c>
      <c r="G548" s="37"/>
      <c r="H548" s="37"/>
      <c r="I548" s="194"/>
      <c r="J548" s="37"/>
      <c r="K548" s="37"/>
      <c r="L548" s="40"/>
      <c r="M548" s="195"/>
      <c r="N548" s="196"/>
      <c r="O548" s="65"/>
      <c r="P548" s="65"/>
      <c r="Q548" s="65"/>
      <c r="R548" s="65"/>
      <c r="S548" s="65"/>
      <c r="T548" s="66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155</v>
      </c>
      <c r="AU548" s="18" t="s">
        <v>80</v>
      </c>
    </row>
    <row r="549" spans="2:63" s="12" customFormat="1" ht="22.9" customHeight="1">
      <c r="B549" s="163"/>
      <c r="C549" s="164"/>
      <c r="D549" s="165" t="s">
        <v>70</v>
      </c>
      <c r="E549" s="177" t="s">
        <v>509</v>
      </c>
      <c r="F549" s="177" t="s">
        <v>510</v>
      </c>
      <c r="G549" s="164"/>
      <c r="H549" s="164"/>
      <c r="I549" s="167"/>
      <c r="J549" s="178">
        <f>BK549</f>
        <v>0</v>
      </c>
      <c r="K549" s="164"/>
      <c r="L549" s="169"/>
      <c r="M549" s="170"/>
      <c r="N549" s="171"/>
      <c r="O549" s="171"/>
      <c r="P549" s="172">
        <f>SUM(P550:P574)</f>
        <v>0</v>
      </c>
      <c r="Q549" s="171"/>
      <c r="R549" s="172">
        <f>SUM(R550:R574)</f>
        <v>0.0020188</v>
      </c>
      <c r="S549" s="171"/>
      <c r="T549" s="173">
        <f>SUM(T550:T574)</f>
        <v>0</v>
      </c>
      <c r="AR549" s="174" t="s">
        <v>80</v>
      </c>
      <c r="AT549" s="175" t="s">
        <v>70</v>
      </c>
      <c r="AU549" s="175" t="s">
        <v>78</v>
      </c>
      <c r="AY549" s="174" t="s">
        <v>143</v>
      </c>
      <c r="BK549" s="176">
        <f>SUM(BK550:BK574)</f>
        <v>0</v>
      </c>
    </row>
    <row r="550" spans="1:65" s="2" customFormat="1" ht="24.2" customHeight="1">
      <c r="A550" s="35"/>
      <c r="B550" s="36"/>
      <c r="C550" s="179" t="s">
        <v>1170</v>
      </c>
      <c r="D550" s="179" t="s">
        <v>146</v>
      </c>
      <c r="E550" s="180" t="s">
        <v>512</v>
      </c>
      <c r="F550" s="181" t="s">
        <v>513</v>
      </c>
      <c r="G550" s="182" t="s">
        <v>163</v>
      </c>
      <c r="H550" s="183">
        <v>3.92</v>
      </c>
      <c r="I550" s="184"/>
      <c r="J550" s="185">
        <f>ROUND(I550*H550,2)</f>
        <v>0</v>
      </c>
      <c r="K550" s="181" t="s">
        <v>150</v>
      </c>
      <c r="L550" s="40"/>
      <c r="M550" s="186" t="s">
        <v>19</v>
      </c>
      <c r="N550" s="187" t="s">
        <v>42</v>
      </c>
      <c r="O550" s="65"/>
      <c r="P550" s="188">
        <f>O550*H550</f>
        <v>0</v>
      </c>
      <c r="Q550" s="188">
        <v>8E-05</v>
      </c>
      <c r="R550" s="188">
        <f>Q550*H550</f>
        <v>0.00031360000000000003</v>
      </c>
      <c r="S550" s="188">
        <v>0</v>
      </c>
      <c r="T550" s="189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0" t="s">
        <v>270</v>
      </c>
      <c r="AT550" s="190" t="s">
        <v>146</v>
      </c>
      <c r="AU550" s="190" t="s">
        <v>80</v>
      </c>
      <c r="AY550" s="18" t="s">
        <v>143</v>
      </c>
      <c r="BE550" s="191">
        <f>IF(N550="základní",J550,0)</f>
        <v>0</v>
      </c>
      <c r="BF550" s="191">
        <f>IF(N550="snížená",J550,0)</f>
        <v>0</v>
      </c>
      <c r="BG550" s="191">
        <f>IF(N550="zákl. přenesená",J550,0)</f>
        <v>0</v>
      </c>
      <c r="BH550" s="191">
        <f>IF(N550="sníž. přenesená",J550,0)</f>
        <v>0</v>
      </c>
      <c r="BI550" s="191">
        <f>IF(N550="nulová",J550,0)</f>
        <v>0</v>
      </c>
      <c r="BJ550" s="18" t="s">
        <v>78</v>
      </c>
      <c r="BK550" s="191">
        <f>ROUND(I550*H550,2)</f>
        <v>0</v>
      </c>
      <c r="BL550" s="18" t="s">
        <v>270</v>
      </c>
      <c r="BM550" s="190" t="s">
        <v>1171</v>
      </c>
    </row>
    <row r="551" spans="1:47" s="2" customFormat="1" ht="19.5">
      <c r="A551" s="35"/>
      <c r="B551" s="36"/>
      <c r="C551" s="37"/>
      <c r="D551" s="192" t="s">
        <v>153</v>
      </c>
      <c r="E551" s="37"/>
      <c r="F551" s="193" t="s">
        <v>515</v>
      </c>
      <c r="G551" s="37"/>
      <c r="H551" s="37"/>
      <c r="I551" s="194"/>
      <c r="J551" s="37"/>
      <c r="K551" s="37"/>
      <c r="L551" s="40"/>
      <c r="M551" s="195"/>
      <c r="N551" s="196"/>
      <c r="O551" s="65"/>
      <c r="P551" s="65"/>
      <c r="Q551" s="65"/>
      <c r="R551" s="65"/>
      <c r="S551" s="65"/>
      <c r="T551" s="66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153</v>
      </c>
      <c r="AU551" s="18" t="s">
        <v>80</v>
      </c>
    </row>
    <row r="552" spans="1:47" s="2" customFormat="1" ht="11.25">
      <c r="A552" s="35"/>
      <c r="B552" s="36"/>
      <c r="C552" s="37"/>
      <c r="D552" s="197" t="s">
        <v>155</v>
      </c>
      <c r="E552" s="37"/>
      <c r="F552" s="198" t="s">
        <v>516</v>
      </c>
      <c r="G552" s="37"/>
      <c r="H552" s="37"/>
      <c r="I552" s="194"/>
      <c r="J552" s="37"/>
      <c r="K552" s="37"/>
      <c r="L552" s="40"/>
      <c r="M552" s="195"/>
      <c r="N552" s="196"/>
      <c r="O552" s="65"/>
      <c r="P552" s="65"/>
      <c r="Q552" s="65"/>
      <c r="R552" s="65"/>
      <c r="S552" s="65"/>
      <c r="T552" s="6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155</v>
      </c>
      <c r="AU552" s="18" t="s">
        <v>80</v>
      </c>
    </row>
    <row r="553" spans="2:51" s="13" customFormat="1" ht="11.25">
      <c r="B553" s="199"/>
      <c r="C553" s="200"/>
      <c r="D553" s="192" t="s">
        <v>157</v>
      </c>
      <c r="E553" s="201" t="s">
        <v>19</v>
      </c>
      <c r="F553" s="202" t="s">
        <v>796</v>
      </c>
      <c r="G553" s="200"/>
      <c r="H553" s="201" t="s">
        <v>19</v>
      </c>
      <c r="I553" s="203"/>
      <c r="J553" s="200"/>
      <c r="K553" s="200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157</v>
      </c>
      <c r="AU553" s="208" t="s">
        <v>80</v>
      </c>
      <c r="AV553" s="13" t="s">
        <v>78</v>
      </c>
      <c r="AW553" s="13" t="s">
        <v>33</v>
      </c>
      <c r="AX553" s="13" t="s">
        <v>71</v>
      </c>
      <c r="AY553" s="208" t="s">
        <v>143</v>
      </c>
    </row>
    <row r="554" spans="2:51" s="14" customFormat="1" ht="11.25">
      <c r="B554" s="209"/>
      <c r="C554" s="210"/>
      <c r="D554" s="192" t="s">
        <v>157</v>
      </c>
      <c r="E554" s="211" t="s">
        <v>19</v>
      </c>
      <c r="F554" s="212" t="s">
        <v>1172</v>
      </c>
      <c r="G554" s="210"/>
      <c r="H554" s="213">
        <v>3.92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157</v>
      </c>
      <c r="AU554" s="219" t="s">
        <v>80</v>
      </c>
      <c r="AV554" s="14" t="s">
        <v>80</v>
      </c>
      <c r="AW554" s="14" t="s">
        <v>33</v>
      </c>
      <c r="AX554" s="14" t="s">
        <v>78</v>
      </c>
      <c r="AY554" s="219" t="s">
        <v>143</v>
      </c>
    </row>
    <row r="555" spans="1:65" s="2" customFormat="1" ht="24.2" customHeight="1">
      <c r="A555" s="35"/>
      <c r="B555" s="36"/>
      <c r="C555" s="179" t="s">
        <v>1173</v>
      </c>
      <c r="D555" s="179" t="s">
        <v>146</v>
      </c>
      <c r="E555" s="180" t="s">
        <v>1174</v>
      </c>
      <c r="F555" s="181" t="s">
        <v>1175</v>
      </c>
      <c r="G555" s="182" t="s">
        <v>163</v>
      </c>
      <c r="H555" s="183">
        <v>1.96</v>
      </c>
      <c r="I555" s="184"/>
      <c r="J555" s="185">
        <f>ROUND(I555*H555,2)</f>
        <v>0</v>
      </c>
      <c r="K555" s="181" t="s">
        <v>150</v>
      </c>
      <c r="L555" s="40"/>
      <c r="M555" s="186" t="s">
        <v>19</v>
      </c>
      <c r="N555" s="187" t="s">
        <v>42</v>
      </c>
      <c r="O555" s="65"/>
      <c r="P555" s="188">
        <f>O555*H555</f>
        <v>0</v>
      </c>
      <c r="Q555" s="188">
        <v>0.00011</v>
      </c>
      <c r="R555" s="188">
        <f>Q555*H555</f>
        <v>0.0002156</v>
      </c>
      <c r="S555" s="188">
        <v>0</v>
      </c>
      <c r="T555" s="189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0" t="s">
        <v>270</v>
      </c>
      <c r="AT555" s="190" t="s">
        <v>146</v>
      </c>
      <c r="AU555" s="190" t="s">
        <v>80</v>
      </c>
      <c r="AY555" s="18" t="s">
        <v>143</v>
      </c>
      <c r="BE555" s="191">
        <f>IF(N555="základní",J555,0)</f>
        <v>0</v>
      </c>
      <c r="BF555" s="191">
        <f>IF(N555="snížená",J555,0)</f>
        <v>0</v>
      </c>
      <c r="BG555" s="191">
        <f>IF(N555="zákl. přenesená",J555,0)</f>
        <v>0</v>
      </c>
      <c r="BH555" s="191">
        <f>IF(N555="sníž. přenesená",J555,0)</f>
        <v>0</v>
      </c>
      <c r="BI555" s="191">
        <f>IF(N555="nulová",J555,0)</f>
        <v>0</v>
      </c>
      <c r="BJ555" s="18" t="s">
        <v>78</v>
      </c>
      <c r="BK555" s="191">
        <f>ROUND(I555*H555,2)</f>
        <v>0</v>
      </c>
      <c r="BL555" s="18" t="s">
        <v>270</v>
      </c>
      <c r="BM555" s="190" t="s">
        <v>1176</v>
      </c>
    </row>
    <row r="556" spans="1:47" s="2" customFormat="1" ht="19.5">
      <c r="A556" s="35"/>
      <c r="B556" s="36"/>
      <c r="C556" s="37"/>
      <c r="D556" s="192" t="s">
        <v>153</v>
      </c>
      <c r="E556" s="37"/>
      <c r="F556" s="193" t="s">
        <v>1177</v>
      </c>
      <c r="G556" s="37"/>
      <c r="H556" s="37"/>
      <c r="I556" s="194"/>
      <c r="J556" s="37"/>
      <c r="K556" s="37"/>
      <c r="L556" s="40"/>
      <c r="M556" s="195"/>
      <c r="N556" s="196"/>
      <c r="O556" s="65"/>
      <c r="P556" s="65"/>
      <c r="Q556" s="65"/>
      <c r="R556" s="65"/>
      <c r="S556" s="65"/>
      <c r="T556" s="66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8" t="s">
        <v>153</v>
      </c>
      <c r="AU556" s="18" t="s">
        <v>80</v>
      </c>
    </row>
    <row r="557" spans="1:47" s="2" customFormat="1" ht="11.25">
      <c r="A557" s="35"/>
      <c r="B557" s="36"/>
      <c r="C557" s="37"/>
      <c r="D557" s="197" t="s">
        <v>155</v>
      </c>
      <c r="E557" s="37"/>
      <c r="F557" s="198" t="s">
        <v>1178</v>
      </c>
      <c r="G557" s="37"/>
      <c r="H557" s="37"/>
      <c r="I557" s="194"/>
      <c r="J557" s="37"/>
      <c r="K557" s="37"/>
      <c r="L557" s="40"/>
      <c r="M557" s="195"/>
      <c r="N557" s="196"/>
      <c r="O557" s="65"/>
      <c r="P557" s="65"/>
      <c r="Q557" s="65"/>
      <c r="R557" s="65"/>
      <c r="S557" s="65"/>
      <c r="T557" s="66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T557" s="18" t="s">
        <v>155</v>
      </c>
      <c r="AU557" s="18" t="s">
        <v>80</v>
      </c>
    </row>
    <row r="558" spans="2:51" s="13" customFormat="1" ht="11.25">
      <c r="B558" s="199"/>
      <c r="C558" s="200"/>
      <c r="D558" s="192" t="s">
        <v>157</v>
      </c>
      <c r="E558" s="201" t="s">
        <v>19</v>
      </c>
      <c r="F558" s="202" t="s">
        <v>796</v>
      </c>
      <c r="G558" s="200"/>
      <c r="H558" s="201" t="s">
        <v>19</v>
      </c>
      <c r="I558" s="203"/>
      <c r="J558" s="200"/>
      <c r="K558" s="200"/>
      <c r="L558" s="204"/>
      <c r="M558" s="205"/>
      <c r="N558" s="206"/>
      <c r="O558" s="206"/>
      <c r="P558" s="206"/>
      <c r="Q558" s="206"/>
      <c r="R558" s="206"/>
      <c r="S558" s="206"/>
      <c r="T558" s="207"/>
      <c r="AT558" s="208" t="s">
        <v>157</v>
      </c>
      <c r="AU558" s="208" t="s">
        <v>80</v>
      </c>
      <c r="AV558" s="13" t="s">
        <v>78</v>
      </c>
      <c r="AW558" s="13" t="s">
        <v>33</v>
      </c>
      <c r="AX558" s="13" t="s">
        <v>71</v>
      </c>
      <c r="AY558" s="208" t="s">
        <v>143</v>
      </c>
    </row>
    <row r="559" spans="2:51" s="14" customFormat="1" ht="11.25">
      <c r="B559" s="209"/>
      <c r="C559" s="210"/>
      <c r="D559" s="192" t="s">
        <v>157</v>
      </c>
      <c r="E559" s="211" t="s">
        <v>19</v>
      </c>
      <c r="F559" s="212" t="s">
        <v>1179</v>
      </c>
      <c r="G559" s="210"/>
      <c r="H559" s="213">
        <v>1.96</v>
      </c>
      <c r="I559" s="214"/>
      <c r="J559" s="210"/>
      <c r="K559" s="210"/>
      <c r="L559" s="215"/>
      <c r="M559" s="216"/>
      <c r="N559" s="217"/>
      <c r="O559" s="217"/>
      <c r="P559" s="217"/>
      <c r="Q559" s="217"/>
      <c r="R559" s="217"/>
      <c r="S559" s="217"/>
      <c r="T559" s="218"/>
      <c r="AT559" s="219" t="s">
        <v>157</v>
      </c>
      <c r="AU559" s="219" t="s">
        <v>80</v>
      </c>
      <c r="AV559" s="14" t="s">
        <v>80</v>
      </c>
      <c r="AW559" s="14" t="s">
        <v>33</v>
      </c>
      <c r="AX559" s="14" t="s">
        <v>78</v>
      </c>
      <c r="AY559" s="219" t="s">
        <v>143</v>
      </c>
    </row>
    <row r="560" spans="1:65" s="2" customFormat="1" ht="24.2" customHeight="1">
      <c r="A560" s="35"/>
      <c r="B560" s="36"/>
      <c r="C560" s="179" t="s">
        <v>1180</v>
      </c>
      <c r="D560" s="179" t="s">
        <v>146</v>
      </c>
      <c r="E560" s="180" t="s">
        <v>520</v>
      </c>
      <c r="F560" s="181" t="s">
        <v>521</v>
      </c>
      <c r="G560" s="182" t="s">
        <v>163</v>
      </c>
      <c r="H560" s="183">
        <v>3.92</v>
      </c>
      <c r="I560" s="184"/>
      <c r="J560" s="185">
        <f>ROUND(I560*H560,2)</f>
        <v>0</v>
      </c>
      <c r="K560" s="181" t="s">
        <v>150</v>
      </c>
      <c r="L560" s="40"/>
      <c r="M560" s="186" t="s">
        <v>19</v>
      </c>
      <c r="N560" s="187" t="s">
        <v>42</v>
      </c>
      <c r="O560" s="65"/>
      <c r="P560" s="188">
        <f>O560*H560</f>
        <v>0</v>
      </c>
      <c r="Q560" s="188">
        <v>0.00014</v>
      </c>
      <c r="R560" s="188">
        <f>Q560*H560</f>
        <v>0.0005487999999999999</v>
      </c>
      <c r="S560" s="188">
        <v>0</v>
      </c>
      <c r="T560" s="189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90" t="s">
        <v>270</v>
      </c>
      <c r="AT560" s="190" t="s">
        <v>146</v>
      </c>
      <c r="AU560" s="190" t="s">
        <v>80</v>
      </c>
      <c r="AY560" s="18" t="s">
        <v>143</v>
      </c>
      <c r="BE560" s="191">
        <f>IF(N560="základní",J560,0)</f>
        <v>0</v>
      </c>
      <c r="BF560" s="191">
        <f>IF(N560="snížená",J560,0)</f>
        <v>0</v>
      </c>
      <c r="BG560" s="191">
        <f>IF(N560="zákl. přenesená",J560,0)</f>
        <v>0</v>
      </c>
      <c r="BH560" s="191">
        <f>IF(N560="sníž. přenesená",J560,0)</f>
        <v>0</v>
      </c>
      <c r="BI560" s="191">
        <f>IF(N560="nulová",J560,0)</f>
        <v>0</v>
      </c>
      <c r="BJ560" s="18" t="s">
        <v>78</v>
      </c>
      <c r="BK560" s="191">
        <f>ROUND(I560*H560,2)</f>
        <v>0</v>
      </c>
      <c r="BL560" s="18" t="s">
        <v>270</v>
      </c>
      <c r="BM560" s="190" t="s">
        <v>1181</v>
      </c>
    </row>
    <row r="561" spans="1:47" s="2" customFormat="1" ht="11.25">
      <c r="A561" s="35"/>
      <c r="B561" s="36"/>
      <c r="C561" s="37"/>
      <c r="D561" s="192" t="s">
        <v>153</v>
      </c>
      <c r="E561" s="37"/>
      <c r="F561" s="193" t="s">
        <v>523</v>
      </c>
      <c r="G561" s="37"/>
      <c r="H561" s="37"/>
      <c r="I561" s="194"/>
      <c r="J561" s="37"/>
      <c r="K561" s="37"/>
      <c r="L561" s="40"/>
      <c r="M561" s="195"/>
      <c r="N561" s="196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153</v>
      </c>
      <c r="AU561" s="18" t="s">
        <v>80</v>
      </c>
    </row>
    <row r="562" spans="1:47" s="2" customFormat="1" ht="11.25">
      <c r="A562" s="35"/>
      <c r="B562" s="36"/>
      <c r="C562" s="37"/>
      <c r="D562" s="197" t="s">
        <v>155</v>
      </c>
      <c r="E562" s="37"/>
      <c r="F562" s="198" t="s">
        <v>524</v>
      </c>
      <c r="G562" s="37"/>
      <c r="H562" s="37"/>
      <c r="I562" s="194"/>
      <c r="J562" s="37"/>
      <c r="K562" s="37"/>
      <c r="L562" s="40"/>
      <c r="M562" s="195"/>
      <c r="N562" s="196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155</v>
      </c>
      <c r="AU562" s="18" t="s">
        <v>80</v>
      </c>
    </row>
    <row r="563" spans="2:51" s="13" customFormat="1" ht="11.25">
      <c r="B563" s="199"/>
      <c r="C563" s="200"/>
      <c r="D563" s="192" t="s">
        <v>157</v>
      </c>
      <c r="E563" s="201" t="s">
        <v>19</v>
      </c>
      <c r="F563" s="202" t="s">
        <v>796</v>
      </c>
      <c r="G563" s="200"/>
      <c r="H563" s="201" t="s">
        <v>19</v>
      </c>
      <c r="I563" s="203"/>
      <c r="J563" s="200"/>
      <c r="K563" s="200"/>
      <c r="L563" s="204"/>
      <c r="M563" s="205"/>
      <c r="N563" s="206"/>
      <c r="O563" s="206"/>
      <c r="P563" s="206"/>
      <c r="Q563" s="206"/>
      <c r="R563" s="206"/>
      <c r="S563" s="206"/>
      <c r="T563" s="207"/>
      <c r="AT563" s="208" t="s">
        <v>157</v>
      </c>
      <c r="AU563" s="208" t="s">
        <v>80</v>
      </c>
      <c r="AV563" s="13" t="s">
        <v>78</v>
      </c>
      <c r="AW563" s="13" t="s">
        <v>33</v>
      </c>
      <c r="AX563" s="13" t="s">
        <v>71</v>
      </c>
      <c r="AY563" s="208" t="s">
        <v>143</v>
      </c>
    </row>
    <row r="564" spans="2:51" s="14" customFormat="1" ht="11.25">
      <c r="B564" s="209"/>
      <c r="C564" s="210"/>
      <c r="D564" s="192" t="s">
        <v>157</v>
      </c>
      <c r="E564" s="211" t="s">
        <v>19</v>
      </c>
      <c r="F564" s="212" t="s">
        <v>1172</v>
      </c>
      <c r="G564" s="210"/>
      <c r="H564" s="213">
        <v>3.92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157</v>
      </c>
      <c r="AU564" s="219" t="s">
        <v>80</v>
      </c>
      <c r="AV564" s="14" t="s">
        <v>80</v>
      </c>
      <c r="AW564" s="14" t="s">
        <v>33</v>
      </c>
      <c r="AX564" s="14" t="s">
        <v>78</v>
      </c>
      <c r="AY564" s="219" t="s">
        <v>143</v>
      </c>
    </row>
    <row r="565" spans="1:65" s="2" customFormat="1" ht="24.2" customHeight="1">
      <c r="A565" s="35"/>
      <c r="B565" s="36"/>
      <c r="C565" s="179" t="s">
        <v>1182</v>
      </c>
      <c r="D565" s="179" t="s">
        <v>146</v>
      </c>
      <c r="E565" s="180" t="s">
        <v>526</v>
      </c>
      <c r="F565" s="181" t="s">
        <v>527</v>
      </c>
      <c r="G565" s="182" t="s">
        <v>163</v>
      </c>
      <c r="H565" s="183">
        <v>3.92</v>
      </c>
      <c r="I565" s="184"/>
      <c r="J565" s="185">
        <f>ROUND(I565*H565,2)</f>
        <v>0</v>
      </c>
      <c r="K565" s="181" t="s">
        <v>150</v>
      </c>
      <c r="L565" s="40"/>
      <c r="M565" s="186" t="s">
        <v>19</v>
      </c>
      <c r="N565" s="187" t="s">
        <v>42</v>
      </c>
      <c r="O565" s="65"/>
      <c r="P565" s="188">
        <f>O565*H565</f>
        <v>0</v>
      </c>
      <c r="Q565" s="188">
        <v>0.00012</v>
      </c>
      <c r="R565" s="188">
        <f>Q565*H565</f>
        <v>0.0004704</v>
      </c>
      <c r="S565" s="188">
        <v>0</v>
      </c>
      <c r="T565" s="189">
        <f>S565*H565</f>
        <v>0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R565" s="190" t="s">
        <v>270</v>
      </c>
      <c r="AT565" s="190" t="s">
        <v>146</v>
      </c>
      <c r="AU565" s="190" t="s">
        <v>80</v>
      </c>
      <c r="AY565" s="18" t="s">
        <v>143</v>
      </c>
      <c r="BE565" s="191">
        <f>IF(N565="základní",J565,0)</f>
        <v>0</v>
      </c>
      <c r="BF565" s="191">
        <f>IF(N565="snížená",J565,0)</f>
        <v>0</v>
      </c>
      <c r="BG565" s="191">
        <f>IF(N565="zákl. přenesená",J565,0)</f>
        <v>0</v>
      </c>
      <c r="BH565" s="191">
        <f>IF(N565="sníž. přenesená",J565,0)</f>
        <v>0</v>
      </c>
      <c r="BI565" s="191">
        <f>IF(N565="nulová",J565,0)</f>
        <v>0</v>
      </c>
      <c r="BJ565" s="18" t="s">
        <v>78</v>
      </c>
      <c r="BK565" s="191">
        <f>ROUND(I565*H565,2)</f>
        <v>0</v>
      </c>
      <c r="BL565" s="18" t="s">
        <v>270</v>
      </c>
      <c r="BM565" s="190" t="s">
        <v>1183</v>
      </c>
    </row>
    <row r="566" spans="1:47" s="2" customFormat="1" ht="19.5">
      <c r="A566" s="35"/>
      <c r="B566" s="36"/>
      <c r="C566" s="37"/>
      <c r="D566" s="192" t="s">
        <v>153</v>
      </c>
      <c r="E566" s="37"/>
      <c r="F566" s="193" t="s">
        <v>529</v>
      </c>
      <c r="G566" s="37"/>
      <c r="H566" s="37"/>
      <c r="I566" s="194"/>
      <c r="J566" s="37"/>
      <c r="K566" s="37"/>
      <c r="L566" s="40"/>
      <c r="M566" s="195"/>
      <c r="N566" s="196"/>
      <c r="O566" s="65"/>
      <c r="P566" s="65"/>
      <c r="Q566" s="65"/>
      <c r="R566" s="65"/>
      <c r="S566" s="65"/>
      <c r="T566" s="66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153</v>
      </c>
      <c r="AU566" s="18" t="s">
        <v>80</v>
      </c>
    </row>
    <row r="567" spans="1:47" s="2" customFormat="1" ht="11.25">
      <c r="A567" s="35"/>
      <c r="B567" s="36"/>
      <c r="C567" s="37"/>
      <c r="D567" s="197" t="s">
        <v>155</v>
      </c>
      <c r="E567" s="37"/>
      <c r="F567" s="198" t="s">
        <v>530</v>
      </c>
      <c r="G567" s="37"/>
      <c r="H567" s="37"/>
      <c r="I567" s="194"/>
      <c r="J567" s="37"/>
      <c r="K567" s="37"/>
      <c r="L567" s="40"/>
      <c r="M567" s="195"/>
      <c r="N567" s="196"/>
      <c r="O567" s="65"/>
      <c r="P567" s="65"/>
      <c r="Q567" s="65"/>
      <c r="R567" s="65"/>
      <c r="S567" s="65"/>
      <c r="T567" s="66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8" t="s">
        <v>155</v>
      </c>
      <c r="AU567" s="18" t="s">
        <v>80</v>
      </c>
    </row>
    <row r="568" spans="2:51" s="13" customFormat="1" ht="11.25">
      <c r="B568" s="199"/>
      <c r="C568" s="200"/>
      <c r="D568" s="192" t="s">
        <v>157</v>
      </c>
      <c r="E568" s="201" t="s">
        <v>19</v>
      </c>
      <c r="F568" s="202" t="s">
        <v>796</v>
      </c>
      <c r="G568" s="200"/>
      <c r="H568" s="201" t="s">
        <v>19</v>
      </c>
      <c r="I568" s="203"/>
      <c r="J568" s="200"/>
      <c r="K568" s="200"/>
      <c r="L568" s="204"/>
      <c r="M568" s="205"/>
      <c r="N568" s="206"/>
      <c r="O568" s="206"/>
      <c r="P568" s="206"/>
      <c r="Q568" s="206"/>
      <c r="R568" s="206"/>
      <c r="S568" s="206"/>
      <c r="T568" s="207"/>
      <c r="AT568" s="208" t="s">
        <v>157</v>
      </c>
      <c r="AU568" s="208" t="s">
        <v>80</v>
      </c>
      <c r="AV568" s="13" t="s">
        <v>78</v>
      </c>
      <c r="AW568" s="13" t="s">
        <v>33</v>
      </c>
      <c r="AX568" s="13" t="s">
        <v>71</v>
      </c>
      <c r="AY568" s="208" t="s">
        <v>143</v>
      </c>
    </row>
    <row r="569" spans="2:51" s="14" customFormat="1" ht="11.25">
      <c r="B569" s="209"/>
      <c r="C569" s="210"/>
      <c r="D569" s="192" t="s">
        <v>157</v>
      </c>
      <c r="E569" s="211" t="s">
        <v>19</v>
      </c>
      <c r="F569" s="212" t="s">
        <v>1172</v>
      </c>
      <c r="G569" s="210"/>
      <c r="H569" s="213">
        <v>3.92</v>
      </c>
      <c r="I569" s="214"/>
      <c r="J569" s="210"/>
      <c r="K569" s="210"/>
      <c r="L569" s="215"/>
      <c r="M569" s="216"/>
      <c r="N569" s="217"/>
      <c r="O569" s="217"/>
      <c r="P569" s="217"/>
      <c r="Q569" s="217"/>
      <c r="R569" s="217"/>
      <c r="S569" s="217"/>
      <c r="T569" s="218"/>
      <c r="AT569" s="219" t="s">
        <v>157</v>
      </c>
      <c r="AU569" s="219" t="s">
        <v>80</v>
      </c>
      <c r="AV569" s="14" t="s">
        <v>80</v>
      </c>
      <c r="AW569" s="14" t="s">
        <v>33</v>
      </c>
      <c r="AX569" s="14" t="s">
        <v>78</v>
      </c>
      <c r="AY569" s="219" t="s">
        <v>143</v>
      </c>
    </row>
    <row r="570" spans="1:65" s="2" customFormat="1" ht="24.2" customHeight="1">
      <c r="A570" s="35"/>
      <c r="B570" s="36"/>
      <c r="C570" s="179" t="s">
        <v>244</v>
      </c>
      <c r="D570" s="179" t="s">
        <v>146</v>
      </c>
      <c r="E570" s="180" t="s">
        <v>532</v>
      </c>
      <c r="F570" s="181" t="s">
        <v>533</v>
      </c>
      <c r="G570" s="182" t="s">
        <v>163</v>
      </c>
      <c r="H570" s="183">
        <v>3.92</v>
      </c>
      <c r="I570" s="184"/>
      <c r="J570" s="185">
        <f>ROUND(I570*H570,2)</f>
        <v>0</v>
      </c>
      <c r="K570" s="181" t="s">
        <v>150</v>
      </c>
      <c r="L570" s="40"/>
      <c r="M570" s="186" t="s">
        <v>19</v>
      </c>
      <c r="N570" s="187" t="s">
        <v>42</v>
      </c>
      <c r="O570" s="65"/>
      <c r="P570" s="188">
        <f>O570*H570</f>
        <v>0</v>
      </c>
      <c r="Q570" s="188">
        <v>0.00012</v>
      </c>
      <c r="R570" s="188">
        <f>Q570*H570</f>
        <v>0.0004704</v>
      </c>
      <c r="S570" s="188">
        <v>0</v>
      </c>
      <c r="T570" s="189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0" t="s">
        <v>270</v>
      </c>
      <c r="AT570" s="190" t="s">
        <v>146</v>
      </c>
      <c r="AU570" s="190" t="s">
        <v>80</v>
      </c>
      <c r="AY570" s="18" t="s">
        <v>143</v>
      </c>
      <c r="BE570" s="191">
        <f>IF(N570="základní",J570,0)</f>
        <v>0</v>
      </c>
      <c r="BF570" s="191">
        <f>IF(N570="snížená",J570,0)</f>
        <v>0</v>
      </c>
      <c r="BG570" s="191">
        <f>IF(N570="zákl. přenesená",J570,0)</f>
        <v>0</v>
      </c>
      <c r="BH570" s="191">
        <f>IF(N570="sníž. přenesená",J570,0)</f>
        <v>0</v>
      </c>
      <c r="BI570" s="191">
        <f>IF(N570="nulová",J570,0)</f>
        <v>0</v>
      </c>
      <c r="BJ570" s="18" t="s">
        <v>78</v>
      </c>
      <c r="BK570" s="191">
        <f>ROUND(I570*H570,2)</f>
        <v>0</v>
      </c>
      <c r="BL570" s="18" t="s">
        <v>270</v>
      </c>
      <c r="BM570" s="190" t="s">
        <v>1184</v>
      </c>
    </row>
    <row r="571" spans="1:47" s="2" customFormat="1" ht="19.5">
      <c r="A571" s="35"/>
      <c r="B571" s="36"/>
      <c r="C571" s="37"/>
      <c r="D571" s="192" t="s">
        <v>153</v>
      </c>
      <c r="E571" s="37"/>
      <c r="F571" s="193" t="s">
        <v>535</v>
      </c>
      <c r="G571" s="37"/>
      <c r="H571" s="37"/>
      <c r="I571" s="194"/>
      <c r="J571" s="37"/>
      <c r="K571" s="37"/>
      <c r="L571" s="40"/>
      <c r="M571" s="195"/>
      <c r="N571" s="196"/>
      <c r="O571" s="65"/>
      <c r="P571" s="65"/>
      <c r="Q571" s="65"/>
      <c r="R571" s="65"/>
      <c r="S571" s="65"/>
      <c r="T571" s="66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8" t="s">
        <v>153</v>
      </c>
      <c r="AU571" s="18" t="s">
        <v>80</v>
      </c>
    </row>
    <row r="572" spans="1:47" s="2" customFormat="1" ht="11.25">
      <c r="A572" s="35"/>
      <c r="B572" s="36"/>
      <c r="C572" s="37"/>
      <c r="D572" s="197" t="s">
        <v>155</v>
      </c>
      <c r="E572" s="37"/>
      <c r="F572" s="198" t="s">
        <v>536</v>
      </c>
      <c r="G572" s="37"/>
      <c r="H572" s="37"/>
      <c r="I572" s="194"/>
      <c r="J572" s="37"/>
      <c r="K572" s="37"/>
      <c r="L572" s="40"/>
      <c r="M572" s="195"/>
      <c r="N572" s="196"/>
      <c r="O572" s="65"/>
      <c r="P572" s="65"/>
      <c r="Q572" s="65"/>
      <c r="R572" s="65"/>
      <c r="S572" s="65"/>
      <c r="T572" s="66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155</v>
      </c>
      <c r="AU572" s="18" t="s">
        <v>80</v>
      </c>
    </row>
    <row r="573" spans="2:51" s="13" customFormat="1" ht="11.25">
      <c r="B573" s="199"/>
      <c r="C573" s="200"/>
      <c r="D573" s="192" t="s">
        <v>157</v>
      </c>
      <c r="E573" s="201" t="s">
        <v>19</v>
      </c>
      <c r="F573" s="202" t="s">
        <v>796</v>
      </c>
      <c r="G573" s="200"/>
      <c r="H573" s="201" t="s">
        <v>19</v>
      </c>
      <c r="I573" s="203"/>
      <c r="J573" s="200"/>
      <c r="K573" s="200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157</v>
      </c>
      <c r="AU573" s="208" t="s">
        <v>80</v>
      </c>
      <c r="AV573" s="13" t="s">
        <v>78</v>
      </c>
      <c r="AW573" s="13" t="s">
        <v>33</v>
      </c>
      <c r="AX573" s="13" t="s">
        <v>71</v>
      </c>
      <c r="AY573" s="208" t="s">
        <v>143</v>
      </c>
    </row>
    <row r="574" spans="2:51" s="14" customFormat="1" ht="11.25">
      <c r="B574" s="209"/>
      <c r="C574" s="210"/>
      <c r="D574" s="192" t="s">
        <v>157</v>
      </c>
      <c r="E574" s="211" t="s">
        <v>19</v>
      </c>
      <c r="F574" s="212" t="s">
        <v>1172</v>
      </c>
      <c r="G574" s="210"/>
      <c r="H574" s="213">
        <v>3.92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157</v>
      </c>
      <c r="AU574" s="219" t="s">
        <v>80</v>
      </c>
      <c r="AV574" s="14" t="s">
        <v>80</v>
      </c>
      <c r="AW574" s="14" t="s">
        <v>33</v>
      </c>
      <c r="AX574" s="14" t="s">
        <v>78</v>
      </c>
      <c r="AY574" s="219" t="s">
        <v>143</v>
      </c>
    </row>
    <row r="575" spans="2:63" s="12" customFormat="1" ht="22.9" customHeight="1">
      <c r="B575" s="163"/>
      <c r="C575" s="164"/>
      <c r="D575" s="165" t="s">
        <v>70</v>
      </c>
      <c r="E575" s="177" t="s">
        <v>537</v>
      </c>
      <c r="F575" s="177" t="s">
        <v>538</v>
      </c>
      <c r="G575" s="164"/>
      <c r="H575" s="164"/>
      <c r="I575" s="167"/>
      <c r="J575" s="178">
        <f>BK575</f>
        <v>0</v>
      </c>
      <c r="K575" s="164"/>
      <c r="L575" s="169"/>
      <c r="M575" s="170"/>
      <c r="N575" s="171"/>
      <c r="O575" s="171"/>
      <c r="P575" s="172">
        <f>SUM(P576:P622)</f>
        <v>0</v>
      </c>
      <c r="Q575" s="171"/>
      <c r="R575" s="172">
        <f>SUM(R576:R622)</f>
        <v>0.36564050000000003</v>
      </c>
      <c r="S575" s="171"/>
      <c r="T575" s="173">
        <f>SUM(T576:T622)</f>
        <v>0.0813099</v>
      </c>
      <c r="AR575" s="174" t="s">
        <v>80</v>
      </c>
      <c r="AT575" s="175" t="s">
        <v>70</v>
      </c>
      <c r="AU575" s="175" t="s">
        <v>78</v>
      </c>
      <c r="AY575" s="174" t="s">
        <v>143</v>
      </c>
      <c r="BK575" s="176">
        <f>SUM(BK576:BK622)</f>
        <v>0</v>
      </c>
    </row>
    <row r="576" spans="1:65" s="2" customFormat="1" ht="24.2" customHeight="1">
      <c r="A576" s="35"/>
      <c r="B576" s="36"/>
      <c r="C576" s="179" t="s">
        <v>253</v>
      </c>
      <c r="D576" s="179" t="s">
        <v>146</v>
      </c>
      <c r="E576" s="180" t="s">
        <v>540</v>
      </c>
      <c r="F576" s="181" t="s">
        <v>541</v>
      </c>
      <c r="G576" s="182" t="s">
        <v>163</v>
      </c>
      <c r="H576" s="183">
        <v>262.29</v>
      </c>
      <c r="I576" s="184"/>
      <c r="J576" s="185">
        <f>ROUND(I576*H576,2)</f>
        <v>0</v>
      </c>
      <c r="K576" s="181" t="s">
        <v>150</v>
      </c>
      <c r="L576" s="40"/>
      <c r="M576" s="186" t="s">
        <v>19</v>
      </c>
      <c r="N576" s="187" t="s">
        <v>42</v>
      </c>
      <c r="O576" s="65"/>
      <c r="P576" s="188">
        <f>O576*H576</f>
        <v>0</v>
      </c>
      <c r="Q576" s="188">
        <v>0</v>
      </c>
      <c r="R576" s="188">
        <f>Q576*H576</f>
        <v>0</v>
      </c>
      <c r="S576" s="188">
        <v>0</v>
      </c>
      <c r="T576" s="189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0" t="s">
        <v>270</v>
      </c>
      <c r="AT576" s="190" t="s">
        <v>146</v>
      </c>
      <c r="AU576" s="190" t="s">
        <v>80</v>
      </c>
      <c r="AY576" s="18" t="s">
        <v>143</v>
      </c>
      <c r="BE576" s="191">
        <f>IF(N576="základní",J576,0)</f>
        <v>0</v>
      </c>
      <c r="BF576" s="191">
        <f>IF(N576="snížená",J576,0)</f>
        <v>0</v>
      </c>
      <c r="BG576" s="191">
        <f>IF(N576="zákl. přenesená",J576,0)</f>
        <v>0</v>
      </c>
      <c r="BH576" s="191">
        <f>IF(N576="sníž. přenesená",J576,0)</f>
        <v>0</v>
      </c>
      <c r="BI576" s="191">
        <f>IF(N576="nulová",J576,0)</f>
        <v>0</v>
      </c>
      <c r="BJ576" s="18" t="s">
        <v>78</v>
      </c>
      <c r="BK576" s="191">
        <f>ROUND(I576*H576,2)</f>
        <v>0</v>
      </c>
      <c r="BL576" s="18" t="s">
        <v>270</v>
      </c>
      <c r="BM576" s="190" t="s">
        <v>1185</v>
      </c>
    </row>
    <row r="577" spans="1:47" s="2" customFormat="1" ht="11.25">
      <c r="A577" s="35"/>
      <c r="B577" s="36"/>
      <c r="C577" s="37"/>
      <c r="D577" s="192" t="s">
        <v>153</v>
      </c>
      <c r="E577" s="37"/>
      <c r="F577" s="193" t="s">
        <v>543</v>
      </c>
      <c r="G577" s="37"/>
      <c r="H577" s="37"/>
      <c r="I577" s="194"/>
      <c r="J577" s="37"/>
      <c r="K577" s="37"/>
      <c r="L577" s="40"/>
      <c r="M577" s="195"/>
      <c r="N577" s="196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153</v>
      </c>
      <c r="AU577" s="18" t="s">
        <v>80</v>
      </c>
    </row>
    <row r="578" spans="1:47" s="2" customFormat="1" ht="11.25">
      <c r="A578" s="35"/>
      <c r="B578" s="36"/>
      <c r="C578" s="37"/>
      <c r="D578" s="197" t="s">
        <v>155</v>
      </c>
      <c r="E578" s="37"/>
      <c r="F578" s="198" t="s">
        <v>544</v>
      </c>
      <c r="G578" s="37"/>
      <c r="H578" s="37"/>
      <c r="I578" s="194"/>
      <c r="J578" s="37"/>
      <c r="K578" s="37"/>
      <c r="L578" s="40"/>
      <c r="M578" s="195"/>
      <c r="N578" s="196"/>
      <c r="O578" s="65"/>
      <c r="P578" s="65"/>
      <c r="Q578" s="65"/>
      <c r="R578" s="65"/>
      <c r="S578" s="65"/>
      <c r="T578" s="66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8" t="s">
        <v>155</v>
      </c>
      <c r="AU578" s="18" t="s">
        <v>80</v>
      </c>
    </row>
    <row r="579" spans="2:51" s="13" customFormat="1" ht="11.25">
      <c r="B579" s="199"/>
      <c r="C579" s="200"/>
      <c r="D579" s="192" t="s">
        <v>157</v>
      </c>
      <c r="E579" s="201" t="s">
        <v>19</v>
      </c>
      <c r="F579" s="202" t="s">
        <v>796</v>
      </c>
      <c r="G579" s="200"/>
      <c r="H579" s="201" t="s">
        <v>19</v>
      </c>
      <c r="I579" s="203"/>
      <c r="J579" s="200"/>
      <c r="K579" s="200"/>
      <c r="L579" s="204"/>
      <c r="M579" s="205"/>
      <c r="N579" s="206"/>
      <c r="O579" s="206"/>
      <c r="P579" s="206"/>
      <c r="Q579" s="206"/>
      <c r="R579" s="206"/>
      <c r="S579" s="206"/>
      <c r="T579" s="207"/>
      <c r="AT579" s="208" t="s">
        <v>157</v>
      </c>
      <c r="AU579" s="208" t="s">
        <v>80</v>
      </c>
      <c r="AV579" s="13" t="s">
        <v>78</v>
      </c>
      <c r="AW579" s="13" t="s">
        <v>33</v>
      </c>
      <c r="AX579" s="13" t="s">
        <v>71</v>
      </c>
      <c r="AY579" s="208" t="s">
        <v>143</v>
      </c>
    </row>
    <row r="580" spans="2:51" s="14" customFormat="1" ht="22.5">
      <c r="B580" s="209"/>
      <c r="C580" s="210"/>
      <c r="D580" s="192" t="s">
        <v>157</v>
      </c>
      <c r="E580" s="211" t="s">
        <v>19</v>
      </c>
      <c r="F580" s="212" t="s">
        <v>1186</v>
      </c>
      <c r="G580" s="210"/>
      <c r="H580" s="213">
        <v>262.29</v>
      </c>
      <c r="I580" s="214"/>
      <c r="J580" s="210"/>
      <c r="K580" s="210"/>
      <c r="L580" s="215"/>
      <c r="M580" s="216"/>
      <c r="N580" s="217"/>
      <c r="O580" s="217"/>
      <c r="P580" s="217"/>
      <c r="Q580" s="217"/>
      <c r="R580" s="217"/>
      <c r="S580" s="217"/>
      <c r="T580" s="218"/>
      <c r="AT580" s="219" t="s">
        <v>157</v>
      </c>
      <c r="AU580" s="219" t="s">
        <v>80</v>
      </c>
      <c r="AV580" s="14" t="s">
        <v>80</v>
      </c>
      <c r="AW580" s="14" t="s">
        <v>33</v>
      </c>
      <c r="AX580" s="14" t="s">
        <v>78</v>
      </c>
      <c r="AY580" s="219" t="s">
        <v>143</v>
      </c>
    </row>
    <row r="581" spans="1:65" s="2" customFormat="1" ht="16.5" customHeight="1">
      <c r="A581" s="35"/>
      <c r="B581" s="36"/>
      <c r="C581" s="179" t="s">
        <v>261</v>
      </c>
      <c r="D581" s="179" t="s">
        <v>146</v>
      </c>
      <c r="E581" s="180" t="s">
        <v>548</v>
      </c>
      <c r="F581" s="181" t="s">
        <v>549</v>
      </c>
      <c r="G581" s="182" t="s">
        <v>163</v>
      </c>
      <c r="H581" s="183">
        <v>262.29</v>
      </c>
      <c r="I581" s="184"/>
      <c r="J581" s="185">
        <f>ROUND(I581*H581,2)</f>
        <v>0</v>
      </c>
      <c r="K581" s="181" t="s">
        <v>150</v>
      </c>
      <c r="L581" s="40"/>
      <c r="M581" s="186" t="s">
        <v>19</v>
      </c>
      <c r="N581" s="187" t="s">
        <v>42</v>
      </c>
      <c r="O581" s="65"/>
      <c r="P581" s="188">
        <f>O581*H581</f>
        <v>0</v>
      </c>
      <c r="Q581" s="188">
        <v>0.001</v>
      </c>
      <c r="R581" s="188">
        <f>Q581*H581</f>
        <v>0.26229</v>
      </c>
      <c r="S581" s="188">
        <v>0.00031</v>
      </c>
      <c r="T581" s="189">
        <f>S581*H581</f>
        <v>0.0813099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190" t="s">
        <v>270</v>
      </c>
      <c r="AT581" s="190" t="s">
        <v>146</v>
      </c>
      <c r="AU581" s="190" t="s">
        <v>80</v>
      </c>
      <c r="AY581" s="18" t="s">
        <v>143</v>
      </c>
      <c r="BE581" s="191">
        <f>IF(N581="základní",J581,0)</f>
        <v>0</v>
      </c>
      <c r="BF581" s="191">
        <f>IF(N581="snížená",J581,0)</f>
        <v>0</v>
      </c>
      <c r="BG581" s="191">
        <f>IF(N581="zákl. přenesená",J581,0)</f>
        <v>0</v>
      </c>
      <c r="BH581" s="191">
        <f>IF(N581="sníž. přenesená",J581,0)</f>
        <v>0</v>
      </c>
      <c r="BI581" s="191">
        <f>IF(N581="nulová",J581,0)</f>
        <v>0</v>
      </c>
      <c r="BJ581" s="18" t="s">
        <v>78</v>
      </c>
      <c r="BK581" s="191">
        <f>ROUND(I581*H581,2)</f>
        <v>0</v>
      </c>
      <c r="BL581" s="18" t="s">
        <v>270</v>
      </c>
      <c r="BM581" s="190" t="s">
        <v>1187</v>
      </c>
    </row>
    <row r="582" spans="1:47" s="2" customFormat="1" ht="11.25">
      <c r="A582" s="35"/>
      <c r="B582" s="36"/>
      <c r="C582" s="37"/>
      <c r="D582" s="192" t="s">
        <v>153</v>
      </c>
      <c r="E582" s="37"/>
      <c r="F582" s="193" t="s">
        <v>551</v>
      </c>
      <c r="G582" s="37"/>
      <c r="H582" s="37"/>
      <c r="I582" s="194"/>
      <c r="J582" s="37"/>
      <c r="K582" s="37"/>
      <c r="L582" s="40"/>
      <c r="M582" s="195"/>
      <c r="N582" s="196"/>
      <c r="O582" s="65"/>
      <c r="P582" s="65"/>
      <c r="Q582" s="65"/>
      <c r="R582" s="65"/>
      <c r="S582" s="65"/>
      <c r="T582" s="66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153</v>
      </c>
      <c r="AU582" s="18" t="s">
        <v>80</v>
      </c>
    </row>
    <row r="583" spans="1:47" s="2" customFormat="1" ht="11.25">
      <c r="A583" s="35"/>
      <c r="B583" s="36"/>
      <c r="C583" s="37"/>
      <c r="D583" s="197" t="s">
        <v>155</v>
      </c>
      <c r="E583" s="37"/>
      <c r="F583" s="198" t="s">
        <v>552</v>
      </c>
      <c r="G583" s="37"/>
      <c r="H583" s="37"/>
      <c r="I583" s="194"/>
      <c r="J583" s="37"/>
      <c r="K583" s="37"/>
      <c r="L583" s="40"/>
      <c r="M583" s="195"/>
      <c r="N583" s="196"/>
      <c r="O583" s="65"/>
      <c r="P583" s="65"/>
      <c r="Q583" s="65"/>
      <c r="R583" s="65"/>
      <c r="S583" s="65"/>
      <c r="T583" s="66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155</v>
      </c>
      <c r="AU583" s="18" t="s">
        <v>80</v>
      </c>
    </row>
    <row r="584" spans="2:51" s="13" customFormat="1" ht="11.25">
      <c r="B584" s="199"/>
      <c r="C584" s="200"/>
      <c r="D584" s="192" t="s">
        <v>157</v>
      </c>
      <c r="E584" s="201" t="s">
        <v>19</v>
      </c>
      <c r="F584" s="202" t="s">
        <v>796</v>
      </c>
      <c r="G584" s="200"/>
      <c r="H584" s="201" t="s">
        <v>19</v>
      </c>
      <c r="I584" s="203"/>
      <c r="J584" s="200"/>
      <c r="K584" s="200"/>
      <c r="L584" s="204"/>
      <c r="M584" s="205"/>
      <c r="N584" s="206"/>
      <c r="O584" s="206"/>
      <c r="P584" s="206"/>
      <c r="Q584" s="206"/>
      <c r="R584" s="206"/>
      <c r="S584" s="206"/>
      <c r="T584" s="207"/>
      <c r="AT584" s="208" t="s">
        <v>157</v>
      </c>
      <c r="AU584" s="208" t="s">
        <v>80</v>
      </c>
      <c r="AV584" s="13" t="s">
        <v>78</v>
      </c>
      <c r="AW584" s="13" t="s">
        <v>33</v>
      </c>
      <c r="AX584" s="13" t="s">
        <v>71</v>
      </c>
      <c r="AY584" s="208" t="s">
        <v>143</v>
      </c>
    </row>
    <row r="585" spans="2:51" s="14" customFormat="1" ht="22.5">
      <c r="B585" s="209"/>
      <c r="C585" s="210"/>
      <c r="D585" s="192" t="s">
        <v>157</v>
      </c>
      <c r="E585" s="211" t="s">
        <v>19</v>
      </c>
      <c r="F585" s="212" t="s">
        <v>1186</v>
      </c>
      <c r="G585" s="210"/>
      <c r="H585" s="213">
        <v>262.29</v>
      </c>
      <c r="I585" s="214"/>
      <c r="J585" s="210"/>
      <c r="K585" s="210"/>
      <c r="L585" s="215"/>
      <c r="M585" s="216"/>
      <c r="N585" s="217"/>
      <c r="O585" s="217"/>
      <c r="P585" s="217"/>
      <c r="Q585" s="217"/>
      <c r="R585" s="217"/>
      <c r="S585" s="217"/>
      <c r="T585" s="218"/>
      <c r="AT585" s="219" t="s">
        <v>157</v>
      </c>
      <c r="AU585" s="219" t="s">
        <v>80</v>
      </c>
      <c r="AV585" s="14" t="s">
        <v>80</v>
      </c>
      <c r="AW585" s="14" t="s">
        <v>33</v>
      </c>
      <c r="AX585" s="14" t="s">
        <v>78</v>
      </c>
      <c r="AY585" s="219" t="s">
        <v>143</v>
      </c>
    </row>
    <row r="586" spans="1:65" s="2" customFormat="1" ht="24.2" customHeight="1">
      <c r="A586" s="35"/>
      <c r="B586" s="36"/>
      <c r="C586" s="179" t="s">
        <v>277</v>
      </c>
      <c r="D586" s="179" t="s">
        <v>146</v>
      </c>
      <c r="E586" s="180" t="s">
        <v>554</v>
      </c>
      <c r="F586" s="181" t="s">
        <v>555</v>
      </c>
      <c r="G586" s="182" t="s">
        <v>163</v>
      </c>
      <c r="H586" s="183">
        <v>262.29</v>
      </c>
      <c r="I586" s="184"/>
      <c r="J586" s="185">
        <f>ROUND(I586*H586,2)</f>
        <v>0</v>
      </c>
      <c r="K586" s="181" t="s">
        <v>150</v>
      </c>
      <c r="L586" s="40"/>
      <c r="M586" s="186" t="s">
        <v>19</v>
      </c>
      <c r="N586" s="187" t="s">
        <v>42</v>
      </c>
      <c r="O586" s="65"/>
      <c r="P586" s="188">
        <f>O586*H586</f>
        <v>0</v>
      </c>
      <c r="Q586" s="188">
        <v>0</v>
      </c>
      <c r="R586" s="188">
        <f>Q586*H586</f>
        <v>0</v>
      </c>
      <c r="S586" s="188">
        <v>0</v>
      </c>
      <c r="T586" s="189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0" t="s">
        <v>270</v>
      </c>
      <c r="AT586" s="190" t="s">
        <v>146</v>
      </c>
      <c r="AU586" s="190" t="s">
        <v>80</v>
      </c>
      <c r="AY586" s="18" t="s">
        <v>143</v>
      </c>
      <c r="BE586" s="191">
        <f>IF(N586="základní",J586,0)</f>
        <v>0</v>
      </c>
      <c r="BF586" s="191">
        <f>IF(N586="snížená",J586,0)</f>
        <v>0</v>
      </c>
      <c r="BG586" s="191">
        <f>IF(N586="zákl. přenesená",J586,0)</f>
        <v>0</v>
      </c>
      <c r="BH586" s="191">
        <f>IF(N586="sníž. přenesená",J586,0)</f>
        <v>0</v>
      </c>
      <c r="BI586" s="191">
        <f>IF(N586="nulová",J586,0)</f>
        <v>0</v>
      </c>
      <c r="BJ586" s="18" t="s">
        <v>78</v>
      </c>
      <c r="BK586" s="191">
        <f>ROUND(I586*H586,2)</f>
        <v>0</v>
      </c>
      <c r="BL586" s="18" t="s">
        <v>270</v>
      </c>
      <c r="BM586" s="190" t="s">
        <v>1188</v>
      </c>
    </row>
    <row r="587" spans="1:47" s="2" customFormat="1" ht="19.5">
      <c r="A587" s="35"/>
      <c r="B587" s="36"/>
      <c r="C587" s="37"/>
      <c r="D587" s="192" t="s">
        <v>153</v>
      </c>
      <c r="E587" s="37"/>
      <c r="F587" s="193" t="s">
        <v>557</v>
      </c>
      <c r="G587" s="37"/>
      <c r="H587" s="37"/>
      <c r="I587" s="194"/>
      <c r="J587" s="37"/>
      <c r="K587" s="37"/>
      <c r="L587" s="40"/>
      <c r="M587" s="195"/>
      <c r="N587" s="196"/>
      <c r="O587" s="65"/>
      <c r="P587" s="65"/>
      <c r="Q587" s="65"/>
      <c r="R587" s="65"/>
      <c r="S587" s="65"/>
      <c r="T587" s="66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8" t="s">
        <v>153</v>
      </c>
      <c r="AU587" s="18" t="s">
        <v>80</v>
      </c>
    </row>
    <row r="588" spans="1:47" s="2" customFormat="1" ht="11.25">
      <c r="A588" s="35"/>
      <c r="B588" s="36"/>
      <c r="C588" s="37"/>
      <c r="D588" s="197" t="s">
        <v>155</v>
      </c>
      <c r="E588" s="37"/>
      <c r="F588" s="198" t="s">
        <v>558</v>
      </c>
      <c r="G588" s="37"/>
      <c r="H588" s="37"/>
      <c r="I588" s="194"/>
      <c r="J588" s="37"/>
      <c r="K588" s="37"/>
      <c r="L588" s="40"/>
      <c r="M588" s="195"/>
      <c r="N588" s="196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155</v>
      </c>
      <c r="AU588" s="18" t="s">
        <v>80</v>
      </c>
    </row>
    <row r="589" spans="2:51" s="13" customFormat="1" ht="11.25">
      <c r="B589" s="199"/>
      <c r="C589" s="200"/>
      <c r="D589" s="192" t="s">
        <v>157</v>
      </c>
      <c r="E589" s="201" t="s">
        <v>19</v>
      </c>
      <c r="F589" s="202" t="s">
        <v>796</v>
      </c>
      <c r="G589" s="200"/>
      <c r="H589" s="201" t="s">
        <v>19</v>
      </c>
      <c r="I589" s="203"/>
      <c r="J589" s="200"/>
      <c r="K589" s="200"/>
      <c r="L589" s="204"/>
      <c r="M589" s="205"/>
      <c r="N589" s="206"/>
      <c r="O589" s="206"/>
      <c r="P589" s="206"/>
      <c r="Q589" s="206"/>
      <c r="R589" s="206"/>
      <c r="S589" s="206"/>
      <c r="T589" s="207"/>
      <c r="AT589" s="208" t="s">
        <v>157</v>
      </c>
      <c r="AU589" s="208" t="s">
        <v>80</v>
      </c>
      <c r="AV589" s="13" t="s">
        <v>78</v>
      </c>
      <c r="AW589" s="13" t="s">
        <v>33</v>
      </c>
      <c r="AX589" s="13" t="s">
        <v>71</v>
      </c>
      <c r="AY589" s="208" t="s">
        <v>143</v>
      </c>
    </row>
    <row r="590" spans="2:51" s="14" customFormat="1" ht="22.5">
      <c r="B590" s="209"/>
      <c r="C590" s="210"/>
      <c r="D590" s="192" t="s">
        <v>157</v>
      </c>
      <c r="E590" s="211" t="s">
        <v>19</v>
      </c>
      <c r="F590" s="212" t="s">
        <v>1186</v>
      </c>
      <c r="G590" s="210"/>
      <c r="H590" s="213">
        <v>262.29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157</v>
      </c>
      <c r="AU590" s="219" t="s">
        <v>80</v>
      </c>
      <c r="AV590" s="14" t="s">
        <v>80</v>
      </c>
      <c r="AW590" s="14" t="s">
        <v>33</v>
      </c>
      <c r="AX590" s="14" t="s">
        <v>78</v>
      </c>
      <c r="AY590" s="219" t="s">
        <v>143</v>
      </c>
    </row>
    <row r="591" spans="1:65" s="2" customFormat="1" ht="16.5" customHeight="1">
      <c r="A591" s="35"/>
      <c r="B591" s="36"/>
      <c r="C591" s="179" t="s">
        <v>1189</v>
      </c>
      <c r="D591" s="179" t="s">
        <v>146</v>
      </c>
      <c r="E591" s="180" t="s">
        <v>560</v>
      </c>
      <c r="F591" s="181" t="s">
        <v>561</v>
      </c>
      <c r="G591" s="182" t="s">
        <v>163</v>
      </c>
      <c r="H591" s="183">
        <v>62.4</v>
      </c>
      <c r="I591" s="184"/>
      <c r="J591" s="185">
        <f>ROUND(I591*H591,2)</f>
        <v>0</v>
      </c>
      <c r="K591" s="181" t="s">
        <v>150</v>
      </c>
      <c r="L591" s="40"/>
      <c r="M591" s="186" t="s">
        <v>19</v>
      </c>
      <c r="N591" s="187" t="s">
        <v>42</v>
      </c>
      <c r="O591" s="65"/>
      <c r="P591" s="188">
        <f>O591*H591</f>
        <v>0</v>
      </c>
      <c r="Q591" s="188">
        <v>0</v>
      </c>
      <c r="R591" s="188">
        <f>Q591*H591</f>
        <v>0</v>
      </c>
      <c r="S591" s="188">
        <v>0</v>
      </c>
      <c r="T591" s="189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0" t="s">
        <v>270</v>
      </c>
      <c r="AT591" s="190" t="s">
        <v>146</v>
      </c>
      <c r="AU591" s="190" t="s">
        <v>80</v>
      </c>
      <c r="AY591" s="18" t="s">
        <v>143</v>
      </c>
      <c r="BE591" s="191">
        <f>IF(N591="základní",J591,0)</f>
        <v>0</v>
      </c>
      <c r="BF591" s="191">
        <f>IF(N591="snížená",J591,0)</f>
        <v>0</v>
      </c>
      <c r="BG591" s="191">
        <f>IF(N591="zákl. přenesená",J591,0)</f>
        <v>0</v>
      </c>
      <c r="BH591" s="191">
        <f>IF(N591="sníž. přenesená",J591,0)</f>
        <v>0</v>
      </c>
      <c r="BI591" s="191">
        <f>IF(N591="nulová",J591,0)</f>
        <v>0</v>
      </c>
      <c r="BJ591" s="18" t="s">
        <v>78</v>
      </c>
      <c r="BK591" s="191">
        <f>ROUND(I591*H591,2)</f>
        <v>0</v>
      </c>
      <c r="BL591" s="18" t="s">
        <v>270</v>
      </c>
      <c r="BM591" s="190" t="s">
        <v>1190</v>
      </c>
    </row>
    <row r="592" spans="1:47" s="2" customFormat="1" ht="19.5">
      <c r="A592" s="35"/>
      <c r="B592" s="36"/>
      <c r="C592" s="37"/>
      <c r="D592" s="192" t="s">
        <v>153</v>
      </c>
      <c r="E592" s="37"/>
      <c r="F592" s="193" t="s">
        <v>563</v>
      </c>
      <c r="G592" s="37"/>
      <c r="H592" s="37"/>
      <c r="I592" s="194"/>
      <c r="J592" s="37"/>
      <c r="K592" s="37"/>
      <c r="L592" s="40"/>
      <c r="M592" s="195"/>
      <c r="N592" s="196"/>
      <c r="O592" s="65"/>
      <c r="P592" s="65"/>
      <c r="Q592" s="65"/>
      <c r="R592" s="65"/>
      <c r="S592" s="65"/>
      <c r="T592" s="66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153</v>
      </c>
      <c r="AU592" s="18" t="s">
        <v>80</v>
      </c>
    </row>
    <row r="593" spans="1:47" s="2" customFormat="1" ht="11.25">
      <c r="A593" s="35"/>
      <c r="B593" s="36"/>
      <c r="C593" s="37"/>
      <c r="D593" s="197" t="s">
        <v>155</v>
      </c>
      <c r="E593" s="37"/>
      <c r="F593" s="198" t="s">
        <v>564</v>
      </c>
      <c r="G593" s="37"/>
      <c r="H593" s="37"/>
      <c r="I593" s="194"/>
      <c r="J593" s="37"/>
      <c r="K593" s="37"/>
      <c r="L593" s="40"/>
      <c r="M593" s="195"/>
      <c r="N593" s="196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155</v>
      </c>
      <c r="AU593" s="18" t="s">
        <v>80</v>
      </c>
    </row>
    <row r="594" spans="2:51" s="13" customFormat="1" ht="11.25">
      <c r="B594" s="199"/>
      <c r="C594" s="200"/>
      <c r="D594" s="192" t="s">
        <v>157</v>
      </c>
      <c r="E594" s="201" t="s">
        <v>19</v>
      </c>
      <c r="F594" s="202" t="s">
        <v>796</v>
      </c>
      <c r="G594" s="200"/>
      <c r="H594" s="201" t="s">
        <v>19</v>
      </c>
      <c r="I594" s="203"/>
      <c r="J594" s="200"/>
      <c r="K594" s="200"/>
      <c r="L594" s="204"/>
      <c r="M594" s="205"/>
      <c r="N594" s="206"/>
      <c r="O594" s="206"/>
      <c r="P594" s="206"/>
      <c r="Q594" s="206"/>
      <c r="R594" s="206"/>
      <c r="S594" s="206"/>
      <c r="T594" s="207"/>
      <c r="AT594" s="208" t="s">
        <v>157</v>
      </c>
      <c r="AU594" s="208" t="s">
        <v>80</v>
      </c>
      <c r="AV594" s="13" t="s">
        <v>78</v>
      </c>
      <c r="AW594" s="13" t="s">
        <v>33</v>
      </c>
      <c r="AX594" s="13" t="s">
        <v>71</v>
      </c>
      <c r="AY594" s="208" t="s">
        <v>143</v>
      </c>
    </row>
    <row r="595" spans="2:51" s="14" customFormat="1" ht="11.25">
      <c r="B595" s="209"/>
      <c r="C595" s="210"/>
      <c r="D595" s="192" t="s">
        <v>157</v>
      </c>
      <c r="E595" s="211" t="s">
        <v>19</v>
      </c>
      <c r="F595" s="212" t="s">
        <v>1191</v>
      </c>
      <c r="G595" s="210"/>
      <c r="H595" s="213">
        <v>62.4</v>
      </c>
      <c r="I595" s="214"/>
      <c r="J595" s="210"/>
      <c r="K595" s="210"/>
      <c r="L595" s="215"/>
      <c r="M595" s="216"/>
      <c r="N595" s="217"/>
      <c r="O595" s="217"/>
      <c r="P595" s="217"/>
      <c r="Q595" s="217"/>
      <c r="R595" s="217"/>
      <c r="S595" s="217"/>
      <c r="T595" s="218"/>
      <c r="AT595" s="219" t="s">
        <v>157</v>
      </c>
      <c r="AU595" s="219" t="s">
        <v>80</v>
      </c>
      <c r="AV595" s="14" t="s">
        <v>80</v>
      </c>
      <c r="AW595" s="14" t="s">
        <v>33</v>
      </c>
      <c r="AX595" s="14" t="s">
        <v>78</v>
      </c>
      <c r="AY595" s="219" t="s">
        <v>143</v>
      </c>
    </row>
    <row r="596" spans="1:65" s="2" customFormat="1" ht="21.75" customHeight="1">
      <c r="A596" s="35"/>
      <c r="B596" s="36"/>
      <c r="C596" s="179" t="s">
        <v>1192</v>
      </c>
      <c r="D596" s="179" t="s">
        <v>146</v>
      </c>
      <c r="E596" s="180" t="s">
        <v>567</v>
      </c>
      <c r="F596" s="181" t="s">
        <v>568</v>
      </c>
      <c r="G596" s="182" t="s">
        <v>163</v>
      </c>
      <c r="H596" s="183">
        <v>25.76</v>
      </c>
      <c r="I596" s="184"/>
      <c r="J596" s="185">
        <f>ROUND(I596*H596,2)</f>
        <v>0</v>
      </c>
      <c r="K596" s="181" t="s">
        <v>150</v>
      </c>
      <c r="L596" s="40"/>
      <c r="M596" s="186" t="s">
        <v>19</v>
      </c>
      <c r="N596" s="187" t="s">
        <v>42</v>
      </c>
      <c r="O596" s="65"/>
      <c r="P596" s="188">
        <f>O596*H596</f>
        <v>0</v>
      </c>
      <c r="Q596" s="188">
        <v>0</v>
      </c>
      <c r="R596" s="188">
        <f>Q596*H596</f>
        <v>0</v>
      </c>
      <c r="S596" s="188">
        <v>0</v>
      </c>
      <c r="T596" s="189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0" t="s">
        <v>270</v>
      </c>
      <c r="AT596" s="190" t="s">
        <v>146</v>
      </c>
      <c r="AU596" s="190" t="s">
        <v>80</v>
      </c>
      <c r="AY596" s="18" t="s">
        <v>143</v>
      </c>
      <c r="BE596" s="191">
        <f>IF(N596="základní",J596,0)</f>
        <v>0</v>
      </c>
      <c r="BF596" s="191">
        <f>IF(N596="snížená",J596,0)</f>
        <v>0</v>
      </c>
      <c r="BG596" s="191">
        <f>IF(N596="zákl. přenesená",J596,0)</f>
        <v>0</v>
      </c>
      <c r="BH596" s="191">
        <f>IF(N596="sníž. přenesená",J596,0)</f>
        <v>0</v>
      </c>
      <c r="BI596" s="191">
        <f>IF(N596="nulová",J596,0)</f>
        <v>0</v>
      </c>
      <c r="BJ596" s="18" t="s">
        <v>78</v>
      </c>
      <c r="BK596" s="191">
        <f>ROUND(I596*H596,2)</f>
        <v>0</v>
      </c>
      <c r="BL596" s="18" t="s">
        <v>270</v>
      </c>
      <c r="BM596" s="190" t="s">
        <v>1193</v>
      </c>
    </row>
    <row r="597" spans="1:47" s="2" customFormat="1" ht="29.25">
      <c r="A597" s="35"/>
      <c r="B597" s="36"/>
      <c r="C597" s="37"/>
      <c r="D597" s="192" t="s">
        <v>153</v>
      </c>
      <c r="E597" s="37"/>
      <c r="F597" s="193" t="s">
        <v>570</v>
      </c>
      <c r="G597" s="37"/>
      <c r="H597" s="37"/>
      <c r="I597" s="194"/>
      <c r="J597" s="37"/>
      <c r="K597" s="37"/>
      <c r="L597" s="40"/>
      <c r="M597" s="195"/>
      <c r="N597" s="196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153</v>
      </c>
      <c r="AU597" s="18" t="s">
        <v>80</v>
      </c>
    </row>
    <row r="598" spans="1:47" s="2" customFormat="1" ht="11.25">
      <c r="A598" s="35"/>
      <c r="B598" s="36"/>
      <c r="C598" s="37"/>
      <c r="D598" s="197" t="s">
        <v>155</v>
      </c>
      <c r="E598" s="37"/>
      <c r="F598" s="198" t="s">
        <v>571</v>
      </c>
      <c r="G598" s="37"/>
      <c r="H598" s="37"/>
      <c r="I598" s="194"/>
      <c r="J598" s="37"/>
      <c r="K598" s="37"/>
      <c r="L598" s="40"/>
      <c r="M598" s="195"/>
      <c r="N598" s="196"/>
      <c r="O598" s="65"/>
      <c r="P598" s="65"/>
      <c r="Q598" s="65"/>
      <c r="R598" s="65"/>
      <c r="S598" s="65"/>
      <c r="T598" s="66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8" t="s">
        <v>155</v>
      </c>
      <c r="AU598" s="18" t="s">
        <v>80</v>
      </c>
    </row>
    <row r="599" spans="2:51" s="13" customFormat="1" ht="11.25">
      <c r="B599" s="199"/>
      <c r="C599" s="200"/>
      <c r="D599" s="192" t="s">
        <v>157</v>
      </c>
      <c r="E599" s="201" t="s">
        <v>19</v>
      </c>
      <c r="F599" s="202" t="s">
        <v>796</v>
      </c>
      <c r="G599" s="200"/>
      <c r="H599" s="201" t="s">
        <v>19</v>
      </c>
      <c r="I599" s="203"/>
      <c r="J599" s="200"/>
      <c r="K599" s="200"/>
      <c r="L599" s="204"/>
      <c r="M599" s="205"/>
      <c r="N599" s="206"/>
      <c r="O599" s="206"/>
      <c r="P599" s="206"/>
      <c r="Q599" s="206"/>
      <c r="R599" s="206"/>
      <c r="S599" s="206"/>
      <c r="T599" s="207"/>
      <c r="AT599" s="208" t="s">
        <v>157</v>
      </c>
      <c r="AU599" s="208" t="s">
        <v>80</v>
      </c>
      <c r="AV599" s="13" t="s">
        <v>78</v>
      </c>
      <c r="AW599" s="13" t="s">
        <v>33</v>
      </c>
      <c r="AX599" s="13" t="s">
        <v>71</v>
      </c>
      <c r="AY599" s="208" t="s">
        <v>143</v>
      </c>
    </row>
    <row r="600" spans="2:51" s="14" customFormat="1" ht="11.25">
      <c r="B600" s="209"/>
      <c r="C600" s="210"/>
      <c r="D600" s="192" t="s">
        <v>157</v>
      </c>
      <c r="E600" s="211" t="s">
        <v>19</v>
      </c>
      <c r="F600" s="212" t="s">
        <v>1194</v>
      </c>
      <c r="G600" s="210"/>
      <c r="H600" s="213">
        <v>25.76</v>
      </c>
      <c r="I600" s="214"/>
      <c r="J600" s="210"/>
      <c r="K600" s="210"/>
      <c r="L600" s="215"/>
      <c r="M600" s="216"/>
      <c r="N600" s="217"/>
      <c r="O600" s="217"/>
      <c r="P600" s="217"/>
      <c r="Q600" s="217"/>
      <c r="R600" s="217"/>
      <c r="S600" s="217"/>
      <c r="T600" s="218"/>
      <c r="AT600" s="219" t="s">
        <v>157</v>
      </c>
      <c r="AU600" s="219" t="s">
        <v>80</v>
      </c>
      <c r="AV600" s="14" t="s">
        <v>80</v>
      </c>
      <c r="AW600" s="14" t="s">
        <v>33</v>
      </c>
      <c r="AX600" s="14" t="s">
        <v>78</v>
      </c>
      <c r="AY600" s="219" t="s">
        <v>143</v>
      </c>
    </row>
    <row r="601" spans="1:65" s="2" customFormat="1" ht="16.5" customHeight="1">
      <c r="A601" s="35"/>
      <c r="B601" s="36"/>
      <c r="C601" s="220" t="s">
        <v>1195</v>
      </c>
      <c r="D601" s="220" t="s">
        <v>240</v>
      </c>
      <c r="E601" s="221" t="s">
        <v>581</v>
      </c>
      <c r="F601" s="222" t="s">
        <v>582</v>
      </c>
      <c r="G601" s="223" t="s">
        <v>163</v>
      </c>
      <c r="H601" s="224">
        <v>92.568</v>
      </c>
      <c r="I601" s="225"/>
      <c r="J601" s="226">
        <f>ROUND(I601*H601,2)</f>
        <v>0</v>
      </c>
      <c r="K601" s="222" t="s">
        <v>150</v>
      </c>
      <c r="L601" s="227"/>
      <c r="M601" s="228" t="s">
        <v>19</v>
      </c>
      <c r="N601" s="229" t="s">
        <v>42</v>
      </c>
      <c r="O601" s="65"/>
      <c r="P601" s="188">
        <f>O601*H601</f>
        <v>0</v>
      </c>
      <c r="Q601" s="188">
        <v>0</v>
      </c>
      <c r="R601" s="188">
        <f>Q601*H601</f>
        <v>0</v>
      </c>
      <c r="S601" s="188">
        <v>0</v>
      </c>
      <c r="T601" s="189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0" t="s">
        <v>387</v>
      </c>
      <c r="AT601" s="190" t="s">
        <v>240</v>
      </c>
      <c r="AU601" s="190" t="s">
        <v>80</v>
      </c>
      <c r="AY601" s="18" t="s">
        <v>143</v>
      </c>
      <c r="BE601" s="191">
        <f>IF(N601="základní",J601,0)</f>
        <v>0</v>
      </c>
      <c r="BF601" s="191">
        <f>IF(N601="snížená",J601,0)</f>
        <v>0</v>
      </c>
      <c r="BG601" s="191">
        <f>IF(N601="zákl. přenesená",J601,0)</f>
        <v>0</v>
      </c>
      <c r="BH601" s="191">
        <f>IF(N601="sníž. přenesená",J601,0)</f>
        <v>0</v>
      </c>
      <c r="BI601" s="191">
        <f>IF(N601="nulová",J601,0)</f>
        <v>0</v>
      </c>
      <c r="BJ601" s="18" t="s">
        <v>78</v>
      </c>
      <c r="BK601" s="191">
        <f>ROUND(I601*H601,2)</f>
        <v>0</v>
      </c>
      <c r="BL601" s="18" t="s">
        <v>270</v>
      </c>
      <c r="BM601" s="190" t="s">
        <v>1196</v>
      </c>
    </row>
    <row r="602" spans="1:47" s="2" customFormat="1" ht="11.25">
      <c r="A602" s="35"/>
      <c r="B602" s="36"/>
      <c r="C602" s="37"/>
      <c r="D602" s="192" t="s">
        <v>153</v>
      </c>
      <c r="E602" s="37"/>
      <c r="F602" s="193" t="s">
        <v>582</v>
      </c>
      <c r="G602" s="37"/>
      <c r="H602" s="37"/>
      <c r="I602" s="194"/>
      <c r="J602" s="37"/>
      <c r="K602" s="37"/>
      <c r="L602" s="40"/>
      <c r="M602" s="195"/>
      <c r="N602" s="196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153</v>
      </c>
      <c r="AU602" s="18" t="s">
        <v>80</v>
      </c>
    </row>
    <row r="603" spans="2:51" s="14" customFormat="1" ht="11.25">
      <c r="B603" s="209"/>
      <c r="C603" s="210"/>
      <c r="D603" s="192" t="s">
        <v>157</v>
      </c>
      <c r="E603" s="211" t="s">
        <v>19</v>
      </c>
      <c r="F603" s="212" t="s">
        <v>1197</v>
      </c>
      <c r="G603" s="210"/>
      <c r="H603" s="213">
        <v>88.16</v>
      </c>
      <c r="I603" s="214"/>
      <c r="J603" s="210"/>
      <c r="K603" s="210"/>
      <c r="L603" s="215"/>
      <c r="M603" s="216"/>
      <c r="N603" s="217"/>
      <c r="O603" s="217"/>
      <c r="P603" s="217"/>
      <c r="Q603" s="217"/>
      <c r="R603" s="217"/>
      <c r="S603" s="217"/>
      <c r="T603" s="218"/>
      <c r="AT603" s="219" t="s">
        <v>157</v>
      </c>
      <c r="AU603" s="219" t="s">
        <v>80</v>
      </c>
      <c r="AV603" s="14" t="s">
        <v>80</v>
      </c>
      <c r="AW603" s="14" t="s">
        <v>33</v>
      </c>
      <c r="AX603" s="14" t="s">
        <v>78</v>
      </c>
      <c r="AY603" s="219" t="s">
        <v>143</v>
      </c>
    </row>
    <row r="604" spans="2:51" s="14" customFormat="1" ht="11.25">
      <c r="B604" s="209"/>
      <c r="C604" s="210"/>
      <c r="D604" s="192" t="s">
        <v>157</v>
      </c>
      <c r="E604" s="210"/>
      <c r="F604" s="212" t="s">
        <v>1198</v>
      </c>
      <c r="G604" s="210"/>
      <c r="H604" s="213">
        <v>92.568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157</v>
      </c>
      <c r="AU604" s="219" t="s">
        <v>80</v>
      </c>
      <c r="AV604" s="14" t="s">
        <v>80</v>
      </c>
      <c r="AW604" s="14" t="s">
        <v>4</v>
      </c>
      <c r="AX604" s="14" t="s">
        <v>78</v>
      </c>
      <c r="AY604" s="219" t="s">
        <v>143</v>
      </c>
    </row>
    <row r="605" spans="1:65" s="2" customFormat="1" ht="24.2" customHeight="1">
      <c r="A605" s="35"/>
      <c r="B605" s="36"/>
      <c r="C605" s="179" t="s">
        <v>1199</v>
      </c>
      <c r="D605" s="179" t="s">
        <v>146</v>
      </c>
      <c r="E605" s="180" t="s">
        <v>586</v>
      </c>
      <c r="F605" s="181" t="s">
        <v>587</v>
      </c>
      <c r="G605" s="182" t="s">
        <v>163</v>
      </c>
      <c r="H605" s="183">
        <v>224.675</v>
      </c>
      <c r="I605" s="184"/>
      <c r="J605" s="185">
        <f>ROUND(I605*H605,2)</f>
        <v>0</v>
      </c>
      <c r="K605" s="181" t="s">
        <v>150</v>
      </c>
      <c r="L605" s="40"/>
      <c r="M605" s="186" t="s">
        <v>19</v>
      </c>
      <c r="N605" s="187" t="s">
        <v>42</v>
      </c>
      <c r="O605" s="65"/>
      <c r="P605" s="188">
        <f>O605*H605</f>
        <v>0</v>
      </c>
      <c r="Q605" s="188">
        <v>0.0002</v>
      </c>
      <c r="R605" s="188">
        <f>Q605*H605</f>
        <v>0.044935</v>
      </c>
      <c r="S605" s="188">
        <v>0</v>
      </c>
      <c r="T605" s="189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90" t="s">
        <v>270</v>
      </c>
      <c r="AT605" s="190" t="s">
        <v>146</v>
      </c>
      <c r="AU605" s="190" t="s">
        <v>80</v>
      </c>
      <c r="AY605" s="18" t="s">
        <v>143</v>
      </c>
      <c r="BE605" s="191">
        <f>IF(N605="základní",J605,0)</f>
        <v>0</v>
      </c>
      <c r="BF605" s="191">
        <f>IF(N605="snížená",J605,0)</f>
        <v>0</v>
      </c>
      <c r="BG605" s="191">
        <f>IF(N605="zákl. přenesená",J605,0)</f>
        <v>0</v>
      </c>
      <c r="BH605" s="191">
        <f>IF(N605="sníž. přenesená",J605,0)</f>
        <v>0</v>
      </c>
      <c r="BI605" s="191">
        <f>IF(N605="nulová",J605,0)</f>
        <v>0</v>
      </c>
      <c r="BJ605" s="18" t="s">
        <v>78</v>
      </c>
      <c r="BK605" s="191">
        <f>ROUND(I605*H605,2)</f>
        <v>0</v>
      </c>
      <c r="BL605" s="18" t="s">
        <v>270</v>
      </c>
      <c r="BM605" s="190" t="s">
        <v>1200</v>
      </c>
    </row>
    <row r="606" spans="1:47" s="2" customFormat="1" ht="19.5">
      <c r="A606" s="35"/>
      <c r="B606" s="36"/>
      <c r="C606" s="37"/>
      <c r="D606" s="192" t="s">
        <v>153</v>
      </c>
      <c r="E606" s="37"/>
      <c r="F606" s="193" t="s">
        <v>589</v>
      </c>
      <c r="G606" s="37"/>
      <c r="H606" s="37"/>
      <c r="I606" s="194"/>
      <c r="J606" s="37"/>
      <c r="K606" s="37"/>
      <c r="L606" s="40"/>
      <c r="M606" s="195"/>
      <c r="N606" s="196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8" t="s">
        <v>153</v>
      </c>
      <c r="AU606" s="18" t="s">
        <v>80</v>
      </c>
    </row>
    <row r="607" spans="1:47" s="2" customFormat="1" ht="11.25">
      <c r="A607" s="35"/>
      <c r="B607" s="36"/>
      <c r="C607" s="37"/>
      <c r="D607" s="197" t="s">
        <v>155</v>
      </c>
      <c r="E607" s="37"/>
      <c r="F607" s="198" t="s">
        <v>590</v>
      </c>
      <c r="G607" s="37"/>
      <c r="H607" s="37"/>
      <c r="I607" s="194"/>
      <c r="J607" s="37"/>
      <c r="K607" s="37"/>
      <c r="L607" s="40"/>
      <c r="M607" s="195"/>
      <c r="N607" s="196"/>
      <c r="O607" s="65"/>
      <c r="P607" s="65"/>
      <c r="Q607" s="65"/>
      <c r="R607" s="65"/>
      <c r="S607" s="65"/>
      <c r="T607" s="66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155</v>
      </c>
      <c r="AU607" s="18" t="s">
        <v>80</v>
      </c>
    </row>
    <row r="608" spans="2:51" s="13" customFormat="1" ht="11.25">
      <c r="B608" s="199"/>
      <c r="C608" s="200"/>
      <c r="D608" s="192" t="s">
        <v>157</v>
      </c>
      <c r="E608" s="201" t="s">
        <v>19</v>
      </c>
      <c r="F608" s="202" t="s">
        <v>796</v>
      </c>
      <c r="G608" s="200"/>
      <c r="H608" s="201" t="s">
        <v>19</v>
      </c>
      <c r="I608" s="203"/>
      <c r="J608" s="200"/>
      <c r="K608" s="200"/>
      <c r="L608" s="204"/>
      <c r="M608" s="205"/>
      <c r="N608" s="206"/>
      <c r="O608" s="206"/>
      <c r="P608" s="206"/>
      <c r="Q608" s="206"/>
      <c r="R608" s="206"/>
      <c r="S608" s="206"/>
      <c r="T608" s="207"/>
      <c r="AT608" s="208" t="s">
        <v>157</v>
      </c>
      <c r="AU608" s="208" t="s">
        <v>80</v>
      </c>
      <c r="AV608" s="13" t="s">
        <v>78</v>
      </c>
      <c r="AW608" s="13" t="s">
        <v>33</v>
      </c>
      <c r="AX608" s="13" t="s">
        <v>71</v>
      </c>
      <c r="AY608" s="208" t="s">
        <v>143</v>
      </c>
    </row>
    <row r="609" spans="2:51" s="14" customFormat="1" ht="11.25">
      <c r="B609" s="209"/>
      <c r="C609" s="210"/>
      <c r="D609" s="192" t="s">
        <v>157</v>
      </c>
      <c r="E609" s="211" t="s">
        <v>19</v>
      </c>
      <c r="F609" s="212" t="s">
        <v>1201</v>
      </c>
      <c r="G609" s="210"/>
      <c r="H609" s="213">
        <v>52.55</v>
      </c>
      <c r="I609" s="214"/>
      <c r="J609" s="210"/>
      <c r="K609" s="210"/>
      <c r="L609" s="215"/>
      <c r="M609" s="216"/>
      <c r="N609" s="217"/>
      <c r="O609" s="217"/>
      <c r="P609" s="217"/>
      <c r="Q609" s="217"/>
      <c r="R609" s="217"/>
      <c r="S609" s="217"/>
      <c r="T609" s="218"/>
      <c r="AT609" s="219" t="s">
        <v>157</v>
      </c>
      <c r="AU609" s="219" t="s">
        <v>80</v>
      </c>
      <c r="AV609" s="14" t="s">
        <v>80</v>
      </c>
      <c r="AW609" s="14" t="s">
        <v>33</v>
      </c>
      <c r="AX609" s="14" t="s">
        <v>71</v>
      </c>
      <c r="AY609" s="219" t="s">
        <v>143</v>
      </c>
    </row>
    <row r="610" spans="2:51" s="14" customFormat="1" ht="22.5">
      <c r="B610" s="209"/>
      <c r="C610" s="210"/>
      <c r="D610" s="192" t="s">
        <v>157</v>
      </c>
      <c r="E610" s="211" t="s">
        <v>19</v>
      </c>
      <c r="F610" s="212" t="s">
        <v>1202</v>
      </c>
      <c r="G610" s="210"/>
      <c r="H610" s="213">
        <v>86.175</v>
      </c>
      <c r="I610" s="214"/>
      <c r="J610" s="210"/>
      <c r="K610" s="210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157</v>
      </c>
      <c r="AU610" s="219" t="s">
        <v>80</v>
      </c>
      <c r="AV610" s="14" t="s">
        <v>80</v>
      </c>
      <c r="AW610" s="14" t="s">
        <v>33</v>
      </c>
      <c r="AX610" s="14" t="s">
        <v>71</v>
      </c>
      <c r="AY610" s="219" t="s">
        <v>143</v>
      </c>
    </row>
    <row r="611" spans="2:51" s="14" customFormat="1" ht="11.25">
      <c r="B611" s="209"/>
      <c r="C611" s="210"/>
      <c r="D611" s="192" t="s">
        <v>157</v>
      </c>
      <c r="E611" s="211" t="s">
        <v>19</v>
      </c>
      <c r="F611" s="212" t="s">
        <v>1203</v>
      </c>
      <c r="G611" s="210"/>
      <c r="H611" s="213">
        <v>13.2</v>
      </c>
      <c r="I611" s="214"/>
      <c r="J611" s="210"/>
      <c r="K611" s="210"/>
      <c r="L611" s="215"/>
      <c r="M611" s="216"/>
      <c r="N611" s="217"/>
      <c r="O611" s="217"/>
      <c r="P611" s="217"/>
      <c r="Q611" s="217"/>
      <c r="R611" s="217"/>
      <c r="S611" s="217"/>
      <c r="T611" s="218"/>
      <c r="AT611" s="219" t="s">
        <v>157</v>
      </c>
      <c r="AU611" s="219" t="s">
        <v>80</v>
      </c>
      <c r="AV611" s="14" t="s">
        <v>80</v>
      </c>
      <c r="AW611" s="14" t="s">
        <v>33</v>
      </c>
      <c r="AX611" s="14" t="s">
        <v>71</v>
      </c>
      <c r="AY611" s="219" t="s">
        <v>143</v>
      </c>
    </row>
    <row r="612" spans="2:51" s="14" customFormat="1" ht="22.5">
      <c r="B612" s="209"/>
      <c r="C612" s="210"/>
      <c r="D612" s="192" t="s">
        <v>157</v>
      </c>
      <c r="E612" s="211" t="s">
        <v>19</v>
      </c>
      <c r="F612" s="212" t="s">
        <v>1204</v>
      </c>
      <c r="G612" s="210"/>
      <c r="H612" s="213">
        <v>72.75</v>
      </c>
      <c r="I612" s="214"/>
      <c r="J612" s="210"/>
      <c r="K612" s="210"/>
      <c r="L612" s="215"/>
      <c r="M612" s="216"/>
      <c r="N612" s="217"/>
      <c r="O612" s="217"/>
      <c r="P612" s="217"/>
      <c r="Q612" s="217"/>
      <c r="R612" s="217"/>
      <c r="S612" s="217"/>
      <c r="T612" s="218"/>
      <c r="AT612" s="219" t="s">
        <v>157</v>
      </c>
      <c r="AU612" s="219" t="s">
        <v>80</v>
      </c>
      <c r="AV612" s="14" t="s">
        <v>80</v>
      </c>
      <c r="AW612" s="14" t="s">
        <v>33</v>
      </c>
      <c r="AX612" s="14" t="s">
        <v>71</v>
      </c>
      <c r="AY612" s="219" t="s">
        <v>143</v>
      </c>
    </row>
    <row r="613" spans="2:51" s="15" customFormat="1" ht="11.25">
      <c r="B613" s="231"/>
      <c r="C613" s="232"/>
      <c r="D613" s="192" t="s">
        <v>157</v>
      </c>
      <c r="E613" s="233" t="s">
        <v>19</v>
      </c>
      <c r="F613" s="234" t="s">
        <v>358</v>
      </c>
      <c r="G613" s="232"/>
      <c r="H613" s="235">
        <v>224.67499999999998</v>
      </c>
      <c r="I613" s="236"/>
      <c r="J613" s="232"/>
      <c r="K613" s="232"/>
      <c r="L613" s="237"/>
      <c r="M613" s="238"/>
      <c r="N613" s="239"/>
      <c r="O613" s="239"/>
      <c r="P613" s="239"/>
      <c r="Q613" s="239"/>
      <c r="R613" s="239"/>
      <c r="S613" s="239"/>
      <c r="T613" s="240"/>
      <c r="AT613" s="241" t="s">
        <v>157</v>
      </c>
      <c r="AU613" s="241" t="s">
        <v>80</v>
      </c>
      <c r="AV613" s="15" t="s">
        <v>151</v>
      </c>
      <c r="AW613" s="15" t="s">
        <v>33</v>
      </c>
      <c r="AX613" s="15" t="s">
        <v>78</v>
      </c>
      <c r="AY613" s="241" t="s">
        <v>143</v>
      </c>
    </row>
    <row r="614" spans="1:65" s="2" customFormat="1" ht="33" customHeight="1">
      <c r="A614" s="35"/>
      <c r="B614" s="36"/>
      <c r="C614" s="179" t="s">
        <v>1205</v>
      </c>
      <c r="D614" s="179" t="s">
        <v>146</v>
      </c>
      <c r="E614" s="180" t="s">
        <v>594</v>
      </c>
      <c r="F614" s="181" t="s">
        <v>595</v>
      </c>
      <c r="G614" s="182" t="s">
        <v>163</v>
      </c>
      <c r="H614" s="183">
        <v>224.675</v>
      </c>
      <c r="I614" s="184"/>
      <c r="J614" s="185">
        <f>ROUND(I614*H614,2)</f>
        <v>0</v>
      </c>
      <c r="K614" s="181" t="s">
        <v>150</v>
      </c>
      <c r="L614" s="40"/>
      <c r="M614" s="186" t="s">
        <v>19</v>
      </c>
      <c r="N614" s="187" t="s">
        <v>42</v>
      </c>
      <c r="O614" s="65"/>
      <c r="P614" s="188">
        <f>O614*H614</f>
        <v>0</v>
      </c>
      <c r="Q614" s="188">
        <v>0.00026</v>
      </c>
      <c r="R614" s="188">
        <f>Q614*H614</f>
        <v>0.058415499999999995</v>
      </c>
      <c r="S614" s="188">
        <v>0</v>
      </c>
      <c r="T614" s="189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90" t="s">
        <v>270</v>
      </c>
      <c r="AT614" s="190" t="s">
        <v>146</v>
      </c>
      <c r="AU614" s="190" t="s">
        <v>80</v>
      </c>
      <c r="AY614" s="18" t="s">
        <v>143</v>
      </c>
      <c r="BE614" s="191">
        <f>IF(N614="základní",J614,0)</f>
        <v>0</v>
      </c>
      <c r="BF614" s="191">
        <f>IF(N614="snížená",J614,0)</f>
        <v>0</v>
      </c>
      <c r="BG614" s="191">
        <f>IF(N614="zákl. přenesená",J614,0)</f>
        <v>0</v>
      </c>
      <c r="BH614" s="191">
        <f>IF(N614="sníž. přenesená",J614,0)</f>
        <v>0</v>
      </c>
      <c r="BI614" s="191">
        <f>IF(N614="nulová",J614,0)</f>
        <v>0</v>
      </c>
      <c r="BJ614" s="18" t="s">
        <v>78</v>
      </c>
      <c r="BK614" s="191">
        <f>ROUND(I614*H614,2)</f>
        <v>0</v>
      </c>
      <c r="BL614" s="18" t="s">
        <v>270</v>
      </c>
      <c r="BM614" s="190" t="s">
        <v>1206</v>
      </c>
    </row>
    <row r="615" spans="1:47" s="2" customFormat="1" ht="29.25">
      <c r="A615" s="35"/>
      <c r="B615" s="36"/>
      <c r="C615" s="37"/>
      <c r="D615" s="192" t="s">
        <v>153</v>
      </c>
      <c r="E615" s="37"/>
      <c r="F615" s="193" t="s">
        <v>597</v>
      </c>
      <c r="G615" s="37"/>
      <c r="H615" s="37"/>
      <c r="I615" s="194"/>
      <c r="J615" s="37"/>
      <c r="K615" s="37"/>
      <c r="L615" s="40"/>
      <c r="M615" s="195"/>
      <c r="N615" s="196"/>
      <c r="O615" s="65"/>
      <c r="P615" s="65"/>
      <c r="Q615" s="65"/>
      <c r="R615" s="65"/>
      <c r="S615" s="65"/>
      <c r="T615" s="66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T615" s="18" t="s">
        <v>153</v>
      </c>
      <c r="AU615" s="18" t="s">
        <v>80</v>
      </c>
    </row>
    <row r="616" spans="1:47" s="2" customFormat="1" ht="11.25">
      <c r="A616" s="35"/>
      <c r="B616" s="36"/>
      <c r="C616" s="37"/>
      <c r="D616" s="197" t="s">
        <v>155</v>
      </c>
      <c r="E616" s="37"/>
      <c r="F616" s="198" t="s">
        <v>598</v>
      </c>
      <c r="G616" s="37"/>
      <c r="H616" s="37"/>
      <c r="I616" s="194"/>
      <c r="J616" s="37"/>
      <c r="K616" s="37"/>
      <c r="L616" s="40"/>
      <c r="M616" s="195"/>
      <c r="N616" s="196"/>
      <c r="O616" s="65"/>
      <c r="P616" s="65"/>
      <c r="Q616" s="65"/>
      <c r="R616" s="65"/>
      <c r="S616" s="65"/>
      <c r="T616" s="66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T616" s="18" t="s">
        <v>155</v>
      </c>
      <c r="AU616" s="18" t="s">
        <v>80</v>
      </c>
    </row>
    <row r="617" spans="2:51" s="13" customFormat="1" ht="11.25">
      <c r="B617" s="199"/>
      <c r="C617" s="200"/>
      <c r="D617" s="192" t="s">
        <v>157</v>
      </c>
      <c r="E617" s="201" t="s">
        <v>19</v>
      </c>
      <c r="F617" s="202" t="s">
        <v>796</v>
      </c>
      <c r="G617" s="200"/>
      <c r="H617" s="201" t="s">
        <v>19</v>
      </c>
      <c r="I617" s="203"/>
      <c r="J617" s="200"/>
      <c r="K617" s="200"/>
      <c r="L617" s="204"/>
      <c r="M617" s="205"/>
      <c r="N617" s="206"/>
      <c r="O617" s="206"/>
      <c r="P617" s="206"/>
      <c r="Q617" s="206"/>
      <c r="R617" s="206"/>
      <c r="S617" s="206"/>
      <c r="T617" s="207"/>
      <c r="AT617" s="208" t="s">
        <v>157</v>
      </c>
      <c r="AU617" s="208" t="s">
        <v>80</v>
      </c>
      <c r="AV617" s="13" t="s">
        <v>78</v>
      </c>
      <c r="AW617" s="13" t="s">
        <v>33</v>
      </c>
      <c r="AX617" s="13" t="s">
        <v>71</v>
      </c>
      <c r="AY617" s="208" t="s">
        <v>143</v>
      </c>
    </row>
    <row r="618" spans="2:51" s="14" customFormat="1" ht="11.25">
      <c r="B618" s="209"/>
      <c r="C618" s="210"/>
      <c r="D618" s="192" t="s">
        <v>157</v>
      </c>
      <c r="E618" s="211" t="s">
        <v>19</v>
      </c>
      <c r="F618" s="212" t="s">
        <v>1201</v>
      </c>
      <c r="G618" s="210"/>
      <c r="H618" s="213">
        <v>52.55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157</v>
      </c>
      <c r="AU618" s="219" t="s">
        <v>80</v>
      </c>
      <c r="AV618" s="14" t="s">
        <v>80</v>
      </c>
      <c r="AW618" s="14" t="s">
        <v>33</v>
      </c>
      <c r="AX618" s="14" t="s">
        <v>71</v>
      </c>
      <c r="AY618" s="219" t="s">
        <v>143</v>
      </c>
    </row>
    <row r="619" spans="2:51" s="14" customFormat="1" ht="22.5">
      <c r="B619" s="209"/>
      <c r="C619" s="210"/>
      <c r="D619" s="192" t="s">
        <v>157</v>
      </c>
      <c r="E619" s="211" t="s">
        <v>19</v>
      </c>
      <c r="F619" s="212" t="s">
        <v>1202</v>
      </c>
      <c r="G619" s="210"/>
      <c r="H619" s="213">
        <v>86.175</v>
      </c>
      <c r="I619" s="214"/>
      <c r="J619" s="210"/>
      <c r="K619" s="210"/>
      <c r="L619" s="215"/>
      <c r="M619" s="216"/>
      <c r="N619" s="217"/>
      <c r="O619" s="217"/>
      <c r="P619" s="217"/>
      <c r="Q619" s="217"/>
      <c r="R619" s="217"/>
      <c r="S619" s="217"/>
      <c r="T619" s="218"/>
      <c r="AT619" s="219" t="s">
        <v>157</v>
      </c>
      <c r="AU619" s="219" t="s">
        <v>80</v>
      </c>
      <c r="AV619" s="14" t="s">
        <v>80</v>
      </c>
      <c r="AW619" s="14" t="s">
        <v>33</v>
      </c>
      <c r="AX619" s="14" t="s">
        <v>71</v>
      </c>
      <c r="AY619" s="219" t="s">
        <v>143</v>
      </c>
    </row>
    <row r="620" spans="2:51" s="14" customFormat="1" ht="11.25">
      <c r="B620" s="209"/>
      <c r="C620" s="210"/>
      <c r="D620" s="192" t="s">
        <v>157</v>
      </c>
      <c r="E620" s="211" t="s">
        <v>19</v>
      </c>
      <c r="F620" s="212" t="s">
        <v>1203</v>
      </c>
      <c r="G620" s="210"/>
      <c r="H620" s="213">
        <v>13.2</v>
      </c>
      <c r="I620" s="214"/>
      <c r="J620" s="210"/>
      <c r="K620" s="210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157</v>
      </c>
      <c r="AU620" s="219" t="s">
        <v>80</v>
      </c>
      <c r="AV620" s="14" t="s">
        <v>80</v>
      </c>
      <c r="AW620" s="14" t="s">
        <v>33</v>
      </c>
      <c r="AX620" s="14" t="s">
        <v>71</v>
      </c>
      <c r="AY620" s="219" t="s">
        <v>143</v>
      </c>
    </row>
    <row r="621" spans="2:51" s="14" customFormat="1" ht="22.5">
      <c r="B621" s="209"/>
      <c r="C621" s="210"/>
      <c r="D621" s="192" t="s">
        <v>157</v>
      </c>
      <c r="E621" s="211" t="s">
        <v>19</v>
      </c>
      <c r="F621" s="212" t="s">
        <v>1204</v>
      </c>
      <c r="G621" s="210"/>
      <c r="H621" s="213">
        <v>72.75</v>
      </c>
      <c r="I621" s="214"/>
      <c r="J621" s="210"/>
      <c r="K621" s="210"/>
      <c r="L621" s="215"/>
      <c r="M621" s="216"/>
      <c r="N621" s="217"/>
      <c r="O621" s="217"/>
      <c r="P621" s="217"/>
      <c r="Q621" s="217"/>
      <c r="R621" s="217"/>
      <c r="S621" s="217"/>
      <c r="T621" s="218"/>
      <c r="AT621" s="219" t="s">
        <v>157</v>
      </c>
      <c r="AU621" s="219" t="s">
        <v>80</v>
      </c>
      <c r="AV621" s="14" t="s">
        <v>80</v>
      </c>
      <c r="AW621" s="14" t="s">
        <v>33</v>
      </c>
      <c r="AX621" s="14" t="s">
        <v>71</v>
      </c>
      <c r="AY621" s="219" t="s">
        <v>143</v>
      </c>
    </row>
    <row r="622" spans="2:51" s="15" customFormat="1" ht="11.25">
      <c r="B622" s="231"/>
      <c r="C622" s="232"/>
      <c r="D622" s="192" t="s">
        <v>157</v>
      </c>
      <c r="E622" s="233" t="s">
        <v>19</v>
      </c>
      <c r="F622" s="234" t="s">
        <v>358</v>
      </c>
      <c r="G622" s="232"/>
      <c r="H622" s="235">
        <v>224.67499999999998</v>
      </c>
      <c r="I622" s="236"/>
      <c r="J622" s="232"/>
      <c r="K622" s="232"/>
      <c r="L622" s="237"/>
      <c r="M622" s="242"/>
      <c r="N622" s="243"/>
      <c r="O622" s="243"/>
      <c r="P622" s="243"/>
      <c r="Q622" s="243"/>
      <c r="R622" s="243"/>
      <c r="S622" s="243"/>
      <c r="T622" s="244"/>
      <c r="AT622" s="241" t="s">
        <v>157</v>
      </c>
      <c r="AU622" s="241" t="s">
        <v>80</v>
      </c>
      <c r="AV622" s="15" t="s">
        <v>151</v>
      </c>
      <c r="AW622" s="15" t="s">
        <v>33</v>
      </c>
      <c r="AX622" s="15" t="s">
        <v>78</v>
      </c>
      <c r="AY622" s="241" t="s">
        <v>143</v>
      </c>
    </row>
    <row r="623" spans="1:31" s="2" customFormat="1" ht="6.95" customHeight="1">
      <c r="A623" s="35"/>
      <c r="B623" s="48"/>
      <c r="C623" s="49"/>
      <c r="D623" s="49"/>
      <c r="E623" s="49"/>
      <c r="F623" s="49"/>
      <c r="G623" s="49"/>
      <c r="H623" s="49"/>
      <c r="I623" s="49"/>
      <c r="J623" s="49"/>
      <c r="K623" s="49"/>
      <c r="L623" s="40"/>
      <c r="M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</row>
  </sheetData>
  <sheetProtection algorithmName="SHA-512" hashValue="wUOsz22iLz7Y5ii38dDX3hq+7taRJpVM0R7CCYrcM5LDJ2YWnuOLyqOjtgWY0pGiArHsmFtO6fvf871vgEyDKQ==" saltValue="rYbpQNancMB8VEBR3fUvky6/Ty8nKnSnWzxd3eJ+4mmlGSNIeSl21ISoENXHquVkIK0De+zV2MMXiixCygqJ4Q==" spinCount="100000" sheet="1" objects="1" scenarios="1" formatColumns="0" formatRows="0" autoFilter="0"/>
  <autoFilter ref="C108:K622"/>
  <mergeCells count="12">
    <mergeCell ref="E101:H101"/>
    <mergeCell ref="L2:V2"/>
    <mergeCell ref="E50:H50"/>
    <mergeCell ref="E52:H52"/>
    <mergeCell ref="E54:H54"/>
    <mergeCell ref="E97:H97"/>
    <mergeCell ref="E99:H99"/>
    <mergeCell ref="E7:H7"/>
    <mergeCell ref="E9:H9"/>
    <mergeCell ref="E11:H11"/>
    <mergeCell ref="E20:H20"/>
    <mergeCell ref="E29:H29"/>
  </mergeCells>
  <hyperlinks>
    <hyperlink ref="F114" r:id="rId1" display="https://podminky.urs.cz/item/CS_URS_2022_02/139711111"/>
    <hyperlink ref="F120" r:id="rId2" display="https://podminky.urs.cz/item/CS_URS_2022_02/275321511"/>
    <hyperlink ref="F125" r:id="rId3" display="https://podminky.urs.cz/item/CS_URS_2022_02/275351121"/>
    <hyperlink ref="F130" r:id="rId4" display="https://podminky.urs.cz/item/CS_URS_2022_02/275351122"/>
    <hyperlink ref="F135" r:id="rId5" display="https://podminky.urs.cz/item/CS_URS_2022_02/275361821"/>
    <hyperlink ref="F141" r:id="rId6" display="https://podminky.urs.cz/item/CS_URS_2022_02/310238211"/>
    <hyperlink ref="F146" r:id="rId7" display="https://podminky.urs.cz/item/CS_URS_2022_02/317944321"/>
    <hyperlink ref="F156" r:id="rId8" display="https://podminky.urs.cz/item/CS_URS_2022_02/622311141"/>
    <hyperlink ref="F161" r:id="rId9" display="https://podminky.urs.cz/item/CS_URS_2022_02/622325213"/>
    <hyperlink ref="F167" r:id="rId10" display="https://podminky.urs.cz/item/CS_URS_2022_02/612325223"/>
    <hyperlink ref="F172" r:id="rId11" display="https://podminky.urs.cz/item/CS_URS_2022_02/612325225"/>
    <hyperlink ref="F177" r:id="rId12" display="https://podminky.urs.cz/item/CS_URS_2022_02/611131321"/>
    <hyperlink ref="F183" r:id="rId13" display="https://podminky.urs.cz/item/CS_URS_2022_02/611135002"/>
    <hyperlink ref="F187" r:id="rId14" display="https://podminky.urs.cz/item/CS_URS_2022_02/611325423"/>
    <hyperlink ref="F193" r:id="rId15" display="https://podminky.urs.cz/item/CS_URS_2022_02/612325423"/>
    <hyperlink ref="F199" r:id="rId16" display="https://podminky.urs.cz/item/CS_URS_2022_02/631311131"/>
    <hyperlink ref="F204" r:id="rId17" display="https://podminky.urs.cz/item/CS_URS_2022_02/632451441"/>
    <hyperlink ref="F210" r:id="rId18" display="https://podminky.urs.cz/item/CS_URS_2022_02/642945111"/>
    <hyperlink ref="F220" r:id="rId19" display="https://podminky.urs.cz/item/CS_URS_2022_02/949101111"/>
    <hyperlink ref="F226" r:id="rId20" display="https://podminky.urs.cz/item/CS_URS_2022_02/952901111"/>
    <hyperlink ref="F232" r:id="rId21" display="https://podminky.urs.cz/item/CS_URS_2022_02/965043421"/>
    <hyperlink ref="F237" r:id="rId22" display="https://podminky.urs.cz/item/CS_URS_2022_02/965045111"/>
    <hyperlink ref="F242" r:id="rId23" display="https://podminky.urs.cz/item/CS_URS_2022_02/967031132"/>
    <hyperlink ref="F249" r:id="rId24" display="https://podminky.urs.cz/item/CS_URS_2022_02/968072455"/>
    <hyperlink ref="F254" r:id="rId25" display="https://podminky.urs.cz/item/CS_URS_2022_02/968062376"/>
    <hyperlink ref="F259" r:id="rId26" display="https://podminky.urs.cz/item/CS_URS_2022_02/974031164"/>
    <hyperlink ref="F264" r:id="rId27" display="https://podminky.urs.cz/item/CS_URS_2022_02/977312113"/>
    <hyperlink ref="F269" r:id="rId28" display="https://podminky.urs.cz/item/CS_URS_2022_02/978011191"/>
    <hyperlink ref="F275" r:id="rId29" display="https://podminky.urs.cz/item/CS_URS_2022_02/975121111"/>
    <hyperlink ref="F280" r:id="rId30" display="https://podminky.urs.cz/item/CS_URS_2022_02/975121112"/>
    <hyperlink ref="F285" r:id="rId31" display="https://podminky.urs.cz/item/CS_URS_2022_02/975121113"/>
    <hyperlink ref="F290" r:id="rId32" display="https://podminky.urs.cz/item/CS_URS_2022_02/973031324"/>
    <hyperlink ref="F295" r:id="rId33" display="https://podminky.urs.cz/item/CS_URS_2022_02/971033461"/>
    <hyperlink ref="F300" r:id="rId34" display="https://podminky.urs.cz/item/CS_URS_2022_02/997013211"/>
    <hyperlink ref="F303" r:id="rId35" display="https://podminky.urs.cz/item/CS_URS_2022_02/997013501"/>
    <hyperlink ref="F306" r:id="rId36" display="https://podminky.urs.cz/item/CS_URS_2022_02/997013509"/>
    <hyperlink ref="F310" r:id="rId37" display="https://podminky.urs.cz/item/CS_URS_2022_02/997013871"/>
    <hyperlink ref="F314" r:id="rId38" display="https://podminky.urs.cz/item/CS_URS_2022_02/998018001"/>
    <hyperlink ref="F319" r:id="rId39" display="https://podminky.urs.cz/item/CS_URS_2022_02/711111001"/>
    <hyperlink ref="F328" r:id="rId40" display="https://podminky.urs.cz/item/CS_URS_2022_02/711131811"/>
    <hyperlink ref="F333" r:id="rId41" display="https://podminky.urs.cz/item/CS_URS_2022_02/711141559"/>
    <hyperlink ref="F342" r:id="rId42" display="https://podminky.urs.cz/item/CS_URS_2022_02/998711201"/>
    <hyperlink ref="F356" r:id="rId43" display="https://podminky.urs.cz/item/CS_URS_2022_02/998751201"/>
    <hyperlink ref="F360" r:id="rId44" display="https://podminky.urs.cz/item/CS_URS_2022_02/763111414"/>
    <hyperlink ref="F365" r:id="rId45" display="https://podminky.urs.cz/item/CS_URS_2022_02/763111925"/>
    <hyperlink ref="F369" r:id="rId46" display="https://podminky.urs.cz/item/CS_URS_2022_02/763131712"/>
    <hyperlink ref="F374" r:id="rId47" display="https://podminky.urs.cz/item/CS_URS_2022_02/763131722"/>
    <hyperlink ref="F379" r:id="rId48" display="https://podminky.urs.cz/item/CS_URS_2022_02/763131765"/>
    <hyperlink ref="F393" r:id="rId49" display="https://podminky.urs.cz/item/CS_URS_2022_02/763131831"/>
    <hyperlink ref="F398" r:id="rId50" display="https://podminky.urs.cz/item/CS_URS_2022_02/763164657"/>
    <hyperlink ref="F403" r:id="rId51" display="https://podminky.urs.cz/item/CS_URS_2022_02/763164737"/>
    <hyperlink ref="F411" r:id="rId52" display="https://podminky.urs.cz/item/CS_URS_2022_02/998763401"/>
    <hyperlink ref="F415" r:id="rId53" display="https://podminky.urs.cz/item/CS_URS_2022_02/764002851"/>
    <hyperlink ref="F419" r:id="rId54" display="https://podminky.urs.cz/item/CS_URS_2022_02/764216605"/>
    <hyperlink ref="F423" r:id="rId55" display="https://podminky.urs.cz/item/CS_URS_2022_02/998764201"/>
    <hyperlink ref="F427" r:id="rId56" display="https://podminky.urs.cz/item/CS_URS_2022_02/766621212"/>
    <hyperlink ref="F435" r:id="rId57" display="https://podminky.urs.cz/item/CS_URS_2022_02/766660022"/>
    <hyperlink ref="F445" r:id="rId58" display="https://podminky.urs.cz/item/CS_URS_2022_02/998766201"/>
    <hyperlink ref="F449" r:id="rId59" display="https://podminky.urs.cz/item/CS_URS_2022_02/767991911"/>
    <hyperlink ref="F454" r:id="rId60" display="https://podminky.urs.cz/item/CS_URS_2022_02/767995113"/>
    <hyperlink ref="F471" r:id="rId61" display="https://podminky.urs.cz/item/CS_URS_2022_02/767995115"/>
    <hyperlink ref="F483" r:id="rId62" display="https://podminky.urs.cz/item/CS_URS_2022_02/767996703"/>
    <hyperlink ref="F487" r:id="rId63" display="https://podminky.urs.cz/item/CS_URS_2022_02/998767201"/>
    <hyperlink ref="F491" r:id="rId64" display="https://podminky.urs.cz/item/CS_URS_2022_02/776111116"/>
    <hyperlink ref="F496" r:id="rId65" display="https://podminky.urs.cz/item/CS_URS_2022_02/776111117"/>
    <hyperlink ref="F501" r:id="rId66" display="https://podminky.urs.cz/item/CS_URS_2022_02/776111311"/>
    <hyperlink ref="F506" r:id="rId67" display="https://podminky.urs.cz/item/CS_URS_2022_02/776121321"/>
    <hyperlink ref="F511" r:id="rId68" display="https://podminky.urs.cz/item/CS_URS_2022_02/776141122"/>
    <hyperlink ref="F516" r:id="rId69" display="https://podminky.urs.cz/item/CS_URS_2022_02/776201811"/>
    <hyperlink ref="F521" r:id="rId70" display="https://podminky.urs.cz/item/CS_URS_2022_02/776201911"/>
    <hyperlink ref="F526" r:id="rId71" display="https://podminky.urs.cz/item/CS_URS_2022_02/776221111"/>
    <hyperlink ref="F535" r:id="rId72" display="https://podminky.urs.cz/item/CS_URS_2022_02/776410811"/>
    <hyperlink ref="F539" r:id="rId73" display="https://podminky.urs.cz/item/CS_URS_2022_02/776421111"/>
    <hyperlink ref="F548" r:id="rId74" display="https://podminky.urs.cz/item/CS_URS_2022_02/998776201"/>
    <hyperlink ref="F552" r:id="rId75" display="https://podminky.urs.cz/item/CS_URS_2022_02/783301311"/>
    <hyperlink ref="F557" r:id="rId76" display="https://podminky.urs.cz/item/CS_URS_2022_02/783306807"/>
    <hyperlink ref="F562" r:id="rId77" display="https://podminky.urs.cz/item/CS_URS_2022_02/783314101"/>
    <hyperlink ref="F567" r:id="rId78" display="https://podminky.urs.cz/item/CS_URS_2022_02/783315101"/>
    <hyperlink ref="F572" r:id="rId79" display="https://podminky.urs.cz/item/CS_URS_2022_02/783317101"/>
    <hyperlink ref="F578" r:id="rId80" display="https://podminky.urs.cz/item/CS_URS_2022_02/784111001"/>
    <hyperlink ref="F583" r:id="rId81" display="https://podminky.urs.cz/item/CS_URS_2022_02/784121001"/>
    <hyperlink ref="F588" r:id="rId82" display="https://podminky.urs.cz/item/CS_URS_2022_02/784121011"/>
    <hyperlink ref="F593" r:id="rId83" display="https://podminky.urs.cz/item/CS_URS_2022_02/784171101"/>
    <hyperlink ref="F598" r:id="rId84" display="https://podminky.urs.cz/item/CS_URS_2022_02/784171111"/>
    <hyperlink ref="F607" r:id="rId85" display="https://podminky.urs.cz/item/CS_URS_2022_02/784181121"/>
    <hyperlink ref="F616" r:id="rId86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8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80</v>
      </c>
    </row>
    <row r="4" spans="2:46" s="1" customFormat="1" ht="24.95" customHeight="1">
      <c r="B4" s="21"/>
      <c r="D4" s="111" t="s">
        <v>102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6" t="str">
        <f>'Rekapitulace stavby'!K6</f>
        <v>SNO v Opavě p.o. STAVEBNÍ ÚPRAVY PAVILONU B</v>
      </c>
      <c r="F7" s="377"/>
      <c r="G7" s="377"/>
      <c r="H7" s="377"/>
      <c r="L7" s="21"/>
    </row>
    <row r="8" spans="2:12" s="1" customFormat="1" ht="12" customHeight="1">
      <c r="B8" s="21"/>
      <c r="D8" s="113" t="s">
        <v>103</v>
      </c>
      <c r="L8" s="21"/>
    </row>
    <row r="9" spans="1:31" s="2" customFormat="1" ht="16.5" customHeight="1">
      <c r="A9" s="35"/>
      <c r="B9" s="40"/>
      <c r="C9" s="35"/>
      <c r="D9" s="35"/>
      <c r="E9" s="376" t="s">
        <v>671</v>
      </c>
      <c r="F9" s="379"/>
      <c r="G9" s="379"/>
      <c r="H9" s="37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599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8" t="s">
        <v>1207</v>
      </c>
      <c r="F11" s="379"/>
      <c r="G11" s="379"/>
      <c r="H11" s="37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7. 12. 2022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0" t="str">
        <f>'Rekapitulace stavby'!E14</f>
        <v>Vyplň údaj</v>
      </c>
      <c r="F20" s="381"/>
      <c r="G20" s="381"/>
      <c r="H20" s="381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32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82" t="s">
        <v>19</v>
      </c>
      <c r="F29" s="382"/>
      <c r="G29" s="382"/>
      <c r="H29" s="382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37</v>
      </c>
      <c r="E32" s="35"/>
      <c r="F32" s="35"/>
      <c r="G32" s="35"/>
      <c r="H32" s="35"/>
      <c r="I32" s="35"/>
      <c r="J32" s="121">
        <f>ROUND(J106,2)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39</v>
      </c>
      <c r="G34" s="35"/>
      <c r="H34" s="35"/>
      <c r="I34" s="122" t="s">
        <v>38</v>
      </c>
      <c r="J34" s="122" t="s">
        <v>40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41</v>
      </c>
      <c r="E35" s="113" t="s">
        <v>42</v>
      </c>
      <c r="F35" s="124">
        <f>ROUND((SUM(BE106:BE616)),2)</f>
        <v>0</v>
      </c>
      <c r="G35" s="35"/>
      <c r="H35" s="35"/>
      <c r="I35" s="125">
        <v>0.21</v>
      </c>
      <c r="J35" s="124">
        <f>ROUND(((SUM(BE106:BE616))*I35),2)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43</v>
      </c>
      <c r="F36" s="124">
        <f>ROUND((SUM(BF106:BF616)),2)</f>
        <v>0</v>
      </c>
      <c r="G36" s="35"/>
      <c r="H36" s="35"/>
      <c r="I36" s="125">
        <v>0.15</v>
      </c>
      <c r="J36" s="124">
        <f>ROUND(((SUM(BF106:BF616))*I36),2)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ROUND((SUM(BG106:BG616)),2)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45</v>
      </c>
      <c r="F38" s="124">
        <f>ROUND((SUM(BH106:BH616)),2)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46</v>
      </c>
      <c r="F39" s="124">
        <f>ROUND((SUM(BI106:BI616)),2)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47</v>
      </c>
      <c r="E41" s="128"/>
      <c r="F41" s="128"/>
      <c r="G41" s="129" t="s">
        <v>48</v>
      </c>
      <c r="H41" s="130" t="s">
        <v>49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105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3" t="str">
        <f>E7</f>
        <v>SNO v Opavě p.o. STAVEBNÍ ÚPRAVY PAVILONU B</v>
      </c>
      <c r="F50" s="384"/>
      <c r="G50" s="384"/>
      <c r="H50" s="384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3" t="s">
        <v>671</v>
      </c>
      <c r="F52" s="385"/>
      <c r="G52" s="385"/>
      <c r="H52" s="385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599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2" t="str">
        <f>E11</f>
        <v>1.NP - Stavební úpravy v 1.NP</v>
      </c>
      <c r="F54" s="385"/>
      <c r="G54" s="385"/>
      <c r="H54" s="385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 xml:space="preserve">Olomoucká ulice 470/86 Opava </v>
      </c>
      <c r="G56" s="37"/>
      <c r="H56" s="37"/>
      <c r="I56" s="30" t="s">
        <v>23</v>
      </c>
      <c r="J56" s="60" t="str">
        <f>IF(J14="","",J14)</f>
        <v>7. 12. 2022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25</v>
      </c>
      <c r="D58" s="37"/>
      <c r="E58" s="37"/>
      <c r="F58" s="28" t="str">
        <f>E17</f>
        <v>SNO v Opavě p.o.</v>
      </c>
      <c r="G58" s="37"/>
      <c r="H58" s="37"/>
      <c r="I58" s="30" t="s">
        <v>31</v>
      </c>
      <c r="J58" s="33" t="str">
        <f>E23</f>
        <v>Ateliér EMMET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Ateliér EMMET s.r.o.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106</v>
      </c>
      <c r="D61" s="138"/>
      <c r="E61" s="138"/>
      <c r="F61" s="138"/>
      <c r="G61" s="138"/>
      <c r="H61" s="138"/>
      <c r="I61" s="138"/>
      <c r="J61" s="139" t="s">
        <v>107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69</v>
      </c>
      <c r="D63" s="37"/>
      <c r="E63" s="37"/>
      <c r="F63" s="37"/>
      <c r="G63" s="37"/>
      <c r="H63" s="37"/>
      <c r="I63" s="37"/>
      <c r="J63" s="78">
        <f>J106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108</v>
      </c>
    </row>
    <row r="64" spans="2:12" s="9" customFormat="1" ht="24.95" customHeight="1">
      <c r="B64" s="141"/>
      <c r="C64" s="142"/>
      <c r="D64" s="143" t="s">
        <v>109</v>
      </c>
      <c r="E64" s="144"/>
      <c r="F64" s="144"/>
      <c r="G64" s="144"/>
      <c r="H64" s="144"/>
      <c r="I64" s="144"/>
      <c r="J64" s="145">
        <f>J107</f>
        <v>0</v>
      </c>
      <c r="K64" s="142"/>
      <c r="L64" s="146"/>
    </row>
    <row r="65" spans="2:12" s="10" customFormat="1" ht="19.9" customHeight="1">
      <c r="B65" s="147"/>
      <c r="C65" s="98"/>
      <c r="D65" s="148" t="s">
        <v>110</v>
      </c>
      <c r="E65" s="149"/>
      <c r="F65" s="149"/>
      <c r="G65" s="149"/>
      <c r="H65" s="149"/>
      <c r="I65" s="149"/>
      <c r="J65" s="150">
        <f>J108</f>
        <v>0</v>
      </c>
      <c r="K65" s="98"/>
      <c r="L65" s="151"/>
    </row>
    <row r="66" spans="2:12" s="10" customFormat="1" ht="19.9" customHeight="1">
      <c r="B66" s="147"/>
      <c r="C66" s="98"/>
      <c r="D66" s="148" t="s">
        <v>111</v>
      </c>
      <c r="E66" s="149"/>
      <c r="F66" s="149"/>
      <c r="G66" s="149"/>
      <c r="H66" s="149"/>
      <c r="I66" s="149"/>
      <c r="J66" s="150">
        <f>J130</f>
        <v>0</v>
      </c>
      <c r="K66" s="98"/>
      <c r="L66" s="151"/>
    </row>
    <row r="67" spans="2:12" s="10" customFormat="1" ht="19.9" customHeight="1">
      <c r="B67" s="147"/>
      <c r="C67" s="98"/>
      <c r="D67" s="148" t="s">
        <v>113</v>
      </c>
      <c r="E67" s="149"/>
      <c r="F67" s="149"/>
      <c r="G67" s="149"/>
      <c r="H67" s="149"/>
      <c r="I67" s="149"/>
      <c r="J67" s="150">
        <f>J167</f>
        <v>0</v>
      </c>
      <c r="K67" s="98"/>
      <c r="L67" s="151"/>
    </row>
    <row r="68" spans="2:12" s="10" customFormat="1" ht="19.9" customHeight="1">
      <c r="B68" s="147"/>
      <c r="C68" s="98"/>
      <c r="D68" s="148" t="s">
        <v>112</v>
      </c>
      <c r="E68" s="149"/>
      <c r="F68" s="149"/>
      <c r="G68" s="149"/>
      <c r="H68" s="149"/>
      <c r="I68" s="149"/>
      <c r="J68" s="150">
        <f>J176</f>
        <v>0</v>
      </c>
      <c r="K68" s="98"/>
      <c r="L68" s="151"/>
    </row>
    <row r="69" spans="2:12" s="10" customFormat="1" ht="19.9" customHeight="1">
      <c r="B69" s="147"/>
      <c r="C69" s="98"/>
      <c r="D69" s="148" t="s">
        <v>114</v>
      </c>
      <c r="E69" s="149"/>
      <c r="F69" s="149"/>
      <c r="G69" s="149"/>
      <c r="H69" s="149"/>
      <c r="I69" s="149"/>
      <c r="J69" s="150">
        <f>J181</f>
        <v>0</v>
      </c>
      <c r="K69" s="98"/>
      <c r="L69" s="151"/>
    </row>
    <row r="70" spans="2:12" s="10" customFormat="1" ht="19.9" customHeight="1">
      <c r="B70" s="147"/>
      <c r="C70" s="98"/>
      <c r="D70" s="148" t="s">
        <v>115</v>
      </c>
      <c r="E70" s="149"/>
      <c r="F70" s="149"/>
      <c r="G70" s="149"/>
      <c r="H70" s="149"/>
      <c r="I70" s="149"/>
      <c r="J70" s="150">
        <f>J187</f>
        <v>0</v>
      </c>
      <c r="K70" s="98"/>
      <c r="L70" s="151"/>
    </row>
    <row r="71" spans="2:12" s="10" customFormat="1" ht="19.9" customHeight="1">
      <c r="B71" s="147"/>
      <c r="C71" s="98"/>
      <c r="D71" s="148" t="s">
        <v>116</v>
      </c>
      <c r="E71" s="149"/>
      <c r="F71" s="149"/>
      <c r="G71" s="149"/>
      <c r="H71" s="149"/>
      <c r="I71" s="149"/>
      <c r="J71" s="150">
        <f>J194</f>
        <v>0</v>
      </c>
      <c r="K71" s="98"/>
      <c r="L71" s="151"/>
    </row>
    <row r="72" spans="2:12" s="10" customFormat="1" ht="19.9" customHeight="1">
      <c r="B72" s="147"/>
      <c r="C72" s="98"/>
      <c r="D72" s="148" t="s">
        <v>117</v>
      </c>
      <c r="E72" s="149"/>
      <c r="F72" s="149"/>
      <c r="G72" s="149"/>
      <c r="H72" s="149"/>
      <c r="I72" s="149"/>
      <c r="J72" s="150">
        <f>J210</f>
        <v>0</v>
      </c>
      <c r="K72" s="98"/>
      <c r="L72" s="151"/>
    </row>
    <row r="73" spans="2:12" s="10" customFormat="1" ht="19.9" customHeight="1">
      <c r="B73" s="147"/>
      <c r="C73" s="98"/>
      <c r="D73" s="148" t="s">
        <v>118</v>
      </c>
      <c r="E73" s="149"/>
      <c r="F73" s="149"/>
      <c r="G73" s="149"/>
      <c r="H73" s="149"/>
      <c r="I73" s="149"/>
      <c r="J73" s="150">
        <f>J226</f>
        <v>0</v>
      </c>
      <c r="K73" s="98"/>
      <c r="L73" s="151"/>
    </row>
    <row r="74" spans="2:12" s="10" customFormat="1" ht="19.9" customHeight="1">
      <c r="B74" s="147"/>
      <c r="C74" s="98"/>
      <c r="D74" s="148" t="s">
        <v>119</v>
      </c>
      <c r="E74" s="149"/>
      <c r="F74" s="149"/>
      <c r="G74" s="149"/>
      <c r="H74" s="149"/>
      <c r="I74" s="149"/>
      <c r="J74" s="150">
        <f>J240</f>
        <v>0</v>
      </c>
      <c r="K74" s="98"/>
      <c r="L74" s="151"/>
    </row>
    <row r="75" spans="2:12" s="9" customFormat="1" ht="24.95" customHeight="1">
      <c r="B75" s="141"/>
      <c r="C75" s="142"/>
      <c r="D75" s="143" t="s">
        <v>120</v>
      </c>
      <c r="E75" s="144"/>
      <c r="F75" s="144"/>
      <c r="G75" s="144"/>
      <c r="H75" s="144"/>
      <c r="I75" s="144"/>
      <c r="J75" s="145">
        <f>J244</f>
        <v>0</v>
      </c>
      <c r="K75" s="142"/>
      <c r="L75" s="146"/>
    </row>
    <row r="76" spans="2:12" s="10" customFormat="1" ht="19.9" customHeight="1">
      <c r="B76" s="147"/>
      <c r="C76" s="98"/>
      <c r="D76" s="148" t="s">
        <v>1208</v>
      </c>
      <c r="E76" s="149"/>
      <c r="F76" s="149"/>
      <c r="G76" s="149"/>
      <c r="H76" s="149"/>
      <c r="I76" s="149"/>
      <c r="J76" s="150">
        <f>J245</f>
        <v>0</v>
      </c>
      <c r="K76" s="98"/>
      <c r="L76" s="151"/>
    </row>
    <row r="77" spans="2:12" s="10" customFormat="1" ht="19.9" customHeight="1">
      <c r="B77" s="147"/>
      <c r="C77" s="98"/>
      <c r="D77" s="148" t="s">
        <v>121</v>
      </c>
      <c r="E77" s="149"/>
      <c r="F77" s="149"/>
      <c r="G77" s="149"/>
      <c r="H77" s="149"/>
      <c r="I77" s="149"/>
      <c r="J77" s="150">
        <f>J258</f>
        <v>0</v>
      </c>
      <c r="K77" s="98"/>
      <c r="L77" s="151"/>
    </row>
    <row r="78" spans="2:12" s="10" customFormat="1" ht="19.9" customHeight="1">
      <c r="B78" s="147"/>
      <c r="C78" s="98"/>
      <c r="D78" s="148" t="s">
        <v>122</v>
      </c>
      <c r="E78" s="149"/>
      <c r="F78" s="149"/>
      <c r="G78" s="149"/>
      <c r="H78" s="149"/>
      <c r="I78" s="149"/>
      <c r="J78" s="150">
        <f>J274</f>
        <v>0</v>
      </c>
      <c r="K78" s="98"/>
      <c r="L78" s="151"/>
    </row>
    <row r="79" spans="2:12" s="10" customFormat="1" ht="19.9" customHeight="1">
      <c r="B79" s="147"/>
      <c r="C79" s="98"/>
      <c r="D79" s="148" t="s">
        <v>123</v>
      </c>
      <c r="E79" s="149"/>
      <c r="F79" s="149"/>
      <c r="G79" s="149"/>
      <c r="H79" s="149"/>
      <c r="I79" s="149"/>
      <c r="J79" s="150">
        <f>J347</f>
        <v>0</v>
      </c>
      <c r="K79" s="98"/>
      <c r="L79" s="151"/>
    </row>
    <row r="80" spans="2:12" s="10" customFormat="1" ht="19.9" customHeight="1">
      <c r="B80" s="147"/>
      <c r="C80" s="98"/>
      <c r="D80" s="148" t="s">
        <v>679</v>
      </c>
      <c r="E80" s="149"/>
      <c r="F80" s="149"/>
      <c r="G80" s="149"/>
      <c r="H80" s="149"/>
      <c r="I80" s="149"/>
      <c r="J80" s="150">
        <f>J364</f>
        <v>0</v>
      </c>
      <c r="K80" s="98"/>
      <c r="L80" s="151"/>
    </row>
    <row r="81" spans="2:12" s="10" customFormat="1" ht="19.9" customHeight="1">
      <c r="B81" s="147"/>
      <c r="C81" s="98"/>
      <c r="D81" s="148" t="s">
        <v>124</v>
      </c>
      <c r="E81" s="149"/>
      <c r="F81" s="149"/>
      <c r="G81" s="149"/>
      <c r="H81" s="149"/>
      <c r="I81" s="149"/>
      <c r="J81" s="150">
        <f>J414</f>
        <v>0</v>
      </c>
      <c r="K81" s="98"/>
      <c r="L81" s="151"/>
    </row>
    <row r="82" spans="2:12" s="10" customFormat="1" ht="19.9" customHeight="1">
      <c r="B82" s="147"/>
      <c r="C82" s="98"/>
      <c r="D82" s="148" t="s">
        <v>125</v>
      </c>
      <c r="E82" s="149"/>
      <c r="F82" s="149"/>
      <c r="G82" s="149"/>
      <c r="H82" s="149"/>
      <c r="I82" s="149"/>
      <c r="J82" s="150">
        <f>J489</f>
        <v>0</v>
      </c>
      <c r="K82" s="98"/>
      <c r="L82" s="151"/>
    </row>
    <row r="83" spans="2:12" s="10" customFormat="1" ht="19.9" customHeight="1">
      <c r="B83" s="147"/>
      <c r="C83" s="98"/>
      <c r="D83" s="148" t="s">
        <v>126</v>
      </c>
      <c r="E83" s="149"/>
      <c r="F83" s="149"/>
      <c r="G83" s="149"/>
      <c r="H83" s="149"/>
      <c r="I83" s="149"/>
      <c r="J83" s="150">
        <f>J526</f>
        <v>0</v>
      </c>
      <c r="K83" s="98"/>
      <c r="L83" s="151"/>
    </row>
    <row r="84" spans="2:12" s="10" customFormat="1" ht="19.9" customHeight="1">
      <c r="B84" s="147"/>
      <c r="C84" s="98"/>
      <c r="D84" s="148" t="s">
        <v>127</v>
      </c>
      <c r="E84" s="149"/>
      <c r="F84" s="149"/>
      <c r="G84" s="149"/>
      <c r="H84" s="149"/>
      <c r="I84" s="149"/>
      <c r="J84" s="150">
        <f>J551</f>
        <v>0</v>
      </c>
      <c r="K84" s="98"/>
      <c r="L84" s="151"/>
    </row>
    <row r="85" spans="1:31" s="2" customFormat="1" ht="21.7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90" spans="1:31" s="2" customFormat="1" ht="6.95" customHeight="1">
      <c r="A90" s="35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4.95" customHeight="1">
      <c r="A91" s="35"/>
      <c r="B91" s="36"/>
      <c r="C91" s="24" t="s">
        <v>128</v>
      </c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16</v>
      </c>
      <c r="D93" s="37"/>
      <c r="E93" s="37"/>
      <c r="F93" s="37"/>
      <c r="G93" s="37"/>
      <c r="H93" s="37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6.5" customHeight="1">
      <c r="A94" s="35"/>
      <c r="B94" s="36"/>
      <c r="C94" s="37"/>
      <c r="D94" s="37"/>
      <c r="E94" s="383" t="str">
        <f>E7</f>
        <v>SNO v Opavě p.o. STAVEBNÍ ÚPRAVY PAVILONU B</v>
      </c>
      <c r="F94" s="384"/>
      <c r="G94" s="384"/>
      <c r="H94" s="384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2:12" s="1" customFormat="1" ht="12" customHeight="1">
      <c r="B95" s="22"/>
      <c r="C95" s="30" t="s">
        <v>103</v>
      </c>
      <c r="D95" s="23"/>
      <c r="E95" s="23"/>
      <c r="F95" s="23"/>
      <c r="G95" s="23"/>
      <c r="H95" s="23"/>
      <c r="I95" s="23"/>
      <c r="J95" s="23"/>
      <c r="K95" s="23"/>
      <c r="L95" s="21"/>
    </row>
    <row r="96" spans="1:31" s="2" customFormat="1" ht="16.5" customHeight="1">
      <c r="A96" s="35"/>
      <c r="B96" s="36"/>
      <c r="C96" s="37"/>
      <c r="D96" s="37"/>
      <c r="E96" s="383" t="s">
        <v>671</v>
      </c>
      <c r="F96" s="385"/>
      <c r="G96" s="385"/>
      <c r="H96" s="385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2" customHeight="1">
      <c r="A97" s="35"/>
      <c r="B97" s="36"/>
      <c r="C97" s="30" t="s">
        <v>599</v>
      </c>
      <c r="D97" s="37"/>
      <c r="E97" s="37"/>
      <c r="F97" s="37"/>
      <c r="G97" s="37"/>
      <c r="H97" s="37"/>
      <c r="I97" s="37"/>
      <c r="J97" s="37"/>
      <c r="K97" s="37"/>
      <c r="L97" s="114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6.5" customHeight="1">
      <c r="A98" s="35"/>
      <c r="B98" s="36"/>
      <c r="C98" s="37"/>
      <c r="D98" s="37"/>
      <c r="E98" s="332" t="str">
        <f>E11</f>
        <v>1.NP - Stavební úpravy v 1.NP</v>
      </c>
      <c r="F98" s="385"/>
      <c r="G98" s="385"/>
      <c r="H98" s="385"/>
      <c r="I98" s="37"/>
      <c r="J98" s="37"/>
      <c r="K98" s="37"/>
      <c r="L98" s="114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11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2" customHeight="1">
      <c r="A100" s="35"/>
      <c r="B100" s="36"/>
      <c r="C100" s="30" t="s">
        <v>21</v>
      </c>
      <c r="D100" s="37"/>
      <c r="E100" s="37"/>
      <c r="F100" s="28" t="str">
        <f>F14</f>
        <v xml:space="preserve">Olomoucká ulice 470/86 Opava </v>
      </c>
      <c r="G100" s="37"/>
      <c r="H100" s="37"/>
      <c r="I100" s="30" t="s">
        <v>23</v>
      </c>
      <c r="J100" s="60" t="str">
        <f>IF(J14="","",J14)</f>
        <v>7. 12. 2022</v>
      </c>
      <c r="K100" s="37"/>
      <c r="L100" s="114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11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15.2" customHeight="1">
      <c r="A102" s="35"/>
      <c r="B102" s="36"/>
      <c r="C102" s="30" t="s">
        <v>25</v>
      </c>
      <c r="D102" s="37"/>
      <c r="E102" s="37"/>
      <c r="F102" s="28" t="str">
        <f>E17</f>
        <v>SNO v Opavě p.o.</v>
      </c>
      <c r="G102" s="37"/>
      <c r="H102" s="37"/>
      <c r="I102" s="30" t="s">
        <v>31</v>
      </c>
      <c r="J102" s="33" t="str">
        <f>E23</f>
        <v>Ateliér EMMET s.r.o.</v>
      </c>
      <c r="K102" s="37"/>
      <c r="L102" s="114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15.2" customHeight="1">
      <c r="A103" s="35"/>
      <c r="B103" s="36"/>
      <c r="C103" s="30" t="s">
        <v>29</v>
      </c>
      <c r="D103" s="37"/>
      <c r="E103" s="37"/>
      <c r="F103" s="28" t="str">
        <f>IF(E20="","",E20)</f>
        <v>Vyplň údaj</v>
      </c>
      <c r="G103" s="37"/>
      <c r="H103" s="37"/>
      <c r="I103" s="30" t="s">
        <v>34</v>
      </c>
      <c r="J103" s="33" t="str">
        <f>E26</f>
        <v>Ateliér EMMET s.r.o.</v>
      </c>
      <c r="K103" s="37"/>
      <c r="L103" s="114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10.3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114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11" customFormat="1" ht="29.25" customHeight="1">
      <c r="A105" s="152"/>
      <c r="B105" s="153"/>
      <c r="C105" s="154" t="s">
        <v>129</v>
      </c>
      <c r="D105" s="155" t="s">
        <v>56</v>
      </c>
      <c r="E105" s="155" t="s">
        <v>52</v>
      </c>
      <c r="F105" s="155" t="s">
        <v>53</v>
      </c>
      <c r="G105" s="155" t="s">
        <v>130</v>
      </c>
      <c r="H105" s="155" t="s">
        <v>131</v>
      </c>
      <c r="I105" s="155" t="s">
        <v>132</v>
      </c>
      <c r="J105" s="155" t="s">
        <v>107</v>
      </c>
      <c r="K105" s="156" t="s">
        <v>133</v>
      </c>
      <c r="L105" s="157"/>
      <c r="M105" s="69" t="s">
        <v>19</v>
      </c>
      <c r="N105" s="70" t="s">
        <v>41</v>
      </c>
      <c r="O105" s="70" t="s">
        <v>134</v>
      </c>
      <c r="P105" s="70" t="s">
        <v>135</v>
      </c>
      <c r="Q105" s="70" t="s">
        <v>136</v>
      </c>
      <c r="R105" s="70" t="s">
        <v>137</v>
      </c>
      <c r="S105" s="70" t="s">
        <v>138</v>
      </c>
      <c r="T105" s="71" t="s">
        <v>139</v>
      </c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</row>
    <row r="106" spans="1:63" s="2" customFormat="1" ht="22.9" customHeight="1">
      <c r="A106" s="35"/>
      <c r="B106" s="36"/>
      <c r="C106" s="76" t="s">
        <v>140</v>
      </c>
      <c r="D106" s="37"/>
      <c r="E106" s="37"/>
      <c r="F106" s="37"/>
      <c r="G106" s="37"/>
      <c r="H106" s="37"/>
      <c r="I106" s="37"/>
      <c r="J106" s="158">
        <f>BK106</f>
        <v>0</v>
      </c>
      <c r="K106" s="37"/>
      <c r="L106" s="40"/>
      <c r="M106" s="72"/>
      <c r="N106" s="159"/>
      <c r="O106" s="73"/>
      <c r="P106" s="160">
        <f>P107+P244</f>
        <v>0</v>
      </c>
      <c r="Q106" s="73"/>
      <c r="R106" s="160">
        <f>R107+R244</f>
        <v>13.36913014</v>
      </c>
      <c r="S106" s="73"/>
      <c r="T106" s="161">
        <f>T107+T244</f>
        <v>13.54506059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70</v>
      </c>
      <c r="AU106" s="18" t="s">
        <v>108</v>
      </c>
      <c r="BK106" s="162">
        <f>BK107+BK244</f>
        <v>0</v>
      </c>
    </row>
    <row r="107" spans="2:63" s="12" customFormat="1" ht="25.9" customHeight="1">
      <c r="B107" s="163"/>
      <c r="C107" s="164"/>
      <c r="D107" s="165" t="s">
        <v>70</v>
      </c>
      <c r="E107" s="166" t="s">
        <v>141</v>
      </c>
      <c r="F107" s="166" t="s">
        <v>142</v>
      </c>
      <c r="G107" s="164"/>
      <c r="H107" s="164"/>
      <c r="I107" s="167"/>
      <c r="J107" s="168">
        <f>BK107</f>
        <v>0</v>
      </c>
      <c r="K107" s="164"/>
      <c r="L107" s="169"/>
      <c r="M107" s="170"/>
      <c r="N107" s="171"/>
      <c r="O107" s="171"/>
      <c r="P107" s="172">
        <f>P108+P130+P167+P176+P181+P187+P194+P210+P226+P240</f>
        <v>0</v>
      </c>
      <c r="Q107" s="171"/>
      <c r="R107" s="172">
        <f>R108+R130+R167+R176+R181+R187+R194+R210+R226+R240</f>
        <v>5.38615578</v>
      </c>
      <c r="S107" s="171"/>
      <c r="T107" s="173">
        <f>T108+T130+T167+T176+T181+T187+T194+T210+T226+T240</f>
        <v>11.811667</v>
      </c>
      <c r="AR107" s="174" t="s">
        <v>78</v>
      </c>
      <c r="AT107" s="175" t="s">
        <v>70</v>
      </c>
      <c r="AU107" s="175" t="s">
        <v>71</v>
      </c>
      <c r="AY107" s="174" t="s">
        <v>143</v>
      </c>
      <c r="BK107" s="176">
        <f>BK108+BK130+BK167+BK176+BK181+BK187+BK194+BK210+BK226+BK240</f>
        <v>0</v>
      </c>
    </row>
    <row r="108" spans="2:63" s="12" customFormat="1" ht="22.9" customHeight="1">
      <c r="B108" s="163"/>
      <c r="C108" s="164"/>
      <c r="D108" s="165" t="s">
        <v>70</v>
      </c>
      <c r="E108" s="177" t="s">
        <v>144</v>
      </c>
      <c r="F108" s="177" t="s">
        <v>145</v>
      </c>
      <c r="G108" s="164"/>
      <c r="H108" s="164"/>
      <c r="I108" s="167"/>
      <c r="J108" s="178">
        <f>BK108</f>
        <v>0</v>
      </c>
      <c r="K108" s="164"/>
      <c r="L108" s="169"/>
      <c r="M108" s="170"/>
      <c r="N108" s="171"/>
      <c r="O108" s="171"/>
      <c r="P108" s="172">
        <f>SUM(P109:P129)</f>
        <v>0</v>
      </c>
      <c r="Q108" s="171"/>
      <c r="R108" s="172">
        <f>SUM(R109:R129)</f>
        <v>1.396394</v>
      </c>
      <c r="S108" s="171"/>
      <c r="T108" s="173">
        <f>SUM(T109:T129)</f>
        <v>0</v>
      </c>
      <c r="AR108" s="174" t="s">
        <v>78</v>
      </c>
      <c r="AT108" s="175" t="s">
        <v>70</v>
      </c>
      <c r="AU108" s="175" t="s">
        <v>78</v>
      </c>
      <c r="AY108" s="174" t="s">
        <v>143</v>
      </c>
      <c r="BK108" s="176">
        <f>SUM(BK109:BK129)</f>
        <v>0</v>
      </c>
    </row>
    <row r="109" spans="1:65" s="2" customFormat="1" ht="24.2" customHeight="1">
      <c r="A109" s="35"/>
      <c r="B109" s="36"/>
      <c r="C109" s="179" t="s">
        <v>78</v>
      </c>
      <c r="D109" s="179" t="s">
        <v>146</v>
      </c>
      <c r="E109" s="180" t="s">
        <v>713</v>
      </c>
      <c r="F109" s="181" t="s">
        <v>714</v>
      </c>
      <c r="G109" s="182" t="s">
        <v>225</v>
      </c>
      <c r="H109" s="183">
        <v>0.676</v>
      </c>
      <c r="I109" s="184"/>
      <c r="J109" s="185">
        <f>ROUND(I109*H109,2)</f>
        <v>0</v>
      </c>
      <c r="K109" s="181" t="s">
        <v>150</v>
      </c>
      <c r="L109" s="40"/>
      <c r="M109" s="186" t="s">
        <v>19</v>
      </c>
      <c r="N109" s="187" t="s">
        <v>42</v>
      </c>
      <c r="O109" s="65"/>
      <c r="P109" s="188">
        <f>O109*H109</f>
        <v>0</v>
      </c>
      <c r="Q109" s="188">
        <v>1.8775</v>
      </c>
      <c r="R109" s="188">
        <f>Q109*H109</f>
        <v>1.26919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151</v>
      </c>
      <c r="AT109" s="190" t="s">
        <v>146</v>
      </c>
      <c r="AU109" s="190" t="s">
        <v>80</v>
      </c>
      <c r="AY109" s="18" t="s">
        <v>143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78</v>
      </c>
      <c r="BK109" s="191">
        <f>ROUND(I109*H109,2)</f>
        <v>0</v>
      </c>
      <c r="BL109" s="18" t="s">
        <v>151</v>
      </c>
      <c r="BM109" s="190" t="s">
        <v>1209</v>
      </c>
    </row>
    <row r="110" spans="1:47" s="2" customFormat="1" ht="19.5">
      <c r="A110" s="35"/>
      <c r="B110" s="36"/>
      <c r="C110" s="37"/>
      <c r="D110" s="192" t="s">
        <v>153</v>
      </c>
      <c r="E110" s="37"/>
      <c r="F110" s="193" t="s">
        <v>716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153</v>
      </c>
      <c r="AU110" s="18" t="s">
        <v>80</v>
      </c>
    </row>
    <row r="111" spans="1:47" s="2" customFormat="1" ht="11.25">
      <c r="A111" s="35"/>
      <c r="B111" s="36"/>
      <c r="C111" s="37"/>
      <c r="D111" s="197" t="s">
        <v>155</v>
      </c>
      <c r="E111" s="37"/>
      <c r="F111" s="198" t="s">
        <v>717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155</v>
      </c>
      <c r="AU111" s="18" t="s">
        <v>80</v>
      </c>
    </row>
    <row r="112" spans="2:51" s="13" customFormat="1" ht="11.25">
      <c r="B112" s="199"/>
      <c r="C112" s="200"/>
      <c r="D112" s="192" t="s">
        <v>157</v>
      </c>
      <c r="E112" s="201" t="s">
        <v>19</v>
      </c>
      <c r="F112" s="202" t="s">
        <v>442</v>
      </c>
      <c r="G112" s="200"/>
      <c r="H112" s="201" t="s">
        <v>19</v>
      </c>
      <c r="I112" s="203"/>
      <c r="J112" s="200"/>
      <c r="K112" s="200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157</v>
      </c>
      <c r="AU112" s="208" t="s">
        <v>80</v>
      </c>
      <c r="AV112" s="13" t="s">
        <v>78</v>
      </c>
      <c r="AW112" s="13" t="s">
        <v>33</v>
      </c>
      <c r="AX112" s="13" t="s">
        <v>71</v>
      </c>
      <c r="AY112" s="208" t="s">
        <v>143</v>
      </c>
    </row>
    <row r="113" spans="2:51" s="14" customFormat="1" ht="11.25">
      <c r="B113" s="209"/>
      <c r="C113" s="210"/>
      <c r="D113" s="192" t="s">
        <v>157</v>
      </c>
      <c r="E113" s="211" t="s">
        <v>19</v>
      </c>
      <c r="F113" s="212" t="s">
        <v>1210</v>
      </c>
      <c r="G113" s="210"/>
      <c r="H113" s="213">
        <v>0.676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157</v>
      </c>
      <c r="AU113" s="219" t="s">
        <v>80</v>
      </c>
      <c r="AV113" s="14" t="s">
        <v>80</v>
      </c>
      <c r="AW113" s="14" t="s">
        <v>33</v>
      </c>
      <c r="AX113" s="14" t="s">
        <v>78</v>
      </c>
      <c r="AY113" s="219" t="s">
        <v>143</v>
      </c>
    </row>
    <row r="114" spans="1:65" s="2" customFormat="1" ht="24.2" customHeight="1">
      <c r="A114" s="35"/>
      <c r="B114" s="36"/>
      <c r="C114" s="179" t="s">
        <v>80</v>
      </c>
      <c r="D114" s="179" t="s">
        <v>146</v>
      </c>
      <c r="E114" s="180" t="s">
        <v>147</v>
      </c>
      <c r="F114" s="181" t="s">
        <v>148</v>
      </c>
      <c r="G114" s="182" t="s">
        <v>149</v>
      </c>
      <c r="H114" s="183">
        <v>0.018</v>
      </c>
      <c r="I114" s="184"/>
      <c r="J114" s="185">
        <f>ROUND(I114*H114,2)</f>
        <v>0</v>
      </c>
      <c r="K114" s="181" t="s">
        <v>150</v>
      </c>
      <c r="L114" s="40"/>
      <c r="M114" s="186" t="s">
        <v>19</v>
      </c>
      <c r="N114" s="187" t="s">
        <v>42</v>
      </c>
      <c r="O114" s="65"/>
      <c r="P114" s="188">
        <f>O114*H114</f>
        <v>0</v>
      </c>
      <c r="Q114" s="188">
        <v>1.09</v>
      </c>
      <c r="R114" s="188">
        <f>Q114*H114</f>
        <v>0.01962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151</v>
      </c>
      <c r="AT114" s="190" t="s">
        <v>146</v>
      </c>
      <c r="AU114" s="190" t="s">
        <v>80</v>
      </c>
      <c r="AY114" s="18" t="s">
        <v>143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78</v>
      </c>
      <c r="BK114" s="191">
        <f>ROUND(I114*H114,2)</f>
        <v>0</v>
      </c>
      <c r="BL114" s="18" t="s">
        <v>151</v>
      </c>
      <c r="BM114" s="190" t="s">
        <v>1211</v>
      </c>
    </row>
    <row r="115" spans="1:47" s="2" customFormat="1" ht="19.5">
      <c r="A115" s="35"/>
      <c r="B115" s="36"/>
      <c r="C115" s="37"/>
      <c r="D115" s="192" t="s">
        <v>153</v>
      </c>
      <c r="E115" s="37"/>
      <c r="F115" s="193" t="s">
        <v>154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153</v>
      </c>
      <c r="AU115" s="18" t="s">
        <v>80</v>
      </c>
    </row>
    <row r="116" spans="1:47" s="2" customFormat="1" ht="11.25">
      <c r="A116" s="35"/>
      <c r="B116" s="36"/>
      <c r="C116" s="37"/>
      <c r="D116" s="197" t="s">
        <v>155</v>
      </c>
      <c r="E116" s="37"/>
      <c r="F116" s="198" t="s">
        <v>156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155</v>
      </c>
      <c r="AU116" s="18" t="s">
        <v>80</v>
      </c>
    </row>
    <row r="117" spans="2:51" s="13" customFormat="1" ht="11.25">
      <c r="B117" s="199"/>
      <c r="C117" s="200"/>
      <c r="D117" s="192" t="s">
        <v>157</v>
      </c>
      <c r="E117" s="201" t="s">
        <v>19</v>
      </c>
      <c r="F117" s="202" t="s">
        <v>158</v>
      </c>
      <c r="G117" s="200"/>
      <c r="H117" s="201" t="s">
        <v>19</v>
      </c>
      <c r="I117" s="203"/>
      <c r="J117" s="200"/>
      <c r="K117" s="200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157</v>
      </c>
      <c r="AU117" s="208" t="s">
        <v>80</v>
      </c>
      <c r="AV117" s="13" t="s">
        <v>78</v>
      </c>
      <c r="AW117" s="13" t="s">
        <v>33</v>
      </c>
      <c r="AX117" s="13" t="s">
        <v>71</v>
      </c>
      <c r="AY117" s="208" t="s">
        <v>143</v>
      </c>
    </row>
    <row r="118" spans="2:51" s="13" customFormat="1" ht="11.25">
      <c r="B118" s="199"/>
      <c r="C118" s="200"/>
      <c r="D118" s="192" t="s">
        <v>157</v>
      </c>
      <c r="E118" s="201" t="s">
        <v>19</v>
      </c>
      <c r="F118" s="202" t="s">
        <v>1212</v>
      </c>
      <c r="G118" s="200"/>
      <c r="H118" s="201" t="s">
        <v>19</v>
      </c>
      <c r="I118" s="203"/>
      <c r="J118" s="200"/>
      <c r="K118" s="200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157</v>
      </c>
      <c r="AU118" s="208" t="s">
        <v>80</v>
      </c>
      <c r="AV118" s="13" t="s">
        <v>78</v>
      </c>
      <c r="AW118" s="13" t="s">
        <v>33</v>
      </c>
      <c r="AX118" s="13" t="s">
        <v>71</v>
      </c>
      <c r="AY118" s="208" t="s">
        <v>143</v>
      </c>
    </row>
    <row r="119" spans="2:51" s="14" customFormat="1" ht="11.25">
      <c r="B119" s="209"/>
      <c r="C119" s="210"/>
      <c r="D119" s="192" t="s">
        <v>157</v>
      </c>
      <c r="E119" s="211" t="s">
        <v>19</v>
      </c>
      <c r="F119" s="212" t="s">
        <v>1213</v>
      </c>
      <c r="G119" s="210"/>
      <c r="H119" s="213">
        <v>0.018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157</v>
      </c>
      <c r="AU119" s="219" t="s">
        <v>80</v>
      </c>
      <c r="AV119" s="14" t="s">
        <v>80</v>
      </c>
      <c r="AW119" s="14" t="s">
        <v>33</v>
      </c>
      <c r="AX119" s="14" t="s">
        <v>78</v>
      </c>
      <c r="AY119" s="219" t="s">
        <v>143</v>
      </c>
    </row>
    <row r="120" spans="1:65" s="2" customFormat="1" ht="24.2" customHeight="1">
      <c r="A120" s="35"/>
      <c r="B120" s="36"/>
      <c r="C120" s="179" t="s">
        <v>144</v>
      </c>
      <c r="D120" s="179" t="s">
        <v>146</v>
      </c>
      <c r="E120" s="180" t="s">
        <v>168</v>
      </c>
      <c r="F120" s="181" t="s">
        <v>169</v>
      </c>
      <c r="G120" s="182" t="s">
        <v>170</v>
      </c>
      <c r="H120" s="183">
        <v>5.2</v>
      </c>
      <c r="I120" s="184"/>
      <c r="J120" s="185">
        <f>ROUND(I120*H120,2)</f>
        <v>0</v>
      </c>
      <c r="K120" s="181" t="s">
        <v>150</v>
      </c>
      <c r="L120" s="40"/>
      <c r="M120" s="186" t="s">
        <v>19</v>
      </c>
      <c r="N120" s="187" t="s">
        <v>42</v>
      </c>
      <c r="O120" s="65"/>
      <c r="P120" s="188">
        <f>O120*H120</f>
        <v>0</v>
      </c>
      <c r="Q120" s="188">
        <v>0.00013</v>
      </c>
      <c r="R120" s="188">
        <f>Q120*H120</f>
        <v>0.000676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151</v>
      </c>
      <c r="AT120" s="190" t="s">
        <v>146</v>
      </c>
      <c r="AU120" s="190" t="s">
        <v>80</v>
      </c>
      <c r="AY120" s="18" t="s">
        <v>143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78</v>
      </c>
      <c r="BK120" s="191">
        <f>ROUND(I120*H120,2)</f>
        <v>0</v>
      </c>
      <c r="BL120" s="18" t="s">
        <v>151</v>
      </c>
      <c r="BM120" s="190" t="s">
        <v>1214</v>
      </c>
    </row>
    <row r="121" spans="1:47" s="2" customFormat="1" ht="11.25">
      <c r="A121" s="35"/>
      <c r="B121" s="36"/>
      <c r="C121" s="37"/>
      <c r="D121" s="192" t="s">
        <v>153</v>
      </c>
      <c r="E121" s="37"/>
      <c r="F121" s="193" t="s">
        <v>172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153</v>
      </c>
      <c r="AU121" s="18" t="s">
        <v>80</v>
      </c>
    </row>
    <row r="122" spans="1:47" s="2" customFormat="1" ht="11.25">
      <c r="A122" s="35"/>
      <c r="B122" s="36"/>
      <c r="C122" s="37"/>
      <c r="D122" s="197" t="s">
        <v>155</v>
      </c>
      <c r="E122" s="37"/>
      <c r="F122" s="198" t="s">
        <v>173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155</v>
      </c>
      <c r="AU122" s="18" t="s">
        <v>80</v>
      </c>
    </row>
    <row r="123" spans="2:51" s="14" customFormat="1" ht="11.25">
      <c r="B123" s="209"/>
      <c r="C123" s="210"/>
      <c r="D123" s="192" t="s">
        <v>157</v>
      </c>
      <c r="E123" s="211" t="s">
        <v>19</v>
      </c>
      <c r="F123" s="212" t="s">
        <v>1215</v>
      </c>
      <c r="G123" s="210"/>
      <c r="H123" s="213">
        <v>5.2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157</v>
      </c>
      <c r="AU123" s="219" t="s">
        <v>80</v>
      </c>
      <c r="AV123" s="14" t="s">
        <v>80</v>
      </c>
      <c r="AW123" s="14" t="s">
        <v>33</v>
      </c>
      <c r="AX123" s="14" t="s">
        <v>78</v>
      </c>
      <c r="AY123" s="219" t="s">
        <v>143</v>
      </c>
    </row>
    <row r="124" spans="1:65" s="2" customFormat="1" ht="24.2" customHeight="1">
      <c r="A124" s="35"/>
      <c r="B124" s="36"/>
      <c r="C124" s="179" t="s">
        <v>151</v>
      </c>
      <c r="D124" s="179" t="s">
        <v>146</v>
      </c>
      <c r="E124" s="180" t="s">
        <v>175</v>
      </c>
      <c r="F124" s="181" t="s">
        <v>176</v>
      </c>
      <c r="G124" s="182" t="s">
        <v>163</v>
      </c>
      <c r="H124" s="183">
        <v>0.6</v>
      </c>
      <c r="I124" s="184"/>
      <c r="J124" s="185">
        <f>ROUND(I124*H124,2)</f>
        <v>0</v>
      </c>
      <c r="K124" s="181" t="s">
        <v>150</v>
      </c>
      <c r="L124" s="40"/>
      <c r="M124" s="186" t="s">
        <v>19</v>
      </c>
      <c r="N124" s="187" t="s">
        <v>42</v>
      </c>
      <c r="O124" s="65"/>
      <c r="P124" s="188">
        <f>O124*H124</f>
        <v>0</v>
      </c>
      <c r="Q124" s="188">
        <v>0.17818</v>
      </c>
      <c r="R124" s="188">
        <f>Q124*H124</f>
        <v>0.106908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151</v>
      </c>
      <c r="AT124" s="190" t="s">
        <v>146</v>
      </c>
      <c r="AU124" s="190" t="s">
        <v>80</v>
      </c>
      <c r="AY124" s="18" t="s">
        <v>143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78</v>
      </c>
      <c r="BK124" s="191">
        <f>ROUND(I124*H124,2)</f>
        <v>0</v>
      </c>
      <c r="BL124" s="18" t="s">
        <v>151</v>
      </c>
      <c r="BM124" s="190" t="s">
        <v>1216</v>
      </c>
    </row>
    <row r="125" spans="1:47" s="2" customFormat="1" ht="19.5">
      <c r="A125" s="35"/>
      <c r="B125" s="36"/>
      <c r="C125" s="37"/>
      <c r="D125" s="192" t="s">
        <v>153</v>
      </c>
      <c r="E125" s="37"/>
      <c r="F125" s="193" t="s">
        <v>178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153</v>
      </c>
      <c r="AU125" s="18" t="s">
        <v>80</v>
      </c>
    </row>
    <row r="126" spans="1:47" s="2" customFormat="1" ht="11.25">
      <c r="A126" s="35"/>
      <c r="B126" s="36"/>
      <c r="C126" s="37"/>
      <c r="D126" s="197" t="s">
        <v>155</v>
      </c>
      <c r="E126" s="37"/>
      <c r="F126" s="198" t="s">
        <v>179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155</v>
      </c>
      <c r="AU126" s="18" t="s">
        <v>80</v>
      </c>
    </row>
    <row r="127" spans="2:51" s="13" customFormat="1" ht="11.25">
      <c r="B127" s="199"/>
      <c r="C127" s="200"/>
      <c r="D127" s="192" t="s">
        <v>157</v>
      </c>
      <c r="E127" s="201" t="s">
        <v>19</v>
      </c>
      <c r="F127" s="202" t="s">
        <v>158</v>
      </c>
      <c r="G127" s="200"/>
      <c r="H127" s="201" t="s">
        <v>19</v>
      </c>
      <c r="I127" s="203"/>
      <c r="J127" s="200"/>
      <c r="K127" s="200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157</v>
      </c>
      <c r="AU127" s="208" t="s">
        <v>80</v>
      </c>
      <c r="AV127" s="13" t="s">
        <v>78</v>
      </c>
      <c r="AW127" s="13" t="s">
        <v>33</v>
      </c>
      <c r="AX127" s="13" t="s">
        <v>71</v>
      </c>
      <c r="AY127" s="208" t="s">
        <v>143</v>
      </c>
    </row>
    <row r="128" spans="2:51" s="13" customFormat="1" ht="11.25">
      <c r="B128" s="199"/>
      <c r="C128" s="200"/>
      <c r="D128" s="192" t="s">
        <v>157</v>
      </c>
      <c r="E128" s="201" t="s">
        <v>19</v>
      </c>
      <c r="F128" s="202" t="s">
        <v>1212</v>
      </c>
      <c r="G128" s="200"/>
      <c r="H128" s="201" t="s">
        <v>19</v>
      </c>
      <c r="I128" s="203"/>
      <c r="J128" s="200"/>
      <c r="K128" s="200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157</v>
      </c>
      <c r="AU128" s="208" t="s">
        <v>80</v>
      </c>
      <c r="AV128" s="13" t="s">
        <v>78</v>
      </c>
      <c r="AW128" s="13" t="s">
        <v>33</v>
      </c>
      <c r="AX128" s="13" t="s">
        <v>71</v>
      </c>
      <c r="AY128" s="208" t="s">
        <v>143</v>
      </c>
    </row>
    <row r="129" spans="2:51" s="14" customFormat="1" ht="11.25">
      <c r="B129" s="209"/>
      <c r="C129" s="210"/>
      <c r="D129" s="192" t="s">
        <v>157</v>
      </c>
      <c r="E129" s="211" t="s">
        <v>19</v>
      </c>
      <c r="F129" s="212" t="s">
        <v>1217</v>
      </c>
      <c r="G129" s="210"/>
      <c r="H129" s="213">
        <v>0.6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80</v>
      </c>
      <c r="AV129" s="14" t="s">
        <v>80</v>
      </c>
      <c r="AW129" s="14" t="s">
        <v>33</v>
      </c>
      <c r="AX129" s="14" t="s">
        <v>78</v>
      </c>
      <c r="AY129" s="219" t="s">
        <v>143</v>
      </c>
    </row>
    <row r="130" spans="2:63" s="12" customFormat="1" ht="22.9" customHeight="1">
      <c r="B130" s="163"/>
      <c r="C130" s="164"/>
      <c r="D130" s="165" t="s">
        <v>70</v>
      </c>
      <c r="E130" s="177" t="s">
        <v>181</v>
      </c>
      <c r="F130" s="177" t="s">
        <v>182</v>
      </c>
      <c r="G130" s="164"/>
      <c r="H130" s="164"/>
      <c r="I130" s="167"/>
      <c r="J130" s="178">
        <f>BK130</f>
        <v>0</v>
      </c>
      <c r="K130" s="164"/>
      <c r="L130" s="169"/>
      <c r="M130" s="170"/>
      <c r="N130" s="171"/>
      <c r="O130" s="171"/>
      <c r="P130" s="172">
        <f>SUM(P131:P166)</f>
        <v>0</v>
      </c>
      <c r="Q130" s="171"/>
      <c r="R130" s="172">
        <f>SUM(R131:R166)</f>
        <v>2.1177951200000003</v>
      </c>
      <c r="S130" s="171"/>
      <c r="T130" s="173">
        <f>SUM(T131:T166)</f>
        <v>0</v>
      </c>
      <c r="AR130" s="174" t="s">
        <v>78</v>
      </c>
      <c r="AT130" s="175" t="s">
        <v>70</v>
      </c>
      <c r="AU130" s="175" t="s">
        <v>78</v>
      </c>
      <c r="AY130" s="174" t="s">
        <v>143</v>
      </c>
      <c r="BK130" s="176">
        <f>SUM(BK131:BK166)</f>
        <v>0</v>
      </c>
    </row>
    <row r="131" spans="1:65" s="2" customFormat="1" ht="24.2" customHeight="1">
      <c r="A131" s="35"/>
      <c r="B131" s="36"/>
      <c r="C131" s="179" t="s">
        <v>183</v>
      </c>
      <c r="D131" s="179" t="s">
        <v>146</v>
      </c>
      <c r="E131" s="180" t="s">
        <v>184</v>
      </c>
      <c r="F131" s="181" t="s">
        <v>185</v>
      </c>
      <c r="G131" s="182" t="s">
        <v>163</v>
      </c>
      <c r="H131" s="183">
        <v>65.48</v>
      </c>
      <c r="I131" s="184"/>
      <c r="J131" s="185">
        <f>ROUND(I131*H131,2)</f>
        <v>0</v>
      </c>
      <c r="K131" s="181" t="s">
        <v>150</v>
      </c>
      <c r="L131" s="40"/>
      <c r="M131" s="186" t="s">
        <v>19</v>
      </c>
      <c r="N131" s="187" t="s">
        <v>42</v>
      </c>
      <c r="O131" s="65"/>
      <c r="P131" s="188">
        <f>O131*H131</f>
        <v>0</v>
      </c>
      <c r="Q131" s="188">
        <v>0.0057</v>
      </c>
      <c r="R131" s="188">
        <f>Q131*H131</f>
        <v>0.373236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151</v>
      </c>
      <c r="AT131" s="190" t="s">
        <v>146</v>
      </c>
      <c r="AU131" s="190" t="s">
        <v>80</v>
      </c>
      <c r="AY131" s="18" t="s">
        <v>143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78</v>
      </c>
      <c r="BK131" s="191">
        <f>ROUND(I131*H131,2)</f>
        <v>0</v>
      </c>
      <c r="BL131" s="18" t="s">
        <v>151</v>
      </c>
      <c r="BM131" s="190" t="s">
        <v>1218</v>
      </c>
    </row>
    <row r="132" spans="1:47" s="2" customFormat="1" ht="29.25">
      <c r="A132" s="35"/>
      <c r="B132" s="36"/>
      <c r="C132" s="37"/>
      <c r="D132" s="192" t="s">
        <v>153</v>
      </c>
      <c r="E132" s="37"/>
      <c r="F132" s="193" t="s">
        <v>187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153</v>
      </c>
      <c r="AU132" s="18" t="s">
        <v>80</v>
      </c>
    </row>
    <row r="133" spans="1:47" s="2" customFormat="1" ht="11.25">
      <c r="A133" s="35"/>
      <c r="B133" s="36"/>
      <c r="C133" s="37"/>
      <c r="D133" s="197" t="s">
        <v>155</v>
      </c>
      <c r="E133" s="37"/>
      <c r="F133" s="198" t="s">
        <v>188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155</v>
      </c>
      <c r="AU133" s="18" t="s">
        <v>80</v>
      </c>
    </row>
    <row r="134" spans="2:51" s="13" customFormat="1" ht="11.25">
      <c r="B134" s="199"/>
      <c r="C134" s="200"/>
      <c r="D134" s="192" t="s">
        <v>157</v>
      </c>
      <c r="E134" s="201" t="s">
        <v>19</v>
      </c>
      <c r="F134" s="202" t="s">
        <v>158</v>
      </c>
      <c r="G134" s="200"/>
      <c r="H134" s="201" t="s">
        <v>19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157</v>
      </c>
      <c r="AU134" s="208" t="s">
        <v>80</v>
      </c>
      <c r="AV134" s="13" t="s">
        <v>78</v>
      </c>
      <c r="AW134" s="13" t="s">
        <v>33</v>
      </c>
      <c r="AX134" s="13" t="s">
        <v>71</v>
      </c>
      <c r="AY134" s="208" t="s">
        <v>143</v>
      </c>
    </row>
    <row r="135" spans="2:51" s="14" customFormat="1" ht="11.25">
      <c r="B135" s="209"/>
      <c r="C135" s="210"/>
      <c r="D135" s="192" t="s">
        <v>157</v>
      </c>
      <c r="E135" s="211" t="s">
        <v>19</v>
      </c>
      <c r="F135" s="212" t="s">
        <v>1219</v>
      </c>
      <c r="G135" s="210"/>
      <c r="H135" s="213">
        <v>65.48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157</v>
      </c>
      <c r="AU135" s="219" t="s">
        <v>80</v>
      </c>
      <c r="AV135" s="14" t="s">
        <v>80</v>
      </c>
      <c r="AW135" s="14" t="s">
        <v>33</v>
      </c>
      <c r="AX135" s="14" t="s">
        <v>78</v>
      </c>
      <c r="AY135" s="219" t="s">
        <v>143</v>
      </c>
    </row>
    <row r="136" spans="1:65" s="2" customFormat="1" ht="16.5" customHeight="1">
      <c r="A136" s="35"/>
      <c r="B136" s="36"/>
      <c r="C136" s="179" t="s">
        <v>191</v>
      </c>
      <c r="D136" s="179" t="s">
        <v>146</v>
      </c>
      <c r="E136" s="180" t="s">
        <v>207</v>
      </c>
      <c r="F136" s="181" t="s">
        <v>208</v>
      </c>
      <c r="G136" s="182" t="s">
        <v>163</v>
      </c>
      <c r="H136" s="183">
        <v>77.25</v>
      </c>
      <c r="I136" s="184"/>
      <c r="J136" s="185">
        <f>ROUND(I136*H136,2)</f>
        <v>0</v>
      </c>
      <c r="K136" s="181" t="s">
        <v>150</v>
      </c>
      <c r="L136" s="40"/>
      <c r="M136" s="186" t="s">
        <v>19</v>
      </c>
      <c r="N136" s="187" t="s">
        <v>42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151</v>
      </c>
      <c r="AT136" s="190" t="s">
        <v>146</v>
      </c>
      <c r="AU136" s="190" t="s">
        <v>80</v>
      </c>
      <c r="AY136" s="18" t="s">
        <v>143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78</v>
      </c>
      <c r="BK136" s="191">
        <f>ROUND(I136*H136,2)</f>
        <v>0</v>
      </c>
      <c r="BL136" s="18" t="s">
        <v>151</v>
      </c>
      <c r="BM136" s="190" t="s">
        <v>1220</v>
      </c>
    </row>
    <row r="137" spans="1:47" s="2" customFormat="1" ht="19.5">
      <c r="A137" s="35"/>
      <c r="B137" s="36"/>
      <c r="C137" s="37"/>
      <c r="D137" s="192" t="s">
        <v>153</v>
      </c>
      <c r="E137" s="37"/>
      <c r="F137" s="193" t="s">
        <v>210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153</v>
      </c>
      <c r="AU137" s="18" t="s">
        <v>80</v>
      </c>
    </row>
    <row r="138" spans="1:47" s="2" customFormat="1" ht="11.25">
      <c r="A138" s="35"/>
      <c r="B138" s="36"/>
      <c r="C138" s="37"/>
      <c r="D138" s="197" t="s">
        <v>155</v>
      </c>
      <c r="E138" s="37"/>
      <c r="F138" s="198" t="s">
        <v>211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155</v>
      </c>
      <c r="AU138" s="18" t="s">
        <v>80</v>
      </c>
    </row>
    <row r="139" spans="2:51" s="13" customFormat="1" ht="11.25">
      <c r="B139" s="199"/>
      <c r="C139" s="200"/>
      <c r="D139" s="192" t="s">
        <v>157</v>
      </c>
      <c r="E139" s="201" t="s">
        <v>19</v>
      </c>
      <c r="F139" s="202" t="s">
        <v>158</v>
      </c>
      <c r="G139" s="200"/>
      <c r="H139" s="201" t="s">
        <v>19</v>
      </c>
      <c r="I139" s="203"/>
      <c r="J139" s="200"/>
      <c r="K139" s="200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157</v>
      </c>
      <c r="AU139" s="208" t="s">
        <v>80</v>
      </c>
      <c r="AV139" s="13" t="s">
        <v>78</v>
      </c>
      <c r="AW139" s="13" t="s">
        <v>33</v>
      </c>
      <c r="AX139" s="13" t="s">
        <v>71</v>
      </c>
      <c r="AY139" s="208" t="s">
        <v>143</v>
      </c>
    </row>
    <row r="140" spans="2:51" s="14" customFormat="1" ht="11.25">
      <c r="B140" s="209"/>
      <c r="C140" s="210"/>
      <c r="D140" s="192" t="s">
        <v>157</v>
      </c>
      <c r="E140" s="211" t="s">
        <v>19</v>
      </c>
      <c r="F140" s="212" t="s">
        <v>1221</v>
      </c>
      <c r="G140" s="210"/>
      <c r="H140" s="213">
        <v>77.25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157</v>
      </c>
      <c r="AU140" s="219" t="s">
        <v>80</v>
      </c>
      <c r="AV140" s="14" t="s">
        <v>80</v>
      </c>
      <c r="AW140" s="14" t="s">
        <v>33</v>
      </c>
      <c r="AX140" s="14" t="s">
        <v>78</v>
      </c>
      <c r="AY140" s="219" t="s">
        <v>143</v>
      </c>
    </row>
    <row r="141" spans="1:65" s="2" customFormat="1" ht="24.2" customHeight="1">
      <c r="A141" s="35"/>
      <c r="B141" s="36"/>
      <c r="C141" s="179" t="s">
        <v>199</v>
      </c>
      <c r="D141" s="179" t="s">
        <v>146</v>
      </c>
      <c r="E141" s="180" t="s">
        <v>214</v>
      </c>
      <c r="F141" s="181" t="s">
        <v>215</v>
      </c>
      <c r="G141" s="182" t="s">
        <v>163</v>
      </c>
      <c r="H141" s="183">
        <v>43.18</v>
      </c>
      <c r="I141" s="184"/>
      <c r="J141" s="185">
        <f>ROUND(I141*H141,2)</f>
        <v>0</v>
      </c>
      <c r="K141" s="181" t="s">
        <v>150</v>
      </c>
      <c r="L141" s="40"/>
      <c r="M141" s="186" t="s">
        <v>19</v>
      </c>
      <c r="N141" s="187" t="s">
        <v>42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151</v>
      </c>
      <c r="AT141" s="190" t="s">
        <v>146</v>
      </c>
      <c r="AU141" s="190" t="s">
        <v>80</v>
      </c>
      <c r="AY141" s="18" t="s">
        <v>143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78</v>
      </c>
      <c r="BK141" s="191">
        <f>ROUND(I141*H141,2)</f>
        <v>0</v>
      </c>
      <c r="BL141" s="18" t="s">
        <v>151</v>
      </c>
      <c r="BM141" s="190" t="s">
        <v>1222</v>
      </c>
    </row>
    <row r="142" spans="1:47" s="2" customFormat="1" ht="19.5">
      <c r="A142" s="35"/>
      <c r="B142" s="36"/>
      <c r="C142" s="37"/>
      <c r="D142" s="192" t="s">
        <v>153</v>
      </c>
      <c r="E142" s="37"/>
      <c r="F142" s="193" t="s">
        <v>217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153</v>
      </c>
      <c r="AU142" s="18" t="s">
        <v>80</v>
      </c>
    </row>
    <row r="143" spans="1:47" s="2" customFormat="1" ht="11.25">
      <c r="A143" s="35"/>
      <c r="B143" s="36"/>
      <c r="C143" s="37"/>
      <c r="D143" s="197" t="s">
        <v>155</v>
      </c>
      <c r="E143" s="37"/>
      <c r="F143" s="198" t="s">
        <v>218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155</v>
      </c>
      <c r="AU143" s="18" t="s">
        <v>80</v>
      </c>
    </row>
    <row r="144" spans="2:51" s="13" customFormat="1" ht="11.25">
      <c r="B144" s="199"/>
      <c r="C144" s="200"/>
      <c r="D144" s="192" t="s">
        <v>157</v>
      </c>
      <c r="E144" s="201" t="s">
        <v>19</v>
      </c>
      <c r="F144" s="202" t="s">
        <v>158</v>
      </c>
      <c r="G144" s="200"/>
      <c r="H144" s="201" t="s">
        <v>19</v>
      </c>
      <c r="I144" s="203"/>
      <c r="J144" s="200"/>
      <c r="K144" s="200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157</v>
      </c>
      <c r="AU144" s="208" t="s">
        <v>80</v>
      </c>
      <c r="AV144" s="13" t="s">
        <v>78</v>
      </c>
      <c r="AW144" s="13" t="s">
        <v>33</v>
      </c>
      <c r="AX144" s="13" t="s">
        <v>71</v>
      </c>
      <c r="AY144" s="208" t="s">
        <v>143</v>
      </c>
    </row>
    <row r="145" spans="2:51" s="14" customFormat="1" ht="22.5">
      <c r="B145" s="209"/>
      <c r="C145" s="210"/>
      <c r="D145" s="192" t="s">
        <v>157</v>
      </c>
      <c r="E145" s="211" t="s">
        <v>19</v>
      </c>
      <c r="F145" s="212" t="s">
        <v>1223</v>
      </c>
      <c r="G145" s="210"/>
      <c r="H145" s="213">
        <v>43.18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157</v>
      </c>
      <c r="AU145" s="219" t="s">
        <v>80</v>
      </c>
      <c r="AV145" s="14" t="s">
        <v>80</v>
      </c>
      <c r="AW145" s="14" t="s">
        <v>33</v>
      </c>
      <c r="AX145" s="14" t="s">
        <v>78</v>
      </c>
      <c r="AY145" s="219" t="s">
        <v>143</v>
      </c>
    </row>
    <row r="146" spans="1:65" s="2" customFormat="1" ht="24.2" customHeight="1">
      <c r="A146" s="35"/>
      <c r="B146" s="36"/>
      <c r="C146" s="179" t="s">
        <v>206</v>
      </c>
      <c r="D146" s="179" t="s">
        <v>146</v>
      </c>
      <c r="E146" s="180" t="s">
        <v>200</v>
      </c>
      <c r="F146" s="181" t="s">
        <v>201</v>
      </c>
      <c r="G146" s="182" t="s">
        <v>163</v>
      </c>
      <c r="H146" s="183">
        <v>35.295</v>
      </c>
      <c r="I146" s="184"/>
      <c r="J146" s="185">
        <f>ROUND(I146*H146,2)</f>
        <v>0</v>
      </c>
      <c r="K146" s="181" t="s">
        <v>150</v>
      </c>
      <c r="L146" s="40"/>
      <c r="M146" s="186" t="s">
        <v>19</v>
      </c>
      <c r="N146" s="187" t="s">
        <v>42</v>
      </c>
      <c r="O146" s="65"/>
      <c r="P146" s="188">
        <f>O146*H146</f>
        <v>0</v>
      </c>
      <c r="Q146" s="188">
        <v>0.0284</v>
      </c>
      <c r="R146" s="188">
        <f>Q146*H146</f>
        <v>1.0023780000000002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151</v>
      </c>
      <c r="AT146" s="190" t="s">
        <v>146</v>
      </c>
      <c r="AU146" s="190" t="s">
        <v>80</v>
      </c>
      <c r="AY146" s="18" t="s">
        <v>143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78</v>
      </c>
      <c r="BK146" s="191">
        <f>ROUND(I146*H146,2)</f>
        <v>0</v>
      </c>
      <c r="BL146" s="18" t="s">
        <v>151</v>
      </c>
      <c r="BM146" s="190" t="s">
        <v>1224</v>
      </c>
    </row>
    <row r="147" spans="1:47" s="2" customFormat="1" ht="29.25">
      <c r="A147" s="35"/>
      <c r="B147" s="36"/>
      <c r="C147" s="37"/>
      <c r="D147" s="192" t="s">
        <v>153</v>
      </c>
      <c r="E147" s="37"/>
      <c r="F147" s="193" t="s">
        <v>203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153</v>
      </c>
      <c r="AU147" s="18" t="s">
        <v>80</v>
      </c>
    </row>
    <row r="148" spans="1:47" s="2" customFormat="1" ht="11.25">
      <c r="A148" s="35"/>
      <c r="B148" s="36"/>
      <c r="C148" s="37"/>
      <c r="D148" s="197" t="s">
        <v>155</v>
      </c>
      <c r="E148" s="37"/>
      <c r="F148" s="198" t="s">
        <v>204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155</v>
      </c>
      <c r="AU148" s="18" t="s">
        <v>80</v>
      </c>
    </row>
    <row r="149" spans="2:51" s="13" customFormat="1" ht="11.25">
      <c r="B149" s="199"/>
      <c r="C149" s="200"/>
      <c r="D149" s="192" t="s">
        <v>157</v>
      </c>
      <c r="E149" s="201" t="s">
        <v>19</v>
      </c>
      <c r="F149" s="202" t="s">
        <v>158</v>
      </c>
      <c r="G149" s="200"/>
      <c r="H149" s="201" t="s">
        <v>19</v>
      </c>
      <c r="I149" s="203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157</v>
      </c>
      <c r="AU149" s="208" t="s">
        <v>80</v>
      </c>
      <c r="AV149" s="13" t="s">
        <v>78</v>
      </c>
      <c r="AW149" s="13" t="s">
        <v>33</v>
      </c>
      <c r="AX149" s="13" t="s">
        <v>71</v>
      </c>
      <c r="AY149" s="208" t="s">
        <v>143</v>
      </c>
    </row>
    <row r="150" spans="2:51" s="14" customFormat="1" ht="22.5">
      <c r="B150" s="209"/>
      <c r="C150" s="210"/>
      <c r="D150" s="192" t="s">
        <v>157</v>
      </c>
      <c r="E150" s="211" t="s">
        <v>19</v>
      </c>
      <c r="F150" s="212" t="s">
        <v>1225</v>
      </c>
      <c r="G150" s="210"/>
      <c r="H150" s="213">
        <v>35.295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157</v>
      </c>
      <c r="AU150" s="219" t="s">
        <v>80</v>
      </c>
      <c r="AV150" s="14" t="s">
        <v>80</v>
      </c>
      <c r="AW150" s="14" t="s">
        <v>33</v>
      </c>
      <c r="AX150" s="14" t="s">
        <v>78</v>
      </c>
      <c r="AY150" s="219" t="s">
        <v>143</v>
      </c>
    </row>
    <row r="151" spans="1:65" s="2" customFormat="1" ht="24.2" customHeight="1">
      <c r="A151" s="35"/>
      <c r="B151" s="36"/>
      <c r="C151" s="179" t="s">
        <v>213</v>
      </c>
      <c r="D151" s="179" t="s">
        <v>146</v>
      </c>
      <c r="E151" s="180" t="s">
        <v>1226</v>
      </c>
      <c r="F151" s="181" t="s">
        <v>1227</v>
      </c>
      <c r="G151" s="182" t="s">
        <v>163</v>
      </c>
      <c r="H151" s="183">
        <v>19.114</v>
      </c>
      <c r="I151" s="184"/>
      <c r="J151" s="185">
        <f>ROUND(I151*H151,2)</f>
        <v>0</v>
      </c>
      <c r="K151" s="181" t="s">
        <v>150</v>
      </c>
      <c r="L151" s="40"/>
      <c r="M151" s="186" t="s">
        <v>19</v>
      </c>
      <c r="N151" s="187" t="s">
        <v>42</v>
      </c>
      <c r="O151" s="65"/>
      <c r="P151" s="188">
        <f>O151*H151</f>
        <v>0</v>
      </c>
      <c r="Q151" s="188">
        <v>0.0057</v>
      </c>
      <c r="R151" s="188">
        <f>Q151*H151</f>
        <v>0.10894980000000001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151</v>
      </c>
      <c r="AT151" s="190" t="s">
        <v>146</v>
      </c>
      <c r="AU151" s="190" t="s">
        <v>80</v>
      </c>
      <c r="AY151" s="18" t="s">
        <v>143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78</v>
      </c>
      <c r="BK151" s="191">
        <f>ROUND(I151*H151,2)</f>
        <v>0</v>
      </c>
      <c r="BL151" s="18" t="s">
        <v>151</v>
      </c>
      <c r="BM151" s="190" t="s">
        <v>1228</v>
      </c>
    </row>
    <row r="152" spans="1:47" s="2" customFormat="1" ht="29.25">
      <c r="A152" s="35"/>
      <c r="B152" s="36"/>
      <c r="C152" s="37"/>
      <c r="D152" s="192" t="s">
        <v>153</v>
      </c>
      <c r="E152" s="37"/>
      <c r="F152" s="193" t="s">
        <v>1229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153</v>
      </c>
      <c r="AU152" s="18" t="s">
        <v>80</v>
      </c>
    </row>
    <row r="153" spans="1:47" s="2" customFormat="1" ht="11.25">
      <c r="A153" s="35"/>
      <c r="B153" s="36"/>
      <c r="C153" s="37"/>
      <c r="D153" s="197" t="s">
        <v>155</v>
      </c>
      <c r="E153" s="37"/>
      <c r="F153" s="198" t="s">
        <v>1230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155</v>
      </c>
      <c r="AU153" s="18" t="s">
        <v>80</v>
      </c>
    </row>
    <row r="154" spans="2:51" s="13" customFormat="1" ht="11.25">
      <c r="B154" s="199"/>
      <c r="C154" s="200"/>
      <c r="D154" s="192" t="s">
        <v>157</v>
      </c>
      <c r="E154" s="201" t="s">
        <v>19</v>
      </c>
      <c r="F154" s="202" t="s">
        <v>1231</v>
      </c>
      <c r="G154" s="200"/>
      <c r="H154" s="201" t="s">
        <v>19</v>
      </c>
      <c r="I154" s="203"/>
      <c r="J154" s="200"/>
      <c r="K154" s="200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157</v>
      </c>
      <c r="AU154" s="208" t="s">
        <v>80</v>
      </c>
      <c r="AV154" s="13" t="s">
        <v>78</v>
      </c>
      <c r="AW154" s="13" t="s">
        <v>33</v>
      </c>
      <c r="AX154" s="13" t="s">
        <v>71</v>
      </c>
      <c r="AY154" s="208" t="s">
        <v>143</v>
      </c>
    </row>
    <row r="155" spans="2:51" s="13" customFormat="1" ht="11.25">
      <c r="B155" s="199"/>
      <c r="C155" s="200"/>
      <c r="D155" s="192" t="s">
        <v>157</v>
      </c>
      <c r="E155" s="201" t="s">
        <v>19</v>
      </c>
      <c r="F155" s="202" t="s">
        <v>1232</v>
      </c>
      <c r="G155" s="200"/>
      <c r="H155" s="201" t="s">
        <v>19</v>
      </c>
      <c r="I155" s="203"/>
      <c r="J155" s="200"/>
      <c r="K155" s="200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157</v>
      </c>
      <c r="AU155" s="208" t="s">
        <v>80</v>
      </c>
      <c r="AV155" s="13" t="s">
        <v>78</v>
      </c>
      <c r="AW155" s="13" t="s">
        <v>33</v>
      </c>
      <c r="AX155" s="13" t="s">
        <v>71</v>
      </c>
      <c r="AY155" s="208" t="s">
        <v>143</v>
      </c>
    </row>
    <row r="156" spans="2:51" s="14" customFormat="1" ht="11.25">
      <c r="B156" s="209"/>
      <c r="C156" s="210"/>
      <c r="D156" s="192" t="s">
        <v>157</v>
      </c>
      <c r="E156" s="211" t="s">
        <v>19</v>
      </c>
      <c r="F156" s="212" t="s">
        <v>1233</v>
      </c>
      <c r="G156" s="210"/>
      <c r="H156" s="213">
        <v>19.114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157</v>
      </c>
      <c r="AU156" s="219" t="s">
        <v>80</v>
      </c>
      <c r="AV156" s="14" t="s">
        <v>80</v>
      </c>
      <c r="AW156" s="14" t="s">
        <v>33</v>
      </c>
      <c r="AX156" s="14" t="s">
        <v>78</v>
      </c>
      <c r="AY156" s="219" t="s">
        <v>143</v>
      </c>
    </row>
    <row r="157" spans="1:65" s="2" customFormat="1" ht="24.2" customHeight="1">
      <c r="A157" s="35"/>
      <c r="B157" s="36"/>
      <c r="C157" s="179" t="s">
        <v>222</v>
      </c>
      <c r="D157" s="179" t="s">
        <v>146</v>
      </c>
      <c r="E157" s="180" t="s">
        <v>192</v>
      </c>
      <c r="F157" s="181" t="s">
        <v>193</v>
      </c>
      <c r="G157" s="182" t="s">
        <v>194</v>
      </c>
      <c r="H157" s="183">
        <v>2</v>
      </c>
      <c r="I157" s="184"/>
      <c r="J157" s="185">
        <f>ROUND(I157*H157,2)</f>
        <v>0</v>
      </c>
      <c r="K157" s="181" t="s">
        <v>150</v>
      </c>
      <c r="L157" s="40"/>
      <c r="M157" s="186" t="s">
        <v>19</v>
      </c>
      <c r="N157" s="187" t="s">
        <v>42</v>
      </c>
      <c r="O157" s="65"/>
      <c r="P157" s="188">
        <f>O157*H157</f>
        <v>0</v>
      </c>
      <c r="Q157" s="188">
        <v>0.1575</v>
      </c>
      <c r="R157" s="188">
        <f>Q157*H157</f>
        <v>0.315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151</v>
      </c>
      <c r="AT157" s="190" t="s">
        <v>146</v>
      </c>
      <c r="AU157" s="190" t="s">
        <v>80</v>
      </c>
      <c r="AY157" s="18" t="s">
        <v>143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78</v>
      </c>
      <c r="BK157" s="191">
        <f>ROUND(I157*H157,2)</f>
        <v>0</v>
      </c>
      <c r="BL157" s="18" t="s">
        <v>151</v>
      </c>
      <c r="BM157" s="190" t="s">
        <v>1234</v>
      </c>
    </row>
    <row r="158" spans="1:47" s="2" customFormat="1" ht="19.5">
      <c r="A158" s="35"/>
      <c r="B158" s="36"/>
      <c r="C158" s="37"/>
      <c r="D158" s="192" t="s">
        <v>153</v>
      </c>
      <c r="E158" s="37"/>
      <c r="F158" s="193" t="s">
        <v>196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153</v>
      </c>
      <c r="AU158" s="18" t="s">
        <v>80</v>
      </c>
    </row>
    <row r="159" spans="1:47" s="2" customFormat="1" ht="11.25">
      <c r="A159" s="35"/>
      <c r="B159" s="36"/>
      <c r="C159" s="37"/>
      <c r="D159" s="197" t="s">
        <v>155</v>
      </c>
      <c r="E159" s="37"/>
      <c r="F159" s="198" t="s">
        <v>197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155</v>
      </c>
      <c r="AU159" s="18" t="s">
        <v>80</v>
      </c>
    </row>
    <row r="160" spans="2:51" s="13" customFormat="1" ht="11.25">
      <c r="B160" s="199"/>
      <c r="C160" s="200"/>
      <c r="D160" s="192" t="s">
        <v>157</v>
      </c>
      <c r="E160" s="201" t="s">
        <v>19</v>
      </c>
      <c r="F160" s="202" t="s">
        <v>158</v>
      </c>
      <c r="G160" s="200"/>
      <c r="H160" s="201" t="s">
        <v>19</v>
      </c>
      <c r="I160" s="203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157</v>
      </c>
      <c r="AU160" s="208" t="s">
        <v>80</v>
      </c>
      <c r="AV160" s="13" t="s">
        <v>78</v>
      </c>
      <c r="AW160" s="13" t="s">
        <v>33</v>
      </c>
      <c r="AX160" s="13" t="s">
        <v>71</v>
      </c>
      <c r="AY160" s="208" t="s">
        <v>143</v>
      </c>
    </row>
    <row r="161" spans="2:51" s="14" customFormat="1" ht="11.25">
      <c r="B161" s="209"/>
      <c r="C161" s="210"/>
      <c r="D161" s="192" t="s">
        <v>157</v>
      </c>
      <c r="E161" s="211" t="s">
        <v>19</v>
      </c>
      <c r="F161" s="212" t="s">
        <v>198</v>
      </c>
      <c r="G161" s="210"/>
      <c r="H161" s="213">
        <v>2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157</v>
      </c>
      <c r="AU161" s="219" t="s">
        <v>80</v>
      </c>
      <c r="AV161" s="14" t="s">
        <v>80</v>
      </c>
      <c r="AW161" s="14" t="s">
        <v>33</v>
      </c>
      <c r="AX161" s="14" t="s">
        <v>78</v>
      </c>
      <c r="AY161" s="219" t="s">
        <v>143</v>
      </c>
    </row>
    <row r="162" spans="1:65" s="2" customFormat="1" ht="24.2" customHeight="1">
      <c r="A162" s="35"/>
      <c r="B162" s="36"/>
      <c r="C162" s="179" t="s">
        <v>232</v>
      </c>
      <c r="D162" s="179" t="s">
        <v>146</v>
      </c>
      <c r="E162" s="180" t="s">
        <v>1235</v>
      </c>
      <c r="F162" s="181" t="s">
        <v>1236</v>
      </c>
      <c r="G162" s="182" t="s">
        <v>163</v>
      </c>
      <c r="H162" s="183">
        <v>17.314</v>
      </c>
      <c r="I162" s="184"/>
      <c r="J162" s="185">
        <f>ROUND(I162*H162,2)</f>
        <v>0</v>
      </c>
      <c r="K162" s="181" t="s">
        <v>150</v>
      </c>
      <c r="L162" s="40"/>
      <c r="M162" s="186" t="s">
        <v>19</v>
      </c>
      <c r="N162" s="187" t="s">
        <v>42</v>
      </c>
      <c r="O162" s="65"/>
      <c r="P162" s="188">
        <f>O162*H162</f>
        <v>0</v>
      </c>
      <c r="Q162" s="188">
        <v>0.01838</v>
      </c>
      <c r="R162" s="188">
        <f>Q162*H162</f>
        <v>0.31823132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151</v>
      </c>
      <c r="AT162" s="190" t="s">
        <v>146</v>
      </c>
      <c r="AU162" s="190" t="s">
        <v>80</v>
      </c>
      <c r="AY162" s="18" t="s">
        <v>143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78</v>
      </c>
      <c r="BK162" s="191">
        <f>ROUND(I162*H162,2)</f>
        <v>0</v>
      </c>
      <c r="BL162" s="18" t="s">
        <v>151</v>
      </c>
      <c r="BM162" s="190" t="s">
        <v>1237</v>
      </c>
    </row>
    <row r="163" spans="1:47" s="2" customFormat="1" ht="29.25">
      <c r="A163" s="35"/>
      <c r="B163" s="36"/>
      <c r="C163" s="37"/>
      <c r="D163" s="192" t="s">
        <v>153</v>
      </c>
      <c r="E163" s="37"/>
      <c r="F163" s="193" t="s">
        <v>1238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153</v>
      </c>
      <c r="AU163" s="18" t="s">
        <v>80</v>
      </c>
    </row>
    <row r="164" spans="1:47" s="2" customFormat="1" ht="11.25">
      <c r="A164" s="35"/>
      <c r="B164" s="36"/>
      <c r="C164" s="37"/>
      <c r="D164" s="197" t="s">
        <v>155</v>
      </c>
      <c r="E164" s="37"/>
      <c r="F164" s="198" t="s">
        <v>1239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155</v>
      </c>
      <c r="AU164" s="18" t="s">
        <v>80</v>
      </c>
    </row>
    <row r="165" spans="2:51" s="13" customFormat="1" ht="11.25">
      <c r="B165" s="199"/>
      <c r="C165" s="200"/>
      <c r="D165" s="192" t="s">
        <v>157</v>
      </c>
      <c r="E165" s="201" t="s">
        <v>19</v>
      </c>
      <c r="F165" s="202" t="s">
        <v>158</v>
      </c>
      <c r="G165" s="200"/>
      <c r="H165" s="201" t="s">
        <v>19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157</v>
      </c>
      <c r="AU165" s="208" t="s">
        <v>80</v>
      </c>
      <c r="AV165" s="13" t="s">
        <v>78</v>
      </c>
      <c r="AW165" s="13" t="s">
        <v>33</v>
      </c>
      <c r="AX165" s="13" t="s">
        <v>71</v>
      </c>
      <c r="AY165" s="208" t="s">
        <v>143</v>
      </c>
    </row>
    <row r="166" spans="2:51" s="14" customFormat="1" ht="22.5">
      <c r="B166" s="209"/>
      <c r="C166" s="210"/>
      <c r="D166" s="192" t="s">
        <v>157</v>
      </c>
      <c r="E166" s="211" t="s">
        <v>19</v>
      </c>
      <c r="F166" s="212" t="s">
        <v>1240</v>
      </c>
      <c r="G166" s="210"/>
      <c r="H166" s="213">
        <v>17.314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157</v>
      </c>
      <c r="AU166" s="219" t="s">
        <v>80</v>
      </c>
      <c r="AV166" s="14" t="s">
        <v>80</v>
      </c>
      <c r="AW166" s="14" t="s">
        <v>33</v>
      </c>
      <c r="AX166" s="14" t="s">
        <v>78</v>
      </c>
      <c r="AY166" s="219" t="s">
        <v>143</v>
      </c>
    </row>
    <row r="167" spans="2:63" s="12" customFormat="1" ht="22.9" customHeight="1">
      <c r="B167" s="163"/>
      <c r="C167" s="164"/>
      <c r="D167" s="165" t="s">
        <v>70</v>
      </c>
      <c r="E167" s="177" t="s">
        <v>230</v>
      </c>
      <c r="F167" s="177" t="s">
        <v>231</v>
      </c>
      <c r="G167" s="164"/>
      <c r="H167" s="164"/>
      <c r="I167" s="167"/>
      <c r="J167" s="178">
        <f>BK167</f>
        <v>0</v>
      </c>
      <c r="K167" s="164"/>
      <c r="L167" s="169"/>
      <c r="M167" s="170"/>
      <c r="N167" s="171"/>
      <c r="O167" s="171"/>
      <c r="P167" s="172">
        <f>SUM(P168:P175)</f>
        <v>0</v>
      </c>
      <c r="Q167" s="171"/>
      <c r="R167" s="172">
        <f>SUM(R168:R175)</f>
        <v>0.45955999999999997</v>
      </c>
      <c r="S167" s="171"/>
      <c r="T167" s="173">
        <f>SUM(T168:T175)</f>
        <v>0</v>
      </c>
      <c r="AR167" s="174" t="s">
        <v>78</v>
      </c>
      <c r="AT167" s="175" t="s">
        <v>70</v>
      </c>
      <c r="AU167" s="175" t="s">
        <v>78</v>
      </c>
      <c r="AY167" s="174" t="s">
        <v>143</v>
      </c>
      <c r="BK167" s="176">
        <f>SUM(BK168:BK175)</f>
        <v>0</v>
      </c>
    </row>
    <row r="168" spans="1:65" s="2" customFormat="1" ht="44.25" customHeight="1">
      <c r="A168" s="35"/>
      <c r="B168" s="36"/>
      <c r="C168" s="179" t="s">
        <v>239</v>
      </c>
      <c r="D168" s="179" t="s">
        <v>146</v>
      </c>
      <c r="E168" s="180" t="s">
        <v>785</v>
      </c>
      <c r="F168" s="181" t="s">
        <v>1241</v>
      </c>
      <c r="G168" s="182" t="s">
        <v>194</v>
      </c>
      <c r="H168" s="183">
        <v>1</v>
      </c>
      <c r="I168" s="184"/>
      <c r="J168" s="185">
        <f>ROUND(I168*H168,2)</f>
        <v>0</v>
      </c>
      <c r="K168" s="181" t="s">
        <v>150</v>
      </c>
      <c r="L168" s="40"/>
      <c r="M168" s="186" t="s">
        <v>19</v>
      </c>
      <c r="N168" s="187" t="s">
        <v>42</v>
      </c>
      <c r="O168" s="65"/>
      <c r="P168" s="188">
        <f>O168*H168</f>
        <v>0</v>
      </c>
      <c r="Q168" s="188">
        <v>0.4417</v>
      </c>
      <c r="R168" s="188">
        <f>Q168*H168</f>
        <v>0.4417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151</v>
      </c>
      <c r="AT168" s="190" t="s">
        <v>146</v>
      </c>
      <c r="AU168" s="190" t="s">
        <v>80</v>
      </c>
      <c r="AY168" s="18" t="s">
        <v>143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78</v>
      </c>
      <c r="BK168" s="191">
        <f>ROUND(I168*H168,2)</f>
        <v>0</v>
      </c>
      <c r="BL168" s="18" t="s">
        <v>151</v>
      </c>
      <c r="BM168" s="190" t="s">
        <v>1242</v>
      </c>
    </row>
    <row r="169" spans="1:47" s="2" customFormat="1" ht="29.25">
      <c r="A169" s="35"/>
      <c r="B169" s="36"/>
      <c r="C169" s="37"/>
      <c r="D169" s="192" t="s">
        <v>153</v>
      </c>
      <c r="E169" s="37"/>
      <c r="F169" s="193" t="s">
        <v>1243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153</v>
      </c>
      <c r="AU169" s="18" t="s">
        <v>80</v>
      </c>
    </row>
    <row r="170" spans="1:47" s="2" customFormat="1" ht="11.25">
      <c r="A170" s="35"/>
      <c r="B170" s="36"/>
      <c r="C170" s="37"/>
      <c r="D170" s="197" t="s">
        <v>155</v>
      </c>
      <c r="E170" s="37"/>
      <c r="F170" s="198" t="s">
        <v>789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155</v>
      </c>
      <c r="AU170" s="18" t="s">
        <v>80</v>
      </c>
    </row>
    <row r="171" spans="2:51" s="13" customFormat="1" ht="11.25">
      <c r="B171" s="199"/>
      <c r="C171" s="200"/>
      <c r="D171" s="192" t="s">
        <v>157</v>
      </c>
      <c r="E171" s="201" t="s">
        <v>19</v>
      </c>
      <c r="F171" s="202" t="s">
        <v>1244</v>
      </c>
      <c r="G171" s="200"/>
      <c r="H171" s="201" t="s">
        <v>19</v>
      </c>
      <c r="I171" s="203"/>
      <c r="J171" s="200"/>
      <c r="K171" s="200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157</v>
      </c>
      <c r="AU171" s="208" t="s">
        <v>80</v>
      </c>
      <c r="AV171" s="13" t="s">
        <v>78</v>
      </c>
      <c r="AW171" s="13" t="s">
        <v>33</v>
      </c>
      <c r="AX171" s="13" t="s">
        <v>71</v>
      </c>
      <c r="AY171" s="208" t="s">
        <v>143</v>
      </c>
    </row>
    <row r="172" spans="2:51" s="14" customFormat="1" ht="11.25">
      <c r="B172" s="209"/>
      <c r="C172" s="210"/>
      <c r="D172" s="192" t="s">
        <v>157</v>
      </c>
      <c r="E172" s="211" t="s">
        <v>19</v>
      </c>
      <c r="F172" s="212" t="s">
        <v>1245</v>
      </c>
      <c r="G172" s="210"/>
      <c r="H172" s="213">
        <v>1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157</v>
      </c>
      <c r="AU172" s="219" t="s">
        <v>80</v>
      </c>
      <c r="AV172" s="14" t="s">
        <v>80</v>
      </c>
      <c r="AW172" s="14" t="s">
        <v>33</v>
      </c>
      <c r="AX172" s="14" t="s">
        <v>78</v>
      </c>
      <c r="AY172" s="219" t="s">
        <v>143</v>
      </c>
    </row>
    <row r="173" spans="1:65" s="2" customFormat="1" ht="33" customHeight="1">
      <c r="A173" s="35"/>
      <c r="B173" s="36"/>
      <c r="C173" s="220" t="s">
        <v>246</v>
      </c>
      <c r="D173" s="220" t="s">
        <v>240</v>
      </c>
      <c r="E173" s="221" t="s">
        <v>1246</v>
      </c>
      <c r="F173" s="222" t="s">
        <v>1247</v>
      </c>
      <c r="G173" s="223" t="s">
        <v>194</v>
      </c>
      <c r="H173" s="224">
        <v>1</v>
      </c>
      <c r="I173" s="225"/>
      <c r="J173" s="226">
        <f>ROUND(I173*H173,2)</f>
        <v>0</v>
      </c>
      <c r="K173" s="222" t="s">
        <v>339</v>
      </c>
      <c r="L173" s="227"/>
      <c r="M173" s="228" t="s">
        <v>19</v>
      </c>
      <c r="N173" s="229" t="s">
        <v>42</v>
      </c>
      <c r="O173" s="65"/>
      <c r="P173" s="188">
        <f>O173*H173</f>
        <v>0</v>
      </c>
      <c r="Q173" s="188">
        <v>0.01786</v>
      </c>
      <c r="R173" s="188">
        <f>Q173*H173</f>
        <v>0.01786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206</v>
      </c>
      <c r="AT173" s="190" t="s">
        <v>240</v>
      </c>
      <c r="AU173" s="190" t="s">
        <v>80</v>
      </c>
      <c r="AY173" s="18" t="s">
        <v>143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78</v>
      </c>
      <c r="BK173" s="191">
        <f>ROUND(I173*H173,2)</f>
        <v>0</v>
      </c>
      <c r="BL173" s="18" t="s">
        <v>151</v>
      </c>
      <c r="BM173" s="190" t="s">
        <v>1248</v>
      </c>
    </row>
    <row r="174" spans="1:47" s="2" customFormat="1" ht="19.5">
      <c r="A174" s="35"/>
      <c r="B174" s="36"/>
      <c r="C174" s="37"/>
      <c r="D174" s="192" t="s">
        <v>153</v>
      </c>
      <c r="E174" s="37"/>
      <c r="F174" s="193" t="s">
        <v>1247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153</v>
      </c>
      <c r="AU174" s="18" t="s">
        <v>80</v>
      </c>
    </row>
    <row r="175" spans="2:51" s="14" customFormat="1" ht="11.25">
      <c r="B175" s="209"/>
      <c r="C175" s="210"/>
      <c r="D175" s="192" t="s">
        <v>157</v>
      </c>
      <c r="E175" s="211" t="s">
        <v>19</v>
      </c>
      <c r="F175" s="212" t="s">
        <v>1249</v>
      </c>
      <c r="G175" s="210"/>
      <c r="H175" s="213">
        <v>1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157</v>
      </c>
      <c r="AU175" s="219" t="s">
        <v>80</v>
      </c>
      <c r="AV175" s="14" t="s">
        <v>80</v>
      </c>
      <c r="AW175" s="14" t="s">
        <v>33</v>
      </c>
      <c r="AX175" s="14" t="s">
        <v>78</v>
      </c>
      <c r="AY175" s="219" t="s">
        <v>143</v>
      </c>
    </row>
    <row r="176" spans="2:63" s="12" customFormat="1" ht="22.9" customHeight="1">
      <c r="B176" s="163"/>
      <c r="C176" s="164"/>
      <c r="D176" s="165" t="s">
        <v>70</v>
      </c>
      <c r="E176" s="177" t="s">
        <v>220</v>
      </c>
      <c r="F176" s="177" t="s">
        <v>221</v>
      </c>
      <c r="G176" s="164"/>
      <c r="H176" s="164"/>
      <c r="I176" s="167"/>
      <c r="J176" s="178">
        <f>BK176</f>
        <v>0</v>
      </c>
      <c r="K176" s="164"/>
      <c r="L176" s="169"/>
      <c r="M176" s="170"/>
      <c r="N176" s="171"/>
      <c r="O176" s="171"/>
      <c r="P176" s="172">
        <f>SUM(P177:P180)</f>
        <v>0</v>
      </c>
      <c r="Q176" s="171"/>
      <c r="R176" s="172">
        <f>SUM(R177:R180)</f>
        <v>1.3990201599999998</v>
      </c>
      <c r="S176" s="171"/>
      <c r="T176" s="173">
        <f>SUM(T177:T180)</f>
        <v>0</v>
      </c>
      <c r="AR176" s="174" t="s">
        <v>78</v>
      </c>
      <c r="AT176" s="175" t="s">
        <v>70</v>
      </c>
      <c r="AU176" s="175" t="s">
        <v>78</v>
      </c>
      <c r="AY176" s="174" t="s">
        <v>143</v>
      </c>
      <c r="BK176" s="176">
        <f>SUM(BK177:BK180)</f>
        <v>0</v>
      </c>
    </row>
    <row r="177" spans="1:65" s="2" customFormat="1" ht="24.2" customHeight="1">
      <c r="A177" s="35"/>
      <c r="B177" s="36"/>
      <c r="C177" s="179" t="s">
        <v>255</v>
      </c>
      <c r="D177" s="179" t="s">
        <v>146</v>
      </c>
      <c r="E177" s="180" t="s">
        <v>223</v>
      </c>
      <c r="F177" s="181" t="s">
        <v>224</v>
      </c>
      <c r="G177" s="182" t="s">
        <v>225</v>
      </c>
      <c r="H177" s="183">
        <v>0.608</v>
      </c>
      <c r="I177" s="184"/>
      <c r="J177" s="185">
        <f>ROUND(I177*H177,2)</f>
        <v>0</v>
      </c>
      <c r="K177" s="181" t="s">
        <v>150</v>
      </c>
      <c r="L177" s="40"/>
      <c r="M177" s="186" t="s">
        <v>19</v>
      </c>
      <c r="N177" s="187" t="s">
        <v>42</v>
      </c>
      <c r="O177" s="65"/>
      <c r="P177" s="188">
        <f>O177*H177</f>
        <v>0</v>
      </c>
      <c r="Q177" s="188">
        <v>2.30102</v>
      </c>
      <c r="R177" s="188">
        <f>Q177*H177</f>
        <v>1.3990201599999998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151</v>
      </c>
      <c r="AT177" s="190" t="s">
        <v>146</v>
      </c>
      <c r="AU177" s="190" t="s">
        <v>80</v>
      </c>
      <c r="AY177" s="18" t="s">
        <v>143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" t="s">
        <v>78</v>
      </c>
      <c r="BK177" s="191">
        <f>ROUND(I177*H177,2)</f>
        <v>0</v>
      </c>
      <c r="BL177" s="18" t="s">
        <v>151</v>
      </c>
      <c r="BM177" s="190" t="s">
        <v>1250</v>
      </c>
    </row>
    <row r="178" spans="1:47" s="2" customFormat="1" ht="19.5">
      <c r="A178" s="35"/>
      <c r="B178" s="36"/>
      <c r="C178" s="37"/>
      <c r="D178" s="192" t="s">
        <v>153</v>
      </c>
      <c r="E178" s="37"/>
      <c r="F178" s="193" t="s">
        <v>227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153</v>
      </c>
      <c r="AU178" s="18" t="s">
        <v>80</v>
      </c>
    </row>
    <row r="179" spans="1:47" s="2" customFormat="1" ht="11.25">
      <c r="A179" s="35"/>
      <c r="B179" s="36"/>
      <c r="C179" s="37"/>
      <c r="D179" s="197" t="s">
        <v>155</v>
      </c>
      <c r="E179" s="37"/>
      <c r="F179" s="198" t="s">
        <v>228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155</v>
      </c>
      <c r="AU179" s="18" t="s">
        <v>80</v>
      </c>
    </row>
    <row r="180" spans="2:51" s="14" customFormat="1" ht="22.5">
      <c r="B180" s="209"/>
      <c r="C180" s="210"/>
      <c r="D180" s="192" t="s">
        <v>157</v>
      </c>
      <c r="E180" s="211" t="s">
        <v>19</v>
      </c>
      <c r="F180" s="212" t="s">
        <v>1251</v>
      </c>
      <c r="G180" s="210"/>
      <c r="H180" s="213">
        <v>0.608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157</v>
      </c>
      <c r="AU180" s="219" t="s">
        <v>80</v>
      </c>
      <c r="AV180" s="14" t="s">
        <v>80</v>
      </c>
      <c r="AW180" s="14" t="s">
        <v>33</v>
      </c>
      <c r="AX180" s="14" t="s">
        <v>78</v>
      </c>
      <c r="AY180" s="219" t="s">
        <v>143</v>
      </c>
    </row>
    <row r="181" spans="2:63" s="12" customFormat="1" ht="22.9" customHeight="1">
      <c r="B181" s="163"/>
      <c r="C181" s="164"/>
      <c r="D181" s="165" t="s">
        <v>70</v>
      </c>
      <c r="E181" s="177" t="s">
        <v>244</v>
      </c>
      <c r="F181" s="177" t="s">
        <v>245</v>
      </c>
      <c r="G181" s="164"/>
      <c r="H181" s="164"/>
      <c r="I181" s="167"/>
      <c r="J181" s="178">
        <f>BK181</f>
        <v>0</v>
      </c>
      <c r="K181" s="164"/>
      <c r="L181" s="169"/>
      <c r="M181" s="170"/>
      <c r="N181" s="171"/>
      <c r="O181" s="171"/>
      <c r="P181" s="172">
        <f>SUM(P182:P186)</f>
        <v>0</v>
      </c>
      <c r="Q181" s="171"/>
      <c r="R181" s="172">
        <f>SUM(R182:R186)</f>
        <v>0.0100425</v>
      </c>
      <c r="S181" s="171"/>
      <c r="T181" s="173">
        <f>SUM(T182:T186)</f>
        <v>0</v>
      </c>
      <c r="AR181" s="174" t="s">
        <v>78</v>
      </c>
      <c r="AT181" s="175" t="s">
        <v>70</v>
      </c>
      <c r="AU181" s="175" t="s">
        <v>78</v>
      </c>
      <c r="AY181" s="174" t="s">
        <v>143</v>
      </c>
      <c r="BK181" s="176">
        <f>SUM(BK182:BK186)</f>
        <v>0</v>
      </c>
    </row>
    <row r="182" spans="1:65" s="2" customFormat="1" ht="33" customHeight="1">
      <c r="A182" s="35"/>
      <c r="B182" s="36"/>
      <c r="C182" s="179" t="s">
        <v>8</v>
      </c>
      <c r="D182" s="179" t="s">
        <v>146</v>
      </c>
      <c r="E182" s="180" t="s">
        <v>247</v>
      </c>
      <c r="F182" s="181" t="s">
        <v>248</v>
      </c>
      <c r="G182" s="182" t="s">
        <v>163</v>
      </c>
      <c r="H182" s="183">
        <v>77.25</v>
      </c>
      <c r="I182" s="184"/>
      <c r="J182" s="185">
        <f>ROUND(I182*H182,2)</f>
        <v>0</v>
      </c>
      <c r="K182" s="181" t="s">
        <v>150</v>
      </c>
      <c r="L182" s="40"/>
      <c r="M182" s="186" t="s">
        <v>19</v>
      </c>
      <c r="N182" s="187" t="s">
        <v>42</v>
      </c>
      <c r="O182" s="65"/>
      <c r="P182" s="188">
        <f>O182*H182</f>
        <v>0</v>
      </c>
      <c r="Q182" s="188">
        <v>0.00013</v>
      </c>
      <c r="R182" s="188">
        <f>Q182*H182</f>
        <v>0.0100425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151</v>
      </c>
      <c r="AT182" s="190" t="s">
        <v>146</v>
      </c>
      <c r="AU182" s="190" t="s">
        <v>80</v>
      </c>
      <c r="AY182" s="18" t="s">
        <v>143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78</v>
      </c>
      <c r="BK182" s="191">
        <f>ROUND(I182*H182,2)</f>
        <v>0</v>
      </c>
      <c r="BL182" s="18" t="s">
        <v>151</v>
      </c>
      <c r="BM182" s="190" t="s">
        <v>1252</v>
      </c>
    </row>
    <row r="183" spans="1:47" s="2" customFormat="1" ht="19.5">
      <c r="A183" s="35"/>
      <c r="B183" s="36"/>
      <c r="C183" s="37"/>
      <c r="D183" s="192" t="s">
        <v>153</v>
      </c>
      <c r="E183" s="37"/>
      <c r="F183" s="193" t="s">
        <v>250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153</v>
      </c>
      <c r="AU183" s="18" t="s">
        <v>80</v>
      </c>
    </row>
    <row r="184" spans="1:47" s="2" customFormat="1" ht="11.25">
      <c r="A184" s="35"/>
      <c r="B184" s="36"/>
      <c r="C184" s="37"/>
      <c r="D184" s="197" t="s">
        <v>155</v>
      </c>
      <c r="E184" s="37"/>
      <c r="F184" s="198" t="s">
        <v>251</v>
      </c>
      <c r="G184" s="37"/>
      <c r="H184" s="37"/>
      <c r="I184" s="194"/>
      <c r="J184" s="37"/>
      <c r="K184" s="37"/>
      <c r="L184" s="40"/>
      <c r="M184" s="195"/>
      <c r="N184" s="196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155</v>
      </c>
      <c r="AU184" s="18" t="s">
        <v>80</v>
      </c>
    </row>
    <row r="185" spans="2:51" s="13" customFormat="1" ht="11.25">
      <c r="B185" s="199"/>
      <c r="C185" s="200"/>
      <c r="D185" s="192" t="s">
        <v>157</v>
      </c>
      <c r="E185" s="201" t="s">
        <v>19</v>
      </c>
      <c r="F185" s="202" t="s">
        <v>158</v>
      </c>
      <c r="G185" s="200"/>
      <c r="H185" s="201" t="s">
        <v>19</v>
      </c>
      <c r="I185" s="203"/>
      <c r="J185" s="200"/>
      <c r="K185" s="200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157</v>
      </c>
      <c r="AU185" s="208" t="s">
        <v>80</v>
      </c>
      <c r="AV185" s="13" t="s">
        <v>78</v>
      </c>
      <c r="AW185" s="13" t="s">
        <v>33</v>
      </c>
      <c r="AX185" s="13" t="s">
        <v>71</v>
      </c>
      <c r="AY185" s="208" t="s">
        <v>143</v>
      </c>
    </row>
    <row r="186" spans="2:51" s="14" customFormat="1" ht="11.25">
      <c r="B186" s="209"/>
      <c r="C186" s="210"/>
      <c r="D186" s="192" t="s">
        <v>157</v>
      </c>
      <c r="E186" s="211" t="s">
        <v>19</v>
      </c>
      <c r="F186" s="212" t="s">
        <v>1221</v>
      </c>
      <c r="G186" s="210"/>
      <c r="H186" s="213">
        <v>77.25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157</v>
      </c>
      <c r="AU186" s="219" t="s">
        <v>80</v>
      </c>
      <c r="AV186" s="14" t="s">
        <v>80</v>
      </c>
      <c r="AW186" s="14" t="s">
        <v>33</v>
      </c>
      <c r="AX186" s="14" t="s">
        <v>78</v>
      </c>
      <c r="AY186" s="219" t="s">
        <v>143</v>
      </c>
    </row>
    <row r="187" spans="2:63" s="12" customFormat="1" ht="22.9" customHeight="1">
      <c r="B187" s="163"/>
      <c r="C187" s="164"/>
      <c r="D187" s="165" t="s">
        <v>70</v>
      </c>
      <c r="E187" s="177" t="s">
        <v>253</v>
      </c>
      <c r="F187" s="177" t="s">
        <v>254</v>
      </c>
      <c r="G187" s="164"/>
      <c r="H187" s="164"/>
      <c r="I187" s="167"/>
      <c r="J187" s="178">
        <f>BK187</f>
        <v>0</v>
      </c>
      <c r="K187" s="164"/>
      <c r="L187" s="169"/>
      <c r="M187" s="170"/>
      <c r="N187" s="171"/>
      <c r="O187" s="171"/>
      <c r="P187" s="172">
        <f>SUM(P188:P193)</f>
        <v>0</v>
      </c>
      <c r="Q187" s="171"/>
      <c r="R187" s="172">
        <f>SUM(R188:R193)</f>
        <v>0.0030900000000000003</v>
      </c>
      <c r="S187" s="171"/>
      <c r="T187" s="173">
        <f>SUM(T188:T193)</f>
        <v>0</v>
      </c>
      <c r="AR187" s="174" t="s">
        <v>78</v>
      </c>
      <c r="AT187" s="175" t="s">
        <v>70</v>
      </c>
      <c r="AU187" s="175" t="s">
        <v>78</v>
      </c>
      <c r="AY187" s="174" t="s">
        <v>143</v>
      </c>
      <c r="BK187" s="176">
        <f>SUM(BK188:BK193)</f>
        <v>0</v>
      </c>
    </row>
    <row r="188" spans="1:65" s="2" customFormat="1" ht="24.2" customHeight="1">
      <c r="A188" s="35"/>
      <c r="B188" s="36"/>
      <c r="C188" s="179" t="s">
        <v>270</v>
      </c>
      <c r="D188" s="179" t="s">
        <v>146</v>
      </c>
      <c r="E188" s="180" t="s">
        <v>256</v>
      </c>
      <c r="F188" s="181" t="s">
        <v>257</v>
      </c>
      <c r="G188" s="182" t="s">
        <v>163</v>
      </c>
      <c r="H188" s="183">
        <v>77.25</v>
      </c>
      <c r="I188" s="184"/>
      <c r="J188" s="185">
        <f>ROUND(I188*H188,2)</f>
        <v>0</v>
      </c>
      <c r="K188" s="181" t="s">
        <v>150</v>
      </c>
      <c r="L188" s="40"/>
      <c r="M188" s="186" t="s">
        <v>19</v>
      </c>
      <c r="N188" s="187" t="s">
        <v>42</v>
      </c>
      <c r="O188" s="65"/>
      <c r="P188" s="188">
        <f>O188*H188</f>
        <v>0</v>
      </c>
      <c r="Q188" s="188">
        <v>4E-05</v>
      </c>
      <c r="R188" s="188">
        <f>Q188*H188</f>
        <v>0.0030900000000000003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151</v>
      </c>
      <c r="AT188" s="190" t="s">
        <v>146</v>
      </c>
      <c r="AU188" s="190" t="s">
        <v>80</v>
      </c>
      <c r="AY188" s="18" t="s">
        <v>143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8" t="s">
        <v>78</v>
      </c>
      <c r="BK188" s="191">
        <f>ROUND(I188*H188,2)</f>
        <v>0</v>
      </c>
      <c r="BL188" s="18" t="s">
        <v>151</v>
      </c>
      <c r="BM188" s="190" t="s">
        <v>1253</v>
      </c>
    </row>
    <row r="189" spans="1:47" s="2" customFormat="1" ht="19.5">
      <c r="A189" s="35"/>
      <c r="B189" s="36"/>
      <c r="C189" s="37"/>
      <c r="D189" s="192" t="s">
        <v>153</v>
      </c>
      <c r="E189" s="37"/>
      <c r="F189" s="193" t="s">
        <v>259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153</v>
      </c>
      <c r="AU189" s="18" t="s">
        <v>80</v>
      </c>
    </row>
    <row r="190" spans="1:47" s="2" customFormat="1" ht="11.25">
      <c r="A190" s="35"/>
      <c r="B190" s="36"/>
      <c r="C190" s="37"/>
      <c r="D190" s="197" t="s">
        <v>155</v>
      </c>
      <c r="E190" s="37"/>
      <c r="F190" s="198" t="s">
        <v>260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155</v>
      </c>
      <c r="AU190" s="18" t="s">
        <v>80</v>
      </c>
    </row>
    <row r="191" spans="2:51" s="13" customFormat="1" ht="11.25">
      <c r="B191" s="199"/>
      <c r="C191" s="200"/>
      <c r="D191" s="192" t="s">
        <v>157</v>
      </c>
      <c r="E191" s="201" t="s">
        <v>19</v>
      </c>
      <c r="F191" s="202" t="s">
        <v>158</v>
      </c>
      <c r="G191" s="200"/>
      <c r="H191" s="201" t="s">
        <v>19</v>
      </c>
      <c r="I191" s="203"/>
      <c r="J191" s="200"/>
      <c r="K191" s="200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157</v>
      </c>
      <c r="AU191" s="208" t="s">
        <v>80</v>
      </c>
      <c r="AV191" s="13" t="s">
        <v>78</v>
      </c>
      <c r="AW191" s="13" t="s">
        <v>33</v>
      </c>
      <c r="AX191" s="13" t="s">
        <v>71</v>
      </c>
      <c r="AY191" s="208" t="s">
        <v>143</v>
      </c>
    </row>
    <row r="192" spans="2:51" s="13" customFormat="1" ht="11.25">
      <c r="B192" s="199"/>
      <c r="C192" s="200"/>
      <c r="D192" s="192" t="s">
        <v>157</v>
      </c>
      <c r="E192" s="201" t="s">
        <v>19</v>
      </c>
      <c r="F192" s="202" t="s">
        <v>158</v>
      </c>
      <c r="G192" s="200"/>
      <c r="H192" s="201" t="s">
        <v>19</v>
      </c>
      <c r="I192" s="203"/>
      <c r="J192" s="200"/>
      <c r="K192" s="200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157</v>
      </c>
      <c r="AU192" s="208" t="s">
        <v>80</v>
      </c>
      <c r="AV192" s="13" t="s">
        <v>78</v>
      </c>
      <c r="AW192" s="13" t="s">
        <v>33</v>
      </c>
      <c r="AX192" s="13" t="s">
        <v>71</v>
      </c>
      <c r="AY192" s="208" t="s">
        <v>143</v>
      </c>
    </row>
    <row r="193" spans="2:51" s="14" customFormat="1" ht="11.25">
      <c r="B193" s="209"/>
      <c r="C193" s="210"/>
      <c r="D193" s="192" t="s">
        <v>157</v>
      </c>
      <c r="E193" s="211" t="s">
        <v>19</v>
      </c>
      <c r="F193" s="212" t="s">
        <v>1221</v>
      </c>
      <c r="G193" s="210"/>
      <c r="H193" s="213">
        <v>77.25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157</v>
      </c>
      <c r="AU193" s="219" t="s">
        <v>80</v>
      </c>
      <c r="AV193" s="14" t="s">
        <v>80</v>
      </c>
      <c r="AW193" s="14" t="s">
        <v>33</v>
      </c>
      <c r="AX193" s="14" t="s">
        <v>78</v>
      </c>
      <c r="AY193" s="219" t="s">
        <v>143</v>
      </c>
    </row>
    <row r="194" spans="2:63" s="12" customFormat="1" ht="22.9" customHeight="1">
      <c r="B194" s="163"/>
      <c r="C194" s="164"/>
      <c r="D194" s="165" t="s">
        <v>70</v>
      </c>
      <c r="E194" s="177" t="s">
        <v>261</v>
      </c>
      <c r="F194" s="177" t="s">
        <v>262</v>
      </c>
      <c r="G194" s="164"/>
      <c r="H194" s="164"/>
      <c r="I194" s="167"/>
      <c r="J194" s="178">
        <f>BK194</f>
        <v>0</v>
      </c>
      <c r="K194" s="164"/>
      <c r="L194" s="169"/>
      <c r="M194" s="170"/>
      <c r="N194" s="171"/>
      <c r="O194" s="171"/>
      <c r="P194" s="172">
        <f>SUM(P195:P209)</f>
        <v>0</v>
      </c>
      <c r="Q194" s="171"/>
      <c r="R194" s="172">
        <f>SUM(R195:R209)</f>
        <v>0</v>
      </c>
      <c r="S194" s="171"/>
      <c r="T194" s="173">
        <f>SUM(T195:T209)</f>
        <v>10.949467</v>
      </c>
      <c r="AR194" s="174" t="s">
        <v>78</v>
      </c>
      <c r="AT194" s="175" t="s">
        <v>70</v>
      </c>
      <c r="AU194" s="175" t="s">
        <v>78</v>
      </c>
      <c r="AY194" s="174" t="s">
        <v>143</v>
      </c>
      <c r="BK194" s="176">
        <f>SUM(BK195:BK209)</f>
        <v>0</v>
      </c>
    </row>
    <row r="195" spans="1:65" s="2" customFormat="1" ht="21.75" customHeight="1">
      <c r="A195" s="35"/>
      <c r="B195" s="36"/>
      <c r="C195" s="179" t="s">
        <v>279</v>
      </c>
      <c r="D195" s="179" t="s">
        <v>146</v>
      </c>
      <c r="E195" s="180" t="s">
        <v>1254</v>
      </c>
      <c r="F195" s="181" t="s">
        <v>1255</v>
      </c>
      <c r="G195" s="182" t="s">
        <v>163</v>
      </c>
      <c r="H195" s="183">
        <v>40.97</v>
      </c>
      <c r="I195" s="184"/>
      <c r="J195" s="185">
        <f>ROUND(I195*H195,2)</f>
        <v>0</v>
      </c>
      <c r="K195" s="181" t="s">
        <v>150</v>
      </c>
      <c r="L195" s="40"/>
      <c r="M195" s="186" t="s">
        <v>19</v>
      </c>
      <c r="N195" s="187" t="s">
        <v>42</v>
      </c>
      <c r="O195" s="65"/>
      <c r="P195" s="188">
        <f>O195*H195</f>
        <v>0</v>
      </c>
      <c r="Q195" s="188">
        <v>0</v>
      </c>
      <c r="R195" s="188">
        <f>Q195*H195</f>
        <v>0</v>
      </c>
      <c r="S195" s="188">
        <v>0.261</v>
      </c>
      <c r="T195" s="189">
        <f>S195*H195</f>
        <v>10.69317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151</v>
      </c>
      <c r="AT195" s="190" t="s">
        <v>146</v>
      </c>
      <c r="AU195" s="190" t="s">
        <v>80</v>
      </c>
      <c r="AY195" s="18" t="s">
        <v>143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78</v>
      </c>
      <c r="BK195" s="191">
        <f>ROUND(I195*H195,2)</f>
        <v>0</v>
      </c>
      <c r="BL195" s="18" t="s">
        <v>151</v>
      </c>
      <c r="BM195" s="190" t="s">
        <v>1256</v>
      </c>
    </row>
    <row r="196" spans="1:47" s="2" customFormat="1" ht="29.25">
      <c r="A196" s="35"/>
      <c r="B196" s="36"/>
      <c r="C196" s="37"/>
      <c r="D196" s="192" t="s">
        <v>153</v>
      </c>
      <c r="E196" s="37"/>
      <c r="F196" s="193" t="s">
        <v>1257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153</v>
      </c>
      <c r="AU196" s="18" t="s">
        <v>80</v>
      </c>
    </row>
    <row r="197" spans="1:47" s="2" customFormat="1" ht="11.25">
      <c r="A197" s="35"/>
      <c r="B197" s="36"/>
      <c r="C197" s="37"/>
      <c r="D197" s="197" t="s">
        <v>155</v>
      </c>
      <c r="E197" s="37"/>
      <c r="F197" s="198" t="s">
        <v>1258</v>
      </c>
      <c r="G197" s="37"/>
      <c r="H197" s="37"/>
      <c r="I197" s="194"/>
      <c r="J197" s="37"/>
      <c r="K197" s="37"/>
      <c r="L197" s="40"/>
      <c r="M197" s="195"/>
      <c r="N197" s="19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155</v>
      </c>
      <c r="AU197" s="18" t="s">
        <v>80</v>
      </c>
    </row>
    <row r="198" spans="2:51" s="13" customFormat="1" ht="11.25">
      <c r="B198" s="199"/>
      <c r="C198" s="200"/>
      <c r="D198" s="192" t="s">
        <v>157</v>
      </c>
      <c r="E198" s="201" t="s">
        <v>19</v>
      </c>
      <c r="F198" s="202" t="s">
        <v>442</v>
      </c>
      <c r="G198" s="200"/>
      <c r="H198" s="201" t="s">
        <v>19</v>
      </c>
      <c r="I198" s="203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157</v>
      </c>
      <c r="AU198" s="208" t="s">
        <v>80</v>
      </c>
      <c r="AV198" s="13" t="s">
        <v>78</v>
      </c>
      <c r="AW198" s="13" t="s">
        <v>33</v>
      </c>
      <c r="AX198" s="13" t="s">
        <v>71</v>
      </c>
      <c r="AY198" s="208" t="s">
        <v>143</v>
      </c>
    </row>
    <row r="199" spans="2:51" s="14" customFormat="1" ht="11.25">
      <c r="B199" s="209"/>
      <c r="C199" s="210"/>
      <c r="D199" s="192" t="s">
        <v>157</v>
      </c>
      <c r="E199" s="211" t="s">
        <v>19</v>
      </c>
      <c r="F199" s="212" t="s">
        <v>1259</v>
      </c>
      <c r="G199" s="210"/>
      <c r="H199" s="213">
        <v>40.97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157</v>
      </c>
      <c r="AU199" s="219" t="s">
        <v>80</v>
      </c>
      <c r="AV199" s="14" t="s">
        <v>80</v>
      </c>
      <c r="AW199" s="14" t="s">
        <v>33</v>
      </c>
      <c r="AX199" s="14" t="s">
        <v>78</v>
      </c>
      <c r="AY199" s="219" t="s">
        <v>143</v>
      </c>
    </row>
    <row r="200" spans="1:65" s="2" customFormat="1" ht="21.75" customHeight="1">
      <c r="A200" s="35"/>
      <c r="B200" s="36"/>
      <c r="C200" s="179" t="s">
        <v>288</v>
      </c>
      <c r="D200" s="179" t="s">
        <v>146</v>
      </c>
      <c r="E200" s="180" t="s">
        <v>263</v>
      </c>
      <c r="F200" s="181" t="s">
        <v>264</v>
      </c>
      <c r="G200" s="182" t="s">
        <v>163</v>
      </c>
      <c r="H200" s="183">
        <v>1.576</v>
      </c>
      <c r="I200" s="184"/>
      <c r="J200" s="185">
        <f>ROUND(I200*H200,2)</f>
        <v>0</v>
      </c>
      <c r="K200" s="181" t="s">
        <v>150</v>
      </c>
      <c r="L200" s="40"/>
      <c r="M200" s="186" t="s">
        <v>19</v>
      </c>
      <c r="N200" s="187" t="s">
        <v>42</v>
      </c>
      <c r="O200" s="65"/>
      <c r="P200" s="188">
        <f>O200*H200</f>
        <v>0</v>
      </c>
      <c r="Q200" s="188">
        <v>0</v>
      </c>
      <c r="R200" s="188">
        <f>Q200*H200</f>
        <v>0</v>
      </c>
      <c r="S200" s="188">
        <v>0.076</v>
      </c>
      <c r="T200" s="189">
        <f>S200*H200</f>
        <v>0.11977600000000001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151</v>
      </c>
      <c r="AT200" s="190" t="s">
        <v>146</v>
      </c>
      <c r="AU200" s="190" t="s">
        <v>80</v>
      </c>
      <c r="AY200" s="18" t="s">
        <v>143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78</v>
      </c>
      <c r="BK200" s="191">
        <f>ROUND(I200*H200,2)</f>
        <v>0</v>
      </c>
      <c r="BL200" s="18" t="s">
        <v>151</v>
      </c>
      <c r="BM200" s="190" t="s">
        <v>1260</v>
      </c>
    </row>
    <row r="201" spans="1:47" s="2" customFormat="1" ht="19.5">
      <c r="A201" s="35"/>
      <c r="B201" s="36"/>
      <c r="C201" s="37"/>
      <c r="D201" s="192" t="s">
        <v>153</v>
      </c>
      <c r="E201" s="37"/>
      <c r="F201" s="193" t="s">
        <v>266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153</v>
      </c>
      <c r="AU201" s="18" t="s">
        <v>80</v>
      </c>
    </row>
    <row r="202" spans="1:47" s="2" customFormat="1" ht="11.25">
      <c r="A202" s="35"/>
      <c r="B202" s="36"/>
      <c r="C202" s="37"/>
      <c r="D202" s="197" t="s">
        <v>155</v>
      </c>
      <c r="E202" s="37"/>
      <c r="F202" s="198" t="s">
        <v>267</v>
      </c>
      <c r="G202" s="37"/>
      <c r="H202" s="37"/>
      <c r="I202" s="194"/>
      <c r="J202" s="37"/>
      <c r="K202" s="37"/>
      <c r="L202" s="40"/>
      <c r="M202" s="195"/>
      <c r="N202" s="196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155</v>
      </c>
      <c r="AU202" s="18" t="s">
        <v>80</v>
      </c>
    </row>
    <row r="203" spans="2:51" s="13" customFormat="1" ht="11.25">
      <c r="B203" s="199"/>
      <c r="C203" s="200"/>
      <c r="D203" s="192" t="s">
        <v>157</v>
      </c>
      <c r="E203" s="201" t="s">
        <v>19</v>
      </c>
      <c r="F203" s="202" t="s">
        <v>268</v>
      </c>
      <c r="G203" s="200"/>
      <c r="H203" s="201" t="s">
        <v>19</v>
      </c>
      <c r="I203" s="203"/>
      <c r="J203" s="200"/>
      <c r="K203" s="200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157</v>
      </c>
      <c r="AU203" s="208" t="s">
        <v>80</v>
      </c>
      <c r="AV203" s="13" t="s">
        <v>78</v>
      </c>
      <c r="AW203" s="13" t="s">
        <v>33</v>
      </c>
      <c r="AX203" s="13" t="s">
        <v>71</v>
      </c>
      <c r="AY203" s="208" t="s">
        <v>143</v>
      </c>
    </row>
    <row r="204" spans="2:51" s="14" customFormat="1" ht="11.25">
      <c r="B204" s="209"/>
      <c r="C204" s="210"/>
      <c r="D204" s="192" t="s">
        <v>157</v>
      </c>
      <c r="E204" s="211" t="s">
        <v>19</v>
      </c>
      <c r="F204" s="212" t="s">
        <v>269</v>
      </c>
      <c r="G204" s="210"/>
      <c r="H204" s="213">
        <v>1.576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157</v>
      </c>
      <c r="AU204" s="219" t="s">
        <v>80</v>
      </c>
      <c r="AV204" s="14" t="s">
        <v>80</v>
      </c>
      <c r="AW204" s="14" t="s">
        <v>33</v>
      </c>
      <c r="AX204" s="14" t="s">
        <v>78</v>
      </c>
      <c r="AY204" s="219" t="s">
        <v>143</v>
      </c>
    </row>
    <row r="205" spans="1:65" s="2" customFormat="1" ht="21.75" customHeight="1">
      <c r="A205" s="35"/>
      <c r="B205" s="36"/>
      <c r="C205" s="179" t="s">
        <v>294</v>
      </c>
      <c r="D205" s="179" t="s">
        <v>146</v>
      </c>
      <c r="E205" s="180" t="s">
        <v>271</v>
      </c>
      <c r="F205" s="181" t="s">
        <v>272</v>
      </c>
      <c r="G205" s="182" t="s">
        <v>163</v>
      </c>
      <c r="H205" s="183">
        <v>2.167</v>
      </c>
      <c r="I205" s="184"/>
      <c r="J205" s="185">
        <f>ROUND(I205*H205,2)</f>
        <v>0</v>
      </c>
      <c r="K205" s="181" t="s">
        <v>150</v>
      </c>
      <c r="L205" s="40"/>
      <c r="M205" s="186" t="s">
        <v>19</v>
      </c>
      <c r="N205" s="187" t="s">
        <v>42</v>
      </c>
      <c r="O205" s="65"/>
      <c r="P205" s="188">
        <f>O205*H205</f>
        <v>0</v>
      </c>
      <c r="Q205" s="188">
        <v>0</v>
      </c>
      <c r="R205" s="188">
        <f>Q205*H205</f>
        <v>0</v>
      </c>
      <c r="S205" s="188">
        <v>0.063</v>
      </c>
      <c r="T205" s="189">
        <f>S205*H205</f>
        <v>0.13652099999999998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0" t="s">
        <v>151</v>
      </c>
      <c r="AT205" s="190" t="s">
        <v>146</v>
      </c>
      <c r="AU205" s="190" t="s">
        <v>80</v>
      </c>
      <c r="AY205" s="18" t="s">
        <v>143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" t="s">
        <v>78</v>
      </c>
      <c r="BK205" s="191">
        <f>ROUND(I205*H205,2)</f>
        <v>0</v>
      </c>
      <c r="BL205" s="18" t="s">
        <v>151</v>
      </c>
      <c r="BM205" s="190" t="s">
        <v>1261</v>
      </c>
    </row>
    <row r="206" spans="1:47" s="2" customFormat="1" ht="19.5">
      <c r="A206" s="35"/>
      <c r="B206" s="36"/>
      <c r="C206" s="37"/>
      <c r="D206" s="192" t="s">
        <v>153</v>
      </c>
      <c r="E206" s="37"/>
      <c r="F206" s="193" t="s">
        <v>274</v>
      </c>
      <c r="G206" s="37"/>
      <c r="H206" s="37"/>
      <c r="I206" s="194"/>
      <c r="J206" s="37"/>
      <c r="K206" s="37"/>
      <c r="L206" s="40"/>
      <c r="M206" s="195"/>
      <c r="N206" s="196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153</v>
      </c>
      <c r="AU206" s="18" t="s">
        <v>80</v>
      </c>
    </row>
    <row r="207" spans="1:47" s="2" customFormat="1" ht="11.25">
      <c r="A207" s="35"/>
      <c r="B207" s="36"/>
      <c r="C207" s="37"/>
      <c r="D207" s="197" t="s">
        <v>155</v>
      </c>
      <c r="E207" s="37"/>
      <c r="F207" s="198" t="s">
        <v>275</v>
      </c>
      <c r="G207" s="37"/>
      <c r="H207" s="37"/>
      <c r="I207" s="194"/>
      <c r="J207" s="37"/>
      <c r="K207" s="37"/>
      <c r="L207" s="40"/>
      <c r="M207" s="195"/>
      <c r="N207" s="196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155</v>
      </c>
      <c r="AU207" s="18" t="s">
        <v>80</v>
      </c>
    </row>
    <row r="208" spans="2:51" s="13" customFormat="1" ht="11.25">
      <c r="B208" s="199"/>
      <c r="C208" s="200"/>
      <c r="D208" s="192" t="s">
        <v>157</v>
      </c>
      <c r="E208" s="201" t="s">
        <v>19</v>
      </c>
      <c r="F208" s="202" t="s">
        <v>268</v>
      </c>
      <c r="G208" s="200"/>
      <c r="H208" s="201" t="s">
        <v>19</v>
      </c>
      <c r="I208" s="203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157</v>
      </c>
      <c r="AU208" s="208" t="s">
        <v>80</v>
      </c>
      <c r="AV208" s="13" t="s">
        <v>78</v>
      </c>
      <c r="AW208" s="13" t="s">
        <v>33</v>
      </c>
      <c r="AX208" s="13" t="s">
        <v>71</v>
      </c>
      <c r="AY208" s="208" t="s">
        <v>143</v>
      </c>
    </row>
    <row r="209" spans="2:51" s="14" customFormat="1" ht="11.25">
      <c r="B209" s="209"/>
      <c r="C209" s="210"/>
      <c r="D209" s="192" t="s">
        <v>157</v>
      </c>
      <c r="E209" s="211" t="s">
        <v>19</v>
      </c>
      <c r="F209" s="212" t="s">
        <v>276</v>
      </c>
      <c r="G209" s="210"/>
      <c r="H209" s="213">
        <v>2.167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157</v>
      </c>
      <c r="AU209" s="219" t="s">
        <v>80</v>
      </c>
      <c r="AV209" s="14" t="s">
        <v>80</v>
      </c>
      <c r="AW209" s="14" t="s">
        <v>33</v>
      </c>
      <c r="AX209" s="14" t="s">
        <v>78</v>
      </c>
      <c r="AY209" s="219" t="s">
        <v>143</v>
      </c>
    </row>
    <row r="210" spans="2:63" s="12" customFormat="1" ht="22.9" customHeight="1">
      <c r="B210" s="163"/>
      <c r="C210" s="164"/>
      <c r="D210" s="165" t="s">
        <v>70</v>
      </c>
      <c r="E210" s="177" t="s">
        <v>277</v>
      </c>
      <c r="F210" s="177" t="s">
        <v>278</v>
      </c>
      <c r="G210" s="164"/>
      <c r="H210" s="164"/>
      <c r="I210" s="167"/>
      <c r="J210" s="178">
        <f>BK210</f>
        <v>0</v>
      </c>
      <c r="K210" s="164"/>
      <c r="L210" s="169"/>
      <c r="M210" s="170"/>
      <c r="N210" s="171"/>
      <c r="O210" s="171"/>
      <c r="P210" s="172">
        <f>SUM(P211:P225)</f>
        <v>0</v>
      </c>
      <c r="Q210" s="171"/>
      <c r="R210" s="172">
        <f>SUM(R211:R225)</f>
        <v>0.000254</v>
      </c>
      <c r="S210" s="171"/>
      <c r="T210" s="173">
        <f>SUM(T211:T225)</f>
        <v>0.8622</v>
      </c>
      <c r="AR210" s="174" t="s">
        <v>78</v>
      </c>
      <c r="AT210" s="175" t="s">
        <v>70</v>
      </c>
      <c r="AU210" s="175" t="s">
        <v>78</v>
      </c>
      <c r="AY210" s="174" t="s">
        <v>143</v>
      </c>
      <c r="BK210" s="176">
        <f>SUM(BK211:BK225)</f>
        <v>0</v>
      </c>
    </row>
    <row r="211" spans="1:65" s="2" customFormat="1" ht="24.2" customHeight="1">
      <c r="A211" s="35"/>
      <c r="B211" s="36"/>
      <c r="C211" s="179" t="s">
        <v>300</v>
      </c>
      <c r="D211" s="179" t="s">
        <v>146</v>
      </c>
      <c r="E211" s="180" t="s">
        <v>280</v>
      </c>
      <c r="F211" s="181" t="s">
        <v>281</v>
      </c>
      <c r="G211" s="182" t="s">
        <v>170</v>
      </c>
      <c r="H211" s="183">
        <v>0.6</v>
      </c>
      <c r="I211" s="184"/>
      <c r="J211" s="185">
        <f>ROUND(I211*H211,2)</f>
        <v>0</v>
      </c>
      <c r="K211" s="181" t="s">
        <v>150</v>
      </c>
      <c r="L211" s="40"/>
      <c r="M211" s="186" t="s">
        <v>19</v>
      </c>
      <c r="N211" s="187" t="s">
        <v>42</v>
      </c>
      <c r="O211" s="65"/>
      <c r="P211" s="188">
        <f>O211*H211</f>
        <v>0</v>
      </c>
      <c r="Q211" s="188">
        <v>0</v>
      </c>
      <c r="R211" s="188">
        <f>Q211*H211</f>
        <v>0</v>
      </c>
      <c r="S211" s="188">
        <v>0.04</v>
      </c>
      <c r="T211" s="189">
        <f>S211*H211</f>
        <v>0.024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151</v>
      </c>
      <c r="AT211" s="190" t="s">
        <v>146</v>
      </c>
      <c r="AU211" s="190" t="s">
        <v>80</v>
      </c>
      <c r="AY211" s="18" t="s">
        <v>143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78</v>
      </c>
      <c r="BK211" s="191">
        <f>ROUND(I211*H211,2)</f>
        <v>0</v>
      </c>
      <c r="BL211" s="18" t="s">
        <v>151</v>
      </c>
      <c r="BM211" s="190" t="s">
        <v>1262</v>
      </c>
    </row>
    <row r="212" spans="1:47" s="2" customFormat="1" ht="19.5">
      <c r="A212" s="35"/>
      <c r="B212" s="36"/>
      <c r="C212" s="37"/>
      <c r="D212" s="192" t="s">
        <v>153</v>
      </c>
      <c r="E212" s="37"/>
      <c r="F212" s="193" t="s">
        <v>283</v>
      </c>
      <c r="G212" s="37"/>
      <c r="H212" s="37"/>
      <c r="I212" s="194"/>
      <c r="J212" s="37"/>
      <c r="K212" s="37"/>
      <c r="L212" s="40"/>
      <c r="M212" s="195"/>
      <c r="N212" s="196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153</v>
      </c>
      <c r="AU212" s="18" t="s">
        <v>80</v>
      </c>
    </row>
    <row r="213" spans="1:47" s="2" customFormat="1" ht="11.25">
      <c r="A213" s="35"/>
      <c r="B213" s="36"/>
      <c r="C213" s="37"/>
      <c r="D213" s="197" t="s">
        <v>155</v>
      </c>
      <c r="E213" s="37"/>
      <c r="F213" s="198" t="s">
        <v>284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155</v>
      </c>
      <c r="AU213" s="18" t="s">
        <v>80</v>
      </c>
    </row>
    <row r="214" spans="2:51" s="14" customFormat="1" ht="11.25">
      <c r="B214" s="209"/>
      <c r="C214" s="210"/>
      <c r="D214" s="192" t="s">
        <v>157</v>
      </c>
      <c r="E214" s="211" t="s">
        <v>19</v>
      </c>
      <c r="F214" s="212" t="s">
        <v>1217</v>
      </c>
      <c r="G214" s="210"/>
      <c r="H214" s="213">
        <v>0.6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157</v>
      </c>
      <c r="AU214" s="219" t="s">
        <v>80</v>
      </c>
      <c r="AV214" s="14" t="s">
        <v>80</v>
      </c>
      <c r="AW214" s="14" t="s">
        <v>33</v>
      </c>
      <c r="AX214" s="14" t="s">
        <v>78</v>
      </c>
      <c r="AY214" s="219" t="s">
        <v>143</v>
      </c>
    </row>
    <row r="215" spans="1:65" s="2" customFormat="1" ht="24.2" customHeight="1">
      <c r="A215" s="35"/>
      <c r="B215" s="36"/>
      <c r="C215" s="179" t="s">
        <v>7</v>
      </c>
      <c r="D215" s="179" t="s">
        <v>146</v>
      </c>
      <c r="E215" s="180" t="s">
        <v>1263</v>
      </c>
      <c r="F215" s="181" t="s">
        <v>1264</v>
      </c>
      <c r="G215" s="182" t="s">
        <v>170</v>
      </c>
      <c r="H215" s="183">
        <v>25.4</v>
      </c>
      <c r="I215" s="184"/>
      <c r="J215" s="185">
        <f>ROUND(I215*H215,2)</f>
        <v>0</v>
      </c>
      <c r="K215" s="181" t="s">
        <v>150</v>
      </c>
      <c r="L215" s="40"/>
      <c r="M215" s="186" t="s">
        <v>19</v>
      </c>
      <c r="N215" s="187" t="s">
        <v>42</v>
      </c>
      <c r="O215" s="65"/>
      <c r="P215" s="188">
        <f>O215*H215</f>
        <v>0</v>
      </c>
      <c r="Q215" s="188">
        <v>1E-05</v>
      </c>
      <c r="R215" s="188">
        <f>Q215*H215</f>
        <v>0.000254</v>
      </c>
      <c r="S215" s="188">
        <v>0</v>
      </c>
      <c r="T215" s="18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0" t="s">
        <v>151</v>
      </c>
      <c r="AT215" s="190" t="s">
        <v>146</v>
      </c>
      <c r="AU215" s="190" t="s">
        <v>80</v>
      </c>
      <c r="AY215" s="18" t="s">
        <v>143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18" t="s">
        <v>78</v>
      </c>
      <c r="BK215" s="191">
        <f>ROUND(I215*H215,2)</f>
        <v>0</v>
      </c>
      <c r="BL215" s="18" t="s">
        <v>151</v>
      </c>
      <c r="BM215" s="190" t="s">
        <v>1265</v>
      </c>
    </row>
    <row r="216" spans="1:47" s="2" customFormat="1" ht="19.5">
      <c r="A216" s="35"/>
      <c r="B216" s="36"/>
      <c r="C216" s="37"/>
      <c r="D216" s="192" t="s">
        <v>153</v>
      </c>
      <c r="E216" s="37"/>
      <c r="F216" s="193" t="s">
        <v>1266</v>
      </c>
      <c r="G216" s="37"/>
      <c r="H216" s="37"/>
      <c r="I216" s="194"/>
      <c r="J216" s="37"/>
      <c r="K216" s="37"/>
      <c r="L216" s="40"/>
      <c r="M216" s="195"/>
      <c r="N216" s="196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153</v>
      </c>
      <c r="AU216" s="18" t="s">
        <v>80</v>
      </c>
    </row>
    <row r="217" spans="1:47" s="2" customFormat="1" ht="11.25">
      <c r="A217" s="35"/>
      <c r="B217" s="36"/>
      <c r="C217" s="37"/>
      <c r="D217" s="197" t="s">
        <v>155</v>
      </c>
      <c r="E217" s="37"/>
      <c r="F217" s="198" t="s">
        <v>1267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155</v>
      </c>
      <c r="AU217" s="18" t="s">
        <v>80</v>
      </c>
    </row>
    <row r="218" spans="2:51" s="13" customFormat="1" ht="11.25">
      <c r="B218" s="199"/>
      <c r="C218" s="200"/>
      <c r="D218" s="192" t="s">
        <v>157</v>
      </c>
      <c r="E218" s="201" t="s">
        <v>19</v>
      </c>
      <c r="F218" s="202" t="s">
        <v>1268</v>
      </c>
      <c r="G218" s="200"/>
      <c r="H218" s="201" t="s">
        <v>19</v>
      </c>
      <c r="I218" s="203"/>
      <c r="J218" s="200"/>
      <c r="K218" s="200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157</v>
      </c>
      <c r="AU218" s="208" t="s">
        <v>80</v>
      </c>
      <c r="AV218" s="13" t="s">
        <v>78</v>
      </c>
      <c r="AW218" s="13" t="s">
        <v>33</v>
      </c>
      <c r="AX218" s="13" t="s">
        <v>71</v>
      </c>
      <c r="AY218" s="208" t="s">
        <v>143</v>
      </c>
    </row>
    <row r="219" spans="2:51" s="14" customFormat="1" ht="22.5">
      <c r="B219" s="209"/>
      <c r="C219" s="210"/>
      <c r="D219" s="192" t="s">
        <v>157</v>
      </c>
      <c r="E219" s="211" t="s">
        <v>19</v>
      </c>
      <c r="F219" s="212" t="s">
        <v>1269</v>
      </c>
      <c r="G219" s="210"/>
      <c r="H219" s="213">
        <v>25.4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157</v>
      </c>
      <c r="AU219" s="219" t="s">
        <v>80</v>
      </c>
      <c r="AV219" s="14" t="s">
        <v>80</v>
      </c>
      <c r="AW219" s="14" t="s">
        <v>33</v>
      </c>
      <c r="AX219" s="14" t="s">
        <v>78</v>
      </c>
      <c r="AY219" s="219" t="s">
        <v>143</v>
      </c>
    </row>
    <row r="220" spans="1:65" s="2" customFormat="1" ht="24.2" customHeight="1">
      <c r="A220" s="35"/>
      <c r="B220" s="36"/>
      <c r="C220" s="179" t="s">
        <v>314</v>
      </c>
      <c r="D220" s="179" t="s">
        <v>146</v>
      </c>
      <c r="E220" s="180" t="s">
        <v>1270</v>
      </c>
      <c r="F220" s="181" t="s">
        <v>1271</v>
      </c>
      <c r="G220" s="182" t="s">
        <v>170</v>
      </c>
      <c r="H220" s="183">
        <v>12.7</v>
      </c>
      <c r="I220" s="184"/>
      <c r="J220" s="185">
        <f>ROUND(I220*H220,2)</f>
        <v>0</v>
      </c>
      <c r="K220" s="181" t="s">
        <v>150</v>
      </c>
      <c r="L220" s="40"/>
      <c r="M220" s="186" t="s">
        <v>19</v>
      </c>
      <c r="N220" s="187" t="s">
        <v>42</v>
      </c>
      <c r="O220" s="65"/>
      <c r="P220" s="188">
        <f>O220*H220</f>
        <v>0</v>
      </c>
      <c r="Q220" s="188">
        <v>0</v>
      </c>
      <c r="R220" s="188">
        <f>Q220*H220</f>
        <v>0</v>
      </c>
      <c r="S220" s="188">
        <v>0.066</v>
      </c>
      <c r="T220" s="189">
        <f>S220*H220</f>
        <v>0.8382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151</v>
      </c>
      <c r="AT220" s="190" t="s">
        <v>146</v>
      </c>
      <c r="AU220" s="190" t="s">
        <v>80</v>
      </c>
      <c r="AY220" s="18" t="s">
        <v>143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" t="s">
        <v>78</v>
      </c>
      <c r="BK220" s="191">
        <f>ROUND(I220*H220,2)</f>
        <v>0</v>
      </c>
      <c r="BL220" s="18" t="s">
        <v>151</v>
      </c>
      <c r="BM220" s="190" t="s">
        <v>1272</v>
      </c>
    </row>
    <row r="221" spans="1:47" s="2" customFormat="1" ht="19.5">
      <c r="A221" s="35"/>
      <c r="B221" s="36"/>
      <c r="C221" s="37"/>
      <c r="D221" s="192" t="s">
        <v>153</v>
      </c>
      <c r="E221" s="37"/>
      <c r="F221" s="193" t="s">
        <v>1273</v>
      </c>
      <c r="G221" s="37"/>
      <c r="H221" s="37"/>
      <c r="I221" s="194"/>
      <c r="J221" s="37"/>
      <c r="K221" s="37"/>
      <c r="L221" s="40"/>
      <c r="M221" s="195"/>
      <c r="N221" s="196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153</v>
      </c>
      <c r="AU221" s="18" t="s">
        <v>80</v>
      </c>
    </row>
    <row r="222" spans="1:47" s="2" customFormat="1" ht="11.25">
      <c r="A222" s="35"/>
      <c r="B222" s="36"/>
      <c r="C222" s="37"/>
      <c r="D222" s="197" t="s">
        <v>155</v>
      </c>
      <c r="E222" s="37"/>
      <c r="F222" s="198" t="s">
        <v>1274</v>
      </c>
      <c r="G222" s="37"/>
      <c r="H222" s="37"/>
      <c r="I222" s="194"/>
      <c r="J222" s="37"/>
      <c r="K222" s="37"/>
      <c r="L222" s="40"/>
      <c r="M222" s="195"/>
      <c r="N222" s="196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155</v>
      </c>
      <c r="AU222" s="18" t="s">
        <v>80</v>
      </c>
    </row>
    <row r="223" spans="2:51" s="13" customFormat="1" ht="11.25">
      <c r="B223" s="199"/>
      <c r="C223" s="200"/>
      <c r="D223" s="192" t="s">
        <v>157</v>
      </c>
      <c r="E223" s="201" t="s">
        <v>19</v>
      </c>
      <c r="F223" s="202" t="s">
        <v>1268</v>
      </c>
      <c r="G223" s="200"/>
      <c r="H223" s="201" t="s">
        <v>19</v>
      </c>
      <c r="I223" s="203"/>
      <c r="J223" s="200"/>
      <c r="K223" s="200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157</v>
      </c>
      <c r="AU223" s="208" t="s">
        <v>80</v>
      </c>
      <c r="AV223" s="13" t="s">
        <v>78</v>
      </c>
      <c r="AW223" s="13" t="s">
        <v>33</v>
      </c>
      <c r="AX223" s="13" t="s">
        <v>71</v>
      </c>
      <c r="AY223" s="208" t="s">
        <v>143</v>
      </c>
    </row>
    <row r="224" spans="2:51" s="13" customFormat="1" ht="22.5">
      <c r="B224" s="199"/>
      <c r="C224" s="200"/>
      <c r="D224" s="192" t="s">
        <v>157</v>
      </c>
      <c r="E224" s="201" t="s">
        <v>19</v>
      </c>
      <c r="F224" s="202" t="s">
        <v>1275</v>
      </c>
      <c r="G224" s="200"/>
      <c r="H224" s="201" t="s">
        <v>19</v>
      </c>
      <c r="I224" s="203"/>
      <c r="J224" s="200"/>
      <c r="K224" s="200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157</v>
      </c>
      <c r="AU224" s="208" t="s">
        <v>80</v>
      </c>
      <c r="AV224" s="13" t="s">
        <v>78</v>
      </c>
      <c r="AW224" s="13" t="s">
        <v>33</v>
      </c>
      <c r="AX224" s="13" t="s">
        <v>71</v>
      </c>
      <c r="AY224" s="208" t="s">
        <v>143</v>
      </c>
    </row>
    <row r="225" spans="2:51" s="14" customFormat="1" ht="11.25">
      <c r="B225" s="209"/>
      <c r="C225" s="210"/>
      <c r="D225" s="192" t="s">
        <v>157</v>
      </c>
      <c r="E225" s="211" t="s">
        <v>19</v>
      </c>
      <c r="F225" s="212" t="s">
        <v>1276</v>
      </c>
      <c r="G225" s="210"/>
      <c r="H225" s="213">
        <v>12.7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157</v>
      </c>
      <c r="AU225" s="219" t="s">
        <v>80</v>
      </c>
      <c r="AV225" s="14" t="s">
        <v>80</v>
      </c>
      <c r="AW225" s="14" t="s">
        <v>33</v>
      </c>
      <c r="AX225" s="14" t="s">
        <v>78</v>
      </c>
      <c r="AY225" s="219" t="s">
        <v>143</v>
      </c>
    </row>
    <row r="226" spans="2:63" s="12" customFormat="1" ht="22.9" customHeight="1">
      <c r="B226" s="163"/>
      <c r="C226" s="164"/>
      <c r="D226" s="165" t="s">
        <v>70</v>
      </c>
      <c r="E226" s="177" t="s">
        <v>286</v>
      </c>
      <c r="F226" s="177" t="s">
        <v>287</v>
      </c>
      <c r="G226" s="164"/>
      <c r="H226" s="164"/>
      <c r="I226" s="167"/>
      <c r="J226" s="178">
        <f>BK226</f>
        <v>0</v>
      </c>
      <c r="K226" s="164"/>
      <c r="L226" s="169"/>
      <c r="M226" s="170"/>
      <c r="N226" s="171"/>
      <c r="O226" s="171"/>
      <c r="P226" s="172">
        <f>SUM(P227:P239)</f>
        <v>0</v>
      </c>
      <c r="Q226" s="171"/>
      <c r="R226" s="172">
        <f>SUM(R227:R239)</f>
        <v>0</v>
      </c>
      <c r="S226" s="171"/>
      <c r="T226" s="173">
        <f>SUM(T227:T239)</f>
        <v>0</v>
      </c>
      <c r="AR226" s="174" t="s">
        <v>78</v>
      </c>
      <c r="AT226" s="175" t="s">
        <v>70</v>
      </c>
      <c r="AU226" s="175" t="s">
        <v>78</v>
      </c>
      <c r="AY226" s="174" t="s">
        <v>143</v>
      </c>
      <c r="BK226" s="176">
        <f>SUM(BK227:BK239)</f>
        <v>0</v>
      </c>
    </row>
    <row r="227" spans="1:65" s="2" customFormat="1" ht="24.2" customHeight="1">
      <c r="A227" s="35"/>
      <c r="B227" s="36"/>
      <c r="C227" s="179" t="s">
        <v>324</v>
      </c>
      <c r="D227" s="179" t="s">
        <v>146</v>
      </c>
      <c r="E227" s="180" t="s">
        <v>289</v>
      </c>
      <c r="F227" s="181" t="s">
        <v>290</v>
      </c>
      <c r="G227" s="182" t="s">
        <v>149</v>
      </c>
      <c r="H227" s="183">
        <v>13.545</v>
      </c>
      <c r="I227" s="184"/>
      <c r="J227" s="185">
        <f>ROUND(I227*H227,2)</f>
        <v>0</v>
      </c>
      <c r="K227" s="181" t="s">
        <v>150</v>
      </c>
      <c r="L227" s="40"/>
      <c r="M227" s="186" t="s">
        <v>19</v>
      </c>
      <c r="N227" s="187" t="s">
        <v>42</v>
      </c>
      <c r="O227" s="65"/>
      <c r="P227" s="188">
        <f>O227*H227</f>
        <v>0</v>
      </c>
      <c r="Q227" s="188">
        <v>0</v>
      </c>
      <c r="R227" s="188">
        <f>Q227*H227</f>
        <v>0</v>
      </c>
      <c r="S227" s="188">
        <v>0</v>
      </c>
      <c r="T227" s="18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0" t="s">
        <v>151</v>
      </c>
      <c r="AT227" s="190" t="s">
        <v>146</v>
      </c>
      <c r="AU227" s="190" t="s">
        <v>80</v>
      </c>
      <c r="AY227" s="18" t="s">
        <v>143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18" t="s">
        <v>78</v>
      </c>
      <c r="BK227" s="191">
        <f>ROUND(I227*H227,2)</f>
        <v>0</v>
      </c>
      <c r="BL227" s="18" t="s">
        <v>151</v>
      </c>
      <c r="BM227" s="190" t="s">
        <v>1277</v>
      </c>
    </row>
    <row r="228" spans="1:47" s="2" customFormat="1" ht="19.5">
      <c r="A228" s="35"/>
      <c r="B228" s="36"/>
      <c r="C228" s="37"/>
      <c r="D228" s="192" t="s">
        <v>153</v>
      </c>
      <c r="E228" s="37"/>
      <c r="F228" s="193" t="s">
        <v>292</v>
      </c>
      <c r="G228" s="37"/>
      <c r="H228" s="37"/>
      <c r="I228" s="194"/>
      <c r="J228" s="37"/>
      <c r="K228" s="37"/>
      <c r="L228" s="40"/>
      <c r="M228" s="195"/>
      <c r="N228" s="196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153</v>
      </c>
      <c r="AU228" s="18" t="s">
        <v>80</v>
      </c>
    </row>
    <row r="229" spans="1:47" s="2" customFormat="1" ht="11.25">
      <c r="A229" s="35"/>
      <c r="B229" s="36"/>
      <c r="C229" s="37"/>
      <c r="D229" s="197" t="s">
        <v>155</v>
      </c>
      <c r="E229" s="37"/>
      <c r="F229" s="198" t="s">
        <v>293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155</v>
      </c>
      <c r="AU229" s="18" t="s">
        <v>80</v>
      </c>
    </row>
    <row r="230" spans="1:65" s="2" customFormat="1" ht="24.2" customHeight="1">
      <c r="A230" s="35"/>
      <c r="B230" s="36"/>
      <c r="C230" s="179" t="s">
        <v>331</v>
      </c>
      <c r="D230" s="179" t="s">
        <v>146</v>
      </c>
      <c r="E230" s="180" t="s">
        <v>295</v>
      </c>
      <c r="F230" s="181" t="s">
        <v>296</v>
      </c>
      <c r="G230" s="182" t="s">
        <v>149</v>
      </c>
      <c r="H230" s="183">
        <v>13.545</v>
      </c>
      <c r="I230" s="184"/>
      <c r="J230" s="185">
        <f>ROUND(I230*H230,2)</f>
        <v>0</v>
      </c>
      <c r="K230" s="181" t="s">
        <v>150</v>
      </c>
      <c r="L230" s="40"/>
      <c r="M230" s="186" t="s">
        <v>19</v>
      </c>
      <c r="N230" s="187" t="s">
        <v>42</v>
      </c>
      <c r="O230" s="65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0" t="s">
        <v>151</v>
      </c>
      <c r="AT230" s="190" t="s">
        <v>146</v>
      </c>
      <c r="AU230" s="190" t="s">
        <v>80</v>
      </c>
      <c r="AY230" s="18" t="s">
        <v>143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18" t="s">
        <v>78</v>
      </c>
      <c r="BK230" s="191">
        <f>ROUND(I230*H230,2)</f>
        <v>0</v>
      </c>
      <c r="BL230" s="18" t="s">
        <v>151</v>
      </c>
      <c r="BM230" s="190" t="s">
        <v>1278</v>
      </c>
    </row>
    <row r="231" spans="1:47" s="2" customFormat="1" ht="19.5">
      <c r="A231" s="35"/>
      <c r="B231" s="36"/>
      <c r="C231" s="37"/>
      <c r="D231" s="192" t="s">
        <v>153</v>
      </c>
      <c r="E231" s="37"/>
      <c r="F231" s="193" t="s">
        <v>298</v>
      </c>
      <c r="G231" s="37"/>
      <c r="H231" s="37"/>
      <c r="I231" s="194"/>
      <c r="J231" s="37"/>
      <c r="K231" s="37"/>
      <c r="L231" s="40"/>
      <c r="M231" s="195"/>
      <c r="N231" s="19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153</v>
      </c>
      <c r="AU231" s="18" t="s">
        <v>80</v>
      </c>
    </row>
    <row r="232" spans="1:47" s="2" customFormat="1" ht="11.25">
      <c r="A232" s="35"/>
      <c r="B232" s="36"/>
      <c r="C232" s="37"/>
      <c r="D232" s="197" t="s">
        <v>155</v>
      </c>
      <c r="E232" s="37"/>
      <c r="F232" s="198" t="s">
        <v>299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155</v>
      </c>
      <c r="AU232" s="18" t="s">
        <v>80</v>
      </c>
    </row>
    <row r="233" spans="1:65" s="2" customFormat="1" ht="24.2" customHeight="1">
      <c r="A233" s="35"/>
      <c r="B233" s="36"/>
      <c r="C233" s="179" t="s">
        <v>336</v>
      </c>
      <c r="D233" s="179" t="s">
        <v>146</v>
      </c>
      <c r="E233" s="180" t="s">
        <v>301</v>
      </c>
      <c r="F233" s="181" t="s">
        <v>302</v>
      </c>
      <c r="G233" s="182" t="s">
        <v>149</v>
      </c>
      <c r="H233" s="183">
        <v>203.175</v>
      </c>
      <c r="I233" s="184"/>
      <c r="J233" s="185">
        <f>ROUND(I233*H233,2)</f>
        <v>0</v>
      </c>
      <c r="K233" s="181" t="s">
        <v>150</v>
      </c>
      <c r="L233" s="40"/>
      <c r="M233" s="186" t="s">
        <v>19</v>
      </c>
      <c r="N233" s="187" t="s">
        <v>42</v>
      </c>
      <c r="O233" s="65"/>
      <c r="P233" s="188">
        <f>O233*H233</f>
        <v>0</v>
      </c>
      <c r="Q233" s="188">
        <v>0</v>
      </c>
      <c r="R233" s="188">
        <f>Q233*H233</f>
        <v>0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151</v>
      </c>
      <c r="AT233" s="190" t="s">
        <v>146</v>
      </c>
      <c r="AU233" s="190" t="s">
        <v>80</v>
      </c>
      <c r="AY233" s="18" t="s">
        <v>143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8" t="s">
        <v>78</v>
      </c>
      <c r="BK233" s="191">
        <f>ROUND(I233*H233,2)</f>
        <v>0</v>
      </c>
      <c r="BL233" s="18" t="s">
        <v>151</v>
      </c>
      <c r="BM233" s="190" t="s">
        <v>1279</v>
      </c>
    </row>
    <row r="234" spans="1:47" s="2" customFormat="1" ht="29.25">
      <c r="A234" s="35"/>
      <c r="B234" s="36"/>
      <c r="C234" s="37"/>
      <c r="D234" s="192" t="s">
        <v>153</v>
      </c>
      <c r="E234" s="37"/>
      <c r="F234" s="193" t="s">
        <v>304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153</v>
      </c>
      <c r="AU234" s="18" t="s">
        <v>80</v>
      </c>
    </row>
    <row r="235" spans="1:47" s="2" customFormat="1" ht="11.25">
      <c r="A235" s="35"/>
      <c r="B235" s="36"/>
      <c r="C235" s="37"/>
      <c r="D235" s="197" t="s">
        <v>155</v>
      </c>
      <c r="E235" s="37"/>
      <c r="F235" s="198" t="s">
        <v>305</v>
      </c>
      <c r="G235" s="37"/>
      <c r="H235" s="37"/>
      <c r="I235" s="194"/>
      <c r="J235" s="37"/>
      <c r="K235" s="37"/>
      <c r="L235" s="40"/>
      <c r="M235" s="195"/>
      <c r="N235" s="196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155</v>
      </c>
      <c r="AU235" s="18" t="s">
        <v>80</v>
      </c>
    </row>
    <row r="236" spans="2:51" s="14" customFormat="1" ht="22.5">
      <c r="B236" s="209"/>
      <c r="C236" s="210"/>
      <c r="D236" s="192" t="s">
        <v>157</v>
      </c>
      <c r="E236" s="211" t="s">
        <v>19</v>
      </c>
      <c r="F236" s="212" t="s">
        <v>1280</v>
      </c>
      <c r="G236" s="210"/>
      <c r="H236" s="213">
        <v>203.175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157</v>
      </c>
      <c r="AU236" s="219" t="s">
        <v>80</v>
      </c>
      <c r="AV236" s="14" t="s">
        <v>80</v>
      </c>
      <c r="AW236" s="14" t="s">
        <v>33</v>
      </c>
      <c r="AX236" s="14" t="s">
        <v>78</v>
      </c>
      <c r="AY236" s="219" t="s">
        <v>143</v>
      </c>
    </row>
    <row r="237" spans="1:65" s="2" customFormat="1" ht="44.25" customHeight="1">
      <c r="A237" s="35"/>
      <c r="B237" s="36"/>
      <c r="C237" s="179" t="s">
        <v>342</v>
      </c>
      <c r="D237" s="179" t="s">
        <v>146</v>
      </c>
      <c r="E237" s="180" t="s">
        <v>307</v>
      </c>
      <c r="F237" s="181" t="s">
        <v>308</v>
      </c>
      <c r="G237" s="182" t="s">
        <v>149</v>
      </c>
      <c r="H237" s="183">
        <v>13.545</v>
      </c>
      <c r="I237" s="184"/>
      <c r="J237" s="185">
        <f>ROUND(I237*H237,2)</f>
        <v>0</v>
      </c>
      <c r="K237" s="181" t="s">
        <v>150</v>
      </c>
      <c r="L237" s="40"/>
      <c r="M237" s="186" t="s">
        <v>19</v>
      </c>
      <c r="N237" s="187" t="s">
        <v>42</v>
      </c>
      <c r="O237" s="65"/>
      <c r="P237" s="188">
        <f>O237*H237</f>
        <v>0</v>
      </c>
      <c r="Q237" s="188">
        <v>0</v>
      </c>
      <c r="R237" s="188">
        <f>Q237*H237</f>
        <v>0</v>
      </c>
      <c r="S237" s="188">
        <v>0</v>
      </c>
      <c r="T237" s="18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151</v>
      </c>
      <c r="AT237" s="190" t="s">
        <v>146</v>
      </c>
      <c r="AU237" s="190" t="s">
        <v>80</v>
      </c>
      <c r="AY237" s="18" t="s">
        <v>143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8" t="s">
        <v>78</v>
      </c>
      <c r="BK237" s="191">
        <f>ROUND(I237*H237,2)</f>
        <v>0</v>
      </c>
      <c r="BL237" s="18" t="s">
        <v>151</v>
      </c>
      <c r="BM237" s="190" t="s">
        <v>1281</v>
      </c>
    </row>
    <row r="238" spans="1:47" s="2" customFormat="1" ht="29.25">
      <c r="A238" s="35"/>
      <c r="B238" s="36"/>
      <c r="C238" s="37"/>
      <c r="D238" s="192" t="s">
        <v>153</v>
      </c>
      <c r="E238" s="37"/>
      <c r="F238" s="193" t="s">
        <v>310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153</v>
      </c>
      <c r="AU238" s="18" t="s">
        <v>80</v>
      </c>
    </row>
    <row r="239" spans="1:47" s="2" customFormat="1" ht="11.25">
      <c r="A239" s="35"/>
      <c r="B239" s="36"/>
      <c r="C239" s="37"/>
      <c r="D239" s="197" t="s">
        <v>155</v>
      </c>
      <c r="E239" s="37"/>
      <c r="F239" s="198" t="s">
        <v>311</v>
      </c>
      <c r="G239" s="37"/>
      <c r="H239" s="37"/>
      <c r="I239" s="194"/>
      <c r="J239" s="37"/>
      <c r="K239" s="37"/>
      <c r="L239" s="40"/>
      <c r="M239" s="195"/>
      <c r="N239" s="196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155</v>
      </c>
      <c r="AU239" s="18" t="s">
        <v>80</v>
      </c>
    </row>
    <row r="240" spans="2:63" s="12" customFormat="1" ht="22.9" customHeight="1">
      <c r="B240" s="163"/>
      <c r="C240" s="164"/>
      <c r="D240" s="165" t="s">
        <v>70</v>
      </c>
      <c r="E240" s="177" t="s">
        <v>312</v>
      </c>
      <c r="F240" s="177" t="s">
        <v>313</v>
      </c>
      <c r="G240" s="164"/>
      <c r="H240" s="164"/>
      <c r="I240" s="167"/>
      <c r="J240" s="178">
        <f>BK240</f>
        <v>0</v>
      </c>
      <c r="K240" s="164"/>
      <c r="L240" s="169"/>
      <c r="M240" s="170"/>
      <c r="N240" s="171"/>
      <c r="O240" s="171"/>
      <c r="P240" s="172">
        <f>SUM(P241:P243)</f>
        <v>0</v>
      </c>
      <c r="Q240" s="171"/>
      <c r="R240" s="172">
        <f>SUM(R241:R243)</f>
        <v>0</v>
      </c>
      <c r="S240" s="171"/>
      <c r="T240" s="173">
        <f>SUM(T241:T243)</f>
        <v>0</v>
      </c>
      <c r="AR240" s="174" t="s">
        <v>78</v>
      </c>
      <c r="AT240" s="175" t="s">
        <v>70</v>
      </c>
      <c r="AU240" s="175" t="s">
        <v>78</v>
      </c>
      <c r="AY240" s="174" t="s">
        <v>143</v>
      </c>
      <c r="BK240" s="176">
        <f>SUM(BK241:BK243)</f>
        <v>0</v>
      </c>
    </row>
    <row r="241" spans="1:65" s="2" customFormat="1" ht="16.5" customHeight="1">
      <c r="A241" s="35"/>
      <c r="B241" s="36"/>
      <c r="C241" s="179" t="s">
        <v>351</v>
      </c>
      <c r="D241" s="179" t="s">
        <v>146</v>
      </c>
      <c r="E241" s="180" t="s">
        <v>315</v>
      </c>
      <c r="F241" s="181" t="s">
        <v>316</v>
      </c>
      <c r="G241" s="182" t="s">
        <v>149</v>
      </c>
      <c r="H241" s="183">
        <v>5.442</v>
      </c>
      <c r="I241" s="184"/>
      <c r="J241" s="185">
        <f>ROUND(I241*H241,2)</f>
        <v>0</v>
      </c>
      <c r="K241" s="181" t="s">
        <v>150</v>
      </c>
      <c r="L241" s="40"/>
      <c r="M241" s="186" t="s">
        <v>19</v>
      </c>
      <c r="N241" s="187" t="s">
        <v>42</v>
      </c>
      <c r="O241" s="65"/>
      <c r="P241" s="188">
        <f>O241*H241</f>
        <v>0</v>
      </c>
      <c r="Q241" s="188">
        <v>0</v>
      </c>
      <c r="R241" s="188">
        <f>Q241*H241</f>
        <v>0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151</v>
      </c>
      <c r="AT241" s="190" t="s">
        <v>146</v>
      </c>
      <c r="AU241" s="190" t="s">
        <v>80</v>
      </c>
      <c r="AY241" s="18" t="s">
        <v>143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8" t="s">
        <v>78</v>
      </c>
      <c r="BK241" s="191">
        <f>ROUND(I241*H241,2)</f>
        <v>0</v>
      </c>
      <c r="BL241" s="18" t="s">
        <v>151</v>
      </c>
      <c r="BM241" s="190" t="s">
        <v>1282</v>
      </c>
    </row>
    <row r="242" spans="1:47" s="2" customFormat="1" ht="29.25">
      <c r="A242" s="35"/>
      <c r="B242" s="36"/>
      <c r="C242" s="37"/>
      <c r="D242" s="192" t="s">
        <v>153</v>
      </c>
      <c r="E242" s="37"/>
      <c r="F242" s="193" t="s">
        <v>318</v>
      </c>
      <c r="G242" s="37"/>
      <c r="H242" s="37"/>
      <c r="I242" s="194"/>
      <c r="J242" s="37"/>
      <c r="K242" s="37"/>
      <c r="L242" s="40"/>
      <c r="M242" s="195"/>
      <c r="N242" s="196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153</v>
      </c>
      <c r="AU242" s="18" t="s">
        <v>80</v>
      </c>
    </row>
    <row r="243" spans="1:47" s="2" customFormat="1" ht="11.25">
      <c r="A243" s="35"/>
      <c r="B243" s="36"/>
      <c r="C243" s="37"/>
      <c r="D243" s="197" t="s">
        <v>155</v>
      </c>
      <c r="E243" s="37"/>
      <c r="F243" s="198" t="s">
        <v>319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155</v>
      </c>
      <c r="AU243" s="18" t="s">
        <v>80</v>
      </c>
    </row>
    <row r="244" spans="2:63" s="12" customFormat="1" ht="25.9" customHeight="1">
      <c r="B244" s="163"/>
      <c r="C244" s="164"/>
      <c r="D244" s="165" t="s">
        <v>70</v>
      </c>
      <c r="E244" s="166" t="s">
        <v>320</v>
      </c>
      <c r="F244" s="166" t="s">
        <v>321</v>
      </c>
      <c r="G244" s="164"/>
      <c r="H244" s="164"/>
      <c r="I244" s="167"/>
      <c r="J244" s="168">
        <f>BK244</f>
        <v>0</v>
      </c>
      <c r="K244" s="164"/>
      <c r="L244" s="169"/>
      <c r="M244" s="170"/>
      <c r="N244" s="171"/>
      <c r="O244" s="171"/>
      <c r="P244" s="172">
        <f>P245+P258+P274+P347+P364+P414+P489+P526+P551</f>
        <v>0</v>
      </c>
      <c r="Q244" s="171"/>
      <c r="R244" s="172">
        <f>R245+R258+R274+R347+R364+R414+R489+R526+R551</f>
        <v>7.982974359999998</v>
      </c>
      <c r="S244" s="171"/>
      <c r="T244" s="173">
        <f>T245+T258+T274+T347+T364+T414+T489+T526+T551</f>
        <v>1.73339359</v>
      </c>
      <c r="AR244" s="174" t="s">
        <v>80</v>
      </c>
      <c r="AT244" s="175" t="s">
        <v>70</v>
      </c>
      <c r="AU244" s="175" t="s">
        <v>71</v>
      </c>
      <c r="AY244" s="174" t="s">
        <v>143</v>
      </c>
      <c r="BK244" s="176">
        <f>BK245+BK258+BK274+BK347+BK364+BK414+BK489+BK526+BK551</f>
        <v>0</v>
      </c>
    </row>
    <row r="245" spans="2:63" s="12" customFormat="1" ht="22.9" customHeight="1">
      <c r="B245" s="163"/>
      <c r="C245" s="164"/>
      <c r="D245" s="165" t="s">
        <v>70</v>
      </c>
      <c r="E245" s="177" t="s">
        <v>1283</v>
      </c>
      <c r="F245" s="177" t="s">
        <v>1284</v>
      </c>
      <c r="G245" s="164"/>
      <c r="H245" s="164"/>
      <c r="I245" s="167"/>
      <c r="J245" s="178">
        <f>BK245</f>
        <v>0</v>
      </c>
      <c r="K245" s="164"/>
      <c r="L245" s="169"/>
      <c r="M245" s="170"/>
      <c r="N245" s="171"/>
      <c r="O245" s="171"/>
      <c r="P245" s="172">
        <f>SUM(P246:P257)</f>
        <v>0</v>
      </c>
      <c r="Q245" s="171"/>
      <c r="R245" s="172">
        <f>SUM(R246:R257)</f>
        <v>0.14652</v>
      </c>
      <c r="S245" s="171"/>
      <c r="T245" s="173">
        <f>SUM(T246:T257)</f>
        <v>0</v>
      </c>
      <c r="AR245" s="174" t="s">
        <v>80</v>
      </c>
      <c r="AT245" s="175" t="s">
        <v>70</v>
      </c>
      <c r="AU245" s="175" t="s">
        <v>78</v>
      </c>
      <c r="AY245" s="174" t="s">
        <v>143</v>
      </c>
      <c r="BK245" s="176">
        <f>SUM(BK246:BK257)</f>
        <v>0</v>
      </c>
    </row>
    <row r="246" spans="1:65" s="2" customFormat="1" ht="24.2" customHeight="1">
      <c r="A246" s="35"/>
      <c r="B246" s="36"/>
      <c r="C246" s="179" t="s">
        <v>359</v>
      </c>
      <c r="D246" s="179" t="s">
        <v>146</v>
      </c>
      <c r="E246" s="180" t="s">
        <v>1285</v>
      </c>
      <c r="F246" s="181" t="s">
        <v>1286</v>
      </c>
      <c r="G246" s="182" t="s">
        <v>163</v>
      </c>
      <c r="H246" s="183">
        <v>30</v>
      </c>
      <c r="I246" s="184"/>
      <c r="J246" s="185">
        <f>ROUND(I246*H246,2)</f>
        <v>0</v>
      </c>
      <c r="K246" s="181" t="s">
        <v>150</v>
      </c>
      <c r="L246" s="40"/>
      <c r="M246" s="186" t="s">
        <v>19</v>
      </c>
      <c r="N246" s="187" t="s">
        <v>42</v>
      </c>
      <c r="O246" s="65"/>
      <c r="P246" s="188">
        <f>O246*H246</f>
        <v>0</v>
      </c>
      <c r="Q246" s="188">
        <v>0</v>
      </c>
      <c r="R246" s="188">
        <f>Q246*H246</f>
        <v>0</v>
      </c>
      <c r="S246" s="188">
        <v>0</v>
      </c>
      <c r="T246" s="18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270</v>
      </c>
      <c r="AT246" s="190" t="s">
        <v>146</v>
      </c>
      <c r="AU246" s="190" t="s">
        <v>80</v>
      </c>
      <c r="AY246" s="18" t="s">
        <v>143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8" t="s">
        <v>78</v>
      </c>
      <c r="BK246" s="191">
        <f>ROUND(I246*H246,2)</f>
        <v>0</v>
      </c>
      <c r="BL246" s="18" t="s">
        <v>270</v>
      </c>
      <c r="BM246" s="190" t="s">
        <v>1287</v>
      </c>
    </row>
    <row r="247" spans="1:47" s="2" customFormat="1" ht="19.5">
      <c r="A247" s="35"/>
      <c r="B247" s="36"/>
      <c r="C247" s="37"/>
      <c r="D247" s="192" t="s">
        <v>153</v>
      </c>
      <c r="E247" s="37"/>
      <c r="F247" s="193" t="s">
        <v>1288</v>
      </c>
      <c r="G247" s="37"/>
      <c r="H247" s="37"/>
      <c r="I247" s="194"/>
      <c r="J247" s="37"/>
      <c r="K247" s="37"/>
      <c r="L247" s="40"/>
      <c r="M247" s="195"/>
      <c r="N247" s="196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153</v>
      </c>
      <c r="AU247" s="18" t="s">
        <v>80</v>
      </c>
    </row>
    <row r="248" spans="1:47" s="2" customFormat="1" ht="11.25">
      <c r="A248" s="35"/>
      <c r="B248" s="36"/>
      <c r="C248" s="37"/>
      <c r="D248" s="197" t="s">
        <v>155</v>
      </c>
      <c r="E248" s="37"/>
      <c r="F248" s="198" t="s">
        <v>1289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155</v>
      </c>
      <c r="AU248" s="18" t="s">
        <v>80</v>
      </c>
    </row>
    <row r="249" spans="2:51" s="13" customFormat="1" ht="11.25">
      <c r="B249" s="199"/>
      <c r="C249" s="200"/>
      <c r="D249" s="192" t="s">
        <v>157</v>
      </c>
      <c r="E249" s="201" t="s">
        <v>19</v>
      </c>
      <c r="F249" s="202" t="s">
        <v>158</v>
      </c>
      <c r="G249" s="200"/>
      <c r="H249" s="201" t="s">
        <v>19</v>
      </c>
      <c r="I249" s="203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157</v>
      </c>
      <c r="AU249" s="208" t="s">
        <v>80</v>
      </c>
      <c r="AV249" s="13" t="s">
        <v>78</v>
      </c>
      <c r="AW249" s="13" t="s">
        <v>33</v>
      </c>
      <c r="AX249" s="13" t="s">
        <v>71</v>
      </c>
      <c r="AY249" s="208" t="s">
        <v>143</v>
      </c>
    </row>
    <row r="250" spans="2:51" s="14" customFormat="1" ht="11.25">
      <c r="B250" s="209"/>
      <c r="C250" s="210"/>
      <c r="D250" s="192" t="s">
        <v>157</v>
      </c>
      <c r="E250" s="211" t="s">
        <v>19</v>
      </c>
      <c r="F250" s="212" t="s">
        <v>1290</v>
      </c>
      <c r="G250" s="210"/>
      <c r="H250" s="213">
        <v>30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157</v>
      </c>
      <c r="AU250" s="219" t="s">
        <v>80</v>
      </c>
      <c r="AV250" s="14" t="s">
        <v>80</v>
      </c>
      <c r="AW250" s="14" t="s">
        <v>33</v>
      </c>
      <c r="AX250" s="14" t="s">
        <v>78</v>
      </c>
      <c r="AY250" s="219" t="s">
        <v>143</v>
      </c>
    </row>
    <row r="251" spans="1:65" s="2" customFormat="1" ht="33" customHeight="1">
      <c r="A251" s="35"/>
      <c r="B251" s="36"/>
      <c r="C251" s="220" t="s">
        <v>366</v>
      </c>
      <c r="D251" s="220" t="s">
        <v>240</v>
      </c>
      <c r="E251" s="221" t="s">
        <v>1291</v>
      </c>
      <c r="F251" s="222" t="s">
        <v>1292</v>
      </c>
      <c r="G251" s="223" t="s">
        <v>163</v>
      </c>
      <c r="H251" s="224">
        <v>33</v>
      </c>
      <c r="I251" s="225"/>
      <c r="J251" s="226">
        <f>ROUND(I251*H251,2)</f>
        <v>0</v>
      </c>
      <c r="K251" s="222" t="s">
        <v>150</v>
      </c>
      <c r="L251" s="227"/>
      <c r="M251" s="228" t="s">
        <v>19</v>
      </c>
      <c r="N251" s="229" t="s">
        <v>42</v>
      </c>
      <c r="O251" s="65"/>
      <c r="P251" s="188">
        <f>O251*H251</f>
        <v>0</v>
      </c>
      <c r="Q251" s="188">
        <v>0.00444</v>
      </c>
      <c r="R251" s="188">
        <f>Q251*H251</f>
        <v>0.14652</v>
      </c>
      <c r="S251" s="188">
        <v>0</v>
      </c>
      <c r="T251" s="18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0" t="s">
        <v>387</v>
      </c>
      <c r="AT251" s="190" t="s">
        <v>240</v>
      </c>
      <c r="AU251" s="190" t="s">
        <v>80</v>
      </c>
      <c r="AY251" s="18" t="s">
        <v>143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18" t="s">
        <v>78</v>
      </c>
      <c r="BK251" s="191">
        <f>ROUND(I251*H251,2)</f>
        <v>0</v>
      </c>
      <c r="BL251" s="18" t="s">
        <v>270</v>
      </c>
      <c r="BM251" s="190" t="s">
        <v>1293</v>
      </c>
    </row>
    <row r="252" spans="1:47" s="2" customFormat="1" ht="19.5">
      <c r="A252" s="35"/>
      <c r="B252" s="36"/>
      <c r="C252" s="37"/>
      <c r="D252" s="192" t="s">
        <v>153</v>
      </c>
      <c r="E252" s="37"/>
      <c r="F252" s="193" t="s">
        <v>1292</v>
      </c>
      <c r="G252" s="37"/>
      <c r="H252" s="37"/>
      <c r="I252" s="194"/>
      <c r="J252" s="37"/>
      <c r="K252" s="37"/>
      <c r="L252" s="40"/>
      <c r="M252" s="195"/>
      <c r="N252" s="196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153</v>
      </c>
      <c r="AU252" s="18" t="s">
        <v>80</v>
      </c>
    </row>
    <row r="253" spans="2:51" s="14" customFormat="1" ht="11.25">
      <c r="B253" s="209"/>
      <c r="C253" s="210"/>
      <c r="D253" s="192" t="s">
        <v>157</v>
      </c>
      <c r="E253" s="211" t="s">
        <v>19</v>
      </c>
      <c r="F253" s="212" t="s">
        <v>1294</v>
      </c>
      <c r="G253" s="210"/>
      <c r="H253" s="213">
        <v>30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157</v>
      </c>
      <c r="AU253" s="219" t="s">
        <v>80</v>
      </c>
      <c r="AV253" s="14" t="s">
        <v>80</v>
      </c>
      <c r="AW253" s="14" t="s">
        <v>33</v>
      </c>
      <c r="AX253" s="14" t="s">
        <v>78</v>
      </c>
      <c r="AY253" s="219" t="s">
        <v>143</v>
      </c>
    </row>
    <row r="254" spans="2:51" s="14" customFormat="1" ht="11.25">
      <c r="B254" s="209"/>
      <c r="C254" s="210"/>
      <c r="D254" s="192" t="s">
        <v>157</v>
      </c>
      <c r="E254" s="210"/>
      <c r="F254" s="212" t="s">
        <v>1295</v>
      </c>
      <c r="G254" s="210"/>
      <c r="H254" s="213">
        <v>33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157</v>
      </c>
      <c r="AU254" s="219" t="s">
        <v>80</v>
      </c>
      <c r="AV254" s="14" t="s">
        <v>80</v>
      </c>
      <c r="AW254" s="14" t="s">
        <v>4</v>
      </c>
      <c r="AX254" s="14" t="s">
        <v>78</v>
      </c>
      <c r="AY254" s="219" t="s">
        <v>143</v>
      </c>
    </row>
    <row r="255" spans="1:65" s="2" customFormat="1" ht="24.2" customHeight="1">
      <c r="A255" s="35"/>
      <c r="B255" s="36"/>
      <c r="C255" s="179" t="s">
        <v>372</v>
      </c>
      <c r="D255" s="179" t="s">
        <v>146</v>
      </c>
      <c r="E255" s="180" t="s">
        <v>1296</v>
      </c>
      <c r="F255" s="181" t="s">
        <v>1297</v>
      </c>
      <c r="G255" s="182" t="s">
        <v>345</v>
      </c>
      <c r="H255" s="230"/>
      <c r="I255" s="184"/>
      <c r="J255" s="185">
        <f>ROUND(I255*H255,2)</f>
        <v>0</v>
      </c>
      <c r="K255" s="181" t="s">
        <v>150</v>
      </c>
      <c r="L255" s="40"/>
      <c r="M255" s="186" t="s">
        <v>19</v>
      </c>
      <c r="N255" s="187" t="s">
        <v>42</v>
      </c>
      <c r="O255" s="65"/>
      <c r="P255" s="188">
        <f>O255*H255</f>
        <v>0</v>
      </c>
      <c r="Q255" s="188">
        <v>0</v>
      </c>
      <c r="R255" s="188">
        <f>Q255*H255</f>
        <v>0</v>
      </c>
      <c r="S255" s="188">
        <v>0</v>
      </c>
      <c r="T255" s="18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0" t="s">
        <v>270</v>
      </c>
      <c r="AT255" s="190" t="s">
        <v>146</v>
      </c>
      <c r="AU255" s="190" t="s">
        <v>80</v>
      </c>
      <c r="AY255" s="18" t="s">
        <v>143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18" t="s">
        <v>78</v>
      </c>
      <c r="BK255" s="191">
        <f>ROUND(I255*H255,2)</f>
        <v>0</v>
      </c>
      <c r="BL255" s="18" t="s">
        <v>270</v>
      </c>
      <c r="BM255" s="190" t="s">
        <v>1298</v>
      </c>
    </row>
    <row r="256" spans="1:47" s="2" customFormat="1" ht="29.25">
      <c r="A256" s="35"/>
      <c r="B256" s="36"/>
      <c r="C256" s="37"/>
      <c r="D256" s="192" t="s">
        <v>153</v>
      </c>
      <c r="E256" s="37"/>
      <c r="F256" s="193" t="s">
        <v>1299</v>
      </c>
      <c r="G256" s="37"/>
      <c r="H256" s="37"/>
      <c r="I256" s="194"/>
      <c r="J256" s="37"/>
      <c r="K256" s="37"/>
      <c r="L256" s="40"/>
      <c r="M256" s="195"/>
      <c r="N256" s="196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153</v>
      </c>
      <c r="AU256" s="18" t="s">
        <v>80</v>
      </c>
    </row>
    <row r="257" spans="1:47" s="2" customFormat="1" ht="11.25">
      <c r="A257" s="35"/>
      <c r="B257" s="36"/>
      <c r="C257" s="37"/>
      <c r="D257" s="197" t="s">
        <v>155</v>
      </c>
      <c r="E257" s="37"/>
      <c r="F257" s="198" t="s">
        <v>1300</v>
      </c>
      <c r="G257" s="37"/>
      <c r="H257" s="37"/>
      <c r="I257" s="194"/>
      <c r="J257" s="37"/>
      <c r="K257" s="37"/>
      <c r="L257" s="40"/>
      <c r="M257" s="195"/>
      <c r="N257" s="19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155</v>
      </c>
      <c r="AU257" s="18" t="s">
        <v>80</v>
      </c>
    </row>
    <row r="258" spans="2:63" s="12" customFormat="1" ht="22.9" customHeight="1">
      <c r="B258" s="163"/>
      <c r="C258" s="164"/>
      <c r="D258" s="165" t="s">
        <v>70</v>
      </c>
      <c r="E258" s="177" t="s">
        <v>322</v>
      </c>
      <c r="F258" s="177" t="s">
        <v>323</v>
      </c>
      <c r="G258" s="164"/>
      <c r="H258" s="164"/>
      <c r="I258" s="167"/>
      <c r="J258" s="178">
        <f>BK258</f>
        <v>0</v>
      </c>
      <c r="K258" s="164"/>
      <c r="L258" s="169"/>
      <c r="M258" s="170"/>
      <c r="N258" s="171"/>
      <c r="O258" s="171"/>
      <c r="P258" s="172">
        <f>SUM(P259:P273)</f>
        <v>0</v>
      </c>
      <c r="Q258" s="171"/>
      <c r="R258" s="172">
        <f>SUM(R259:R273)</f>
        <v>0.0031199999999999995</v>
      </c>
      <c r="S258" s="171"/>
      <c r="T258" s="173">
        <f>SUM(T259:T273)</f>
        <v>0</v>
      </c>
      <c r="AR258" s="174" t="s">
        <v>80</v>
      </c>
      <c r="AT258" s="175" t="s">
        <v>70</v>
      </c>
      <c r="AU258" s="175" t="s">
        <v>78</v>
      </c>
      <c r="AY258" s="174" t="s">
        <v>143</v>
      </c>
      <c r="BK258" s="176">
        <f>SUM(BK259:BK273)</f>
        <v>0</v>
      </c>
    </row>
    <row r="259" spans="1:65" s="2" customFormat="1" ht="24.2" customHeight="1">
      <c r="A259" s="35"/>
      <c r="B259" s="36"/>
      <c r="C259" s="179" t="s">
        <v>379</v>
      </c>
      <c r="D259" s="179" t="s">
        <v>146</v>
      </c>
      <c r="E259" s="180" t="s">
        <v>325</v>
      </c>
      <c r="F259" s="181" t="s">
        <v>326</v>
      </c>
      <c r="G259" s="182" t="s">
        <v>327</v>
      </c>
      <c r="H259" s="183">
        <v>2</v>
      </c>
      <c r="I259" s="184"/>
      <c r="J259" s="185">
        <f>ROUND(I259*H259,2)</f>
        <v>0</v>
      </c>
      <c r="K259" s="181" t="s">
        <v>150</v>
      </c>
      <c r="L259" s="40"/>
      <c r="M259" s="186" t="s">
        <v>19</v>
      </c>
      <c r="N259" s="187" t="s">
        <v>42</v>
      </c>
      <c r="O259" s="65"/>
      <c r="P259" s="188">
        <f>O259*H259</f>
        <v>0</v>
      </c>
      <c r="Q259" s="188">
        <v>0.00052</v>
      </c>
      <c r="R259" s="188">
        <f>Q259*H259</f>
        <v>0.00104</v>
      </c>
      <c r="S259" s="188">
        <v>0</v>
      </c>
      <c r="T259" s="18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0" t="s">
        <v>270</v>
      </c>
      <c r="AT259" s="190" t="s">
        <v>146</v>
      </c>
      <c r="AU259" s="190" t="s">
        <v>80</v>
      </c>
      <c r="AY259" s="18" t="s">
        <v>143</v>
      </c>
      <c r="BE259" s="191">
        <f>IF(N259="základní",J259,0)</f>
        <v>0</v>
      </c>
      <c r="BF259" s="191">
        <f>IF(N259="snížená",J259,0)</f>
        <v>0</v>
      </c>
      <c r="BG259" s="191">
        <f>IF(N259="zákl. přenesená",J259,0)</f>
        <v>0</v>
      </c>
      <c r="BH259" s="191">
        <f>IF(N259="sníž. přenesená",J259,0)</f>
        <v>0</v>
      </c>
      <c r="BI259" s="191">
        <f>IF(N259="nulová",J259,0)</f>
        <v>0</v>
      </c>
      <c r="BJ259" s="18" t="s">
        <v>78</v>
      </c>
      <c r="BK259" s="191">
        <f>ROUND(I259*H259,2)</f>
        <v>0</v>
      </c>
      <c r="BL259" s="18" t="s">
        <v>270</v>
      </c>
      <c r="BM259" s="190" t="s">
        <v>1301</v>
      </c>
    </row>
    <row r="260" spans="1:47" s="2" customFormat="1" ht="19.5">
      <c r="A260" s="35"/>
      <c r="B260" s="36"/>
      <c r="C260" s="37"/>
      <c r="D260" s="192" t="s">
        <v>153</v>
      </c>
      <c r="E260" s="37"/>
      <c r="F260" s="193" t="s">
        <v>326</v>
      </c>
      <c r="G260" s="37"/>
      <c r="H260" s="37"/>
      <c r="I260" s="194"/>
      <c r="J260" s="37"/>
      <c r="K260" s="37"/>
      <c r="L260" s="40"/>
      <c r="M260" s="195"/>
      <c r="N260" s="196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153</v>
      </c>
      <c r="AU260" s="18" t="s">
        <v>80</v>
      </c>
    </row>
    <row r="261" spans="1:47" s="2" customFormat="1" ht="11.25">
      <c r="A261" s="35"/>
      <c r="B261" s="36"/>
      <c r="C261" s="37"/>
      <c r="D261" s="197" t="s">
        <v>155</v>
      </c>
      <c r="E261" s="37"/>
      <c r="F261" s="198" t="s">
        <v>329</v>
      </c>
      <c r="G261" s="37"/>
      <c r="H261" s="37"/>
      <c r="I261" s="194"/>
      <c r="J261" s="37"/>
      <c r="K261" s="37"/>
      <c r="L261" s="40"/>
      <c r="M261" s="195"/>
      <c r="N261" s="19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155</v>
      </c>
      <c r="AU261" s="18" t="s">
        <v>80</v>
      </c>
    </row>
    <row r="262" spans="2:51" s="14" customFormat="1" ht="11.25">
      <c r="B262" s="209"/>
      <c r="C262" s="210"/>
      <c r="D262" s="192" t="s">
        <v>157</v>
      </c>
      <c r="E262" s="211" t="s">
        <v>19</v>
      </c>
      <c r="F262" s="212" t="s">
        <v>1302</v>
      </c>
      <c r="G262" s="210"/>
      <c r="H262" s="213">
        <v>2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157</v>
      </c>
      <c r="AU262" s="219" t="s">
        <v>80</v>
      </c>
      <c r="AV262" s="14" t="s">
        <v>80</v>
      </c>
      <c r="AW262" s="14" t="s">
        <v>33</v>
      </c>
      <c r="AX262" s="14" t="s">
        <v>78</v>
      </c>
      <c r="AY262" s="219" t="s">
        <v>143</v>
      </c>
    </row>
    <row r="263" spans="1:65" s="2" customFormat="1" ht="24.2" customHeight="1">
      <c r="A263" s="35"/>
      <c r="B263" s="36"/>
      <c r="C263" s="179" t="s">
        <v>387</v>
      </c>
      <c r="D263" s="179" t="s">
        <v>146</v>
      </c>
      <c r="E263" s="180" t="s">
        <v>332</v>
      </c>
      <c r="F263" s="181" t="s">
        <v>333</v>
      </c>
      <c r="G263" s="182" t="s">
        <v>327</v>
      </c>
      <c r="H263" s="183">
        <v>2</v>
      </c>
      <c r="I263" s="184"/>
      <c r="J263" s="185">
        <f>ROUND(I263*H263,2)</f>
        <v>0</v>
      </c>
      <c r="K263" s="181" t="s">
        <v>150</v>
      </c>
      <c r="L263" s="40"/>
      <c r="M263" s="186" t="s">
        <v>19</v>
      </c>
      <c r="N263" s="187" t="s">
        <v>42</v>
      </c>
      <c r="O263" s="65"/>
      <c r="P263" s="188">
        <f>O263*H263</f>
        <v>0</v>
      </c>
      <c r="Q263" s="188">
        <v>0.00052</v>
      </c>
      <c r="R263" s="188">
        <f>Q263*H263</f>
        <v>0.00104</v>
      </c>
      <c r="S263" s="188">
        <v>0</v>
      </c>
      <c r="T263" s="18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0" t="s">
        <v>270</v>
      </c>
      <c r="AT263" s="190" t="s">
        <v>146</v>
      </c>
      <c r="AU263" s="190" t="s">
        <v>80</v>
      </c>
      <c r="AY263" s="18" t="s">
        <v>143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18" t="s">
        <v>78</v>
      </c>
      <c r="BK263" s="191">
        <f>ROUND(I263*H263,2)</f>
        <v>0</v>
      </c>
      <c r="BL263" s="18" t="s">
        <v>270</v>
      </c>
      <c r="BM263" s="190" t="s">
        <v>1303</v>
      </c>
    </row>
    <row r="264" spans="1:47" s="2" customFormat="1" ht="19.5">
      <c r="A264" s="35"/>
      <c r="B264" s="36"/>
      <c r="C264" s="37"/>
      <c r="D264" s="192" t="s">
        <v>153</v>
      </c>
      <c r="E264" s="37"/>
      <c r="F264" s="193" t="s">
        <v>333</v>
      </c>
      <c r="G264" s="37"/>
      <c r="H264" s="37"/>
      <c r="I264" s="194"/>
      <c r="J264" s="37"/>
      <c r="K264" s="37"/>
      <c r="L264" s="40"/>
      <c r="M264" s="195"/>
      <c r="N264" s="196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153</v>
      </c>
      <c r="AU264" s="18" t="s">
        <v>80</v>
      </c>
    </row>
    <row r="265" spans="1:47" s="2" customFormat="1" ht="11.25">
      <c r="A265" s="35"/>
      <c r="B265" s="36"/>
      <c r="C265" s="37"/>
      <c r="D265" s="197" t="s">
        <v>155</v>
      </c>
      <c r="E265" s="37"/>
      <c r="F265" s="198" t="s">
        <v>335</v>
      </c>
      <c r="G265" s="37"/>
      <c r="H265" s="37"/>
      <c r="I265" s="194"/>
      <c r="J265" s="37"/>
      <c r="K265" s="37"/>
      <c r="L265" s="40"/>
      <c r="M265" s="195"/>
      <c r="N265" s="196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155</v>
      </c>
      <c r="AU265" s="18" t="s">
        <v>80</v>
      </c>
    </row>
    <row r="266" spans="2:51" s="14" customFormat="1" ht="11.25">
      <c r="B266" s="209"/>
      <c r="C266" s="210"/>
      <c r="D266" s="192" t="s">
        <v>157</v>
      </c>
      <c r="E266" s="211" t="s">
        <v>19</v>
      </c>
      <c r="F266" s="212" t="s">
        <v>1302</v>
      </c>
      <c r="G266" s="210"/>
      <c r="H266" s="213">
        <v>2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157</v>
      </c>
      <c r="AU266" s="219" t="s">
        <v>80</v>
      </c>
      <c r="AV266" s="14" t="s">
        <v>80</v>
      </c>
      <c r="AW266" s="14" t="s">
        <v>33</v>
      </c>
      <c r="AX266" s="14" t="s">
        <v>78</v>
      </c>
      <c r="AY266" s="219" t="s">
        <v>143</v>
      </c>
    </row>
    <row r="267" spans="1:65" s="2" customFormat="1" ht="24.2" customHeight="1">
      <c r="A267" s="35"/>
      <c r="B267" s="36"/>
      <c r="C267" s="179" t="s">
        <v>395</v>
      </c>
      <c r="D267" s="179" t="s">
        <v>146</v>
      </c>
      <c r="E267" s="180" t="s">
        <v>337</v>
      </c>
      <c r="F267" s="181" t="s">
        <v>338</v>
      </c>
      <c r="G267" s="182" t="s">
        <v>327</v>
      </c>
      <c r="H267" s="183">
        <v>2</v>
      </c>
      <c r="I267" s="184"/>
      <c r="J267" s="185">
        <f>ROUND(I267*H267,2)</f>
        <v>0</v>
      </c>
      <c r="K267" s="181" t="s">
        <v>150</v>
      </c>
      <c r="L267" s="40"/>
      <c r="M267" s="186" t="s">
        <v>19</v>
      </c>
      <c r="N267" s="187" t="s">
        <v>42</v>
      </c>
      <c r="O267" s="65"/>
      <c r="P267" s="188">
        <f>O267*H267</f>
        <v>0</v>
      </c>
      <c r="Q267" s="188">
        <v>0.00052</v>
      </c>
      <c r="R267" s="188">
        <f>Q267*H267</f>
        <v>0.00104</v>
      </c>
      <c r="S267" s="188">
        <v>0</v>
      </c>
      <c r="T267" s="18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0" t="s">
        <v>270</v>
      </c>
      <c r="AT267" s="190" t="s">
        <v>146</v>
      </c>
      <c r="AU267" s="190" t="s">
        <v>80</v>
      </c>
      <c r="AY267" s="18" t="s">
        <v>143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18" t="s">
        <v>78</v>
      </c>
      <c r="BK267" s="191">
        <f>ROUND(I267*H267,2)</f>
        <v>0</v>
      </c>
      <c r="BL267" s="18" t="s">
        <v>270</v>
      </c>
      <c r="BM267" s="190" t="s">
        <v>1304</v>
      </c>
    </row>
    <row r="268" spans="1:47" s="2" customFormat="1" ht="19.5">
      <c r="A268" s="35"/>
      <c r="B268" s="36"/>
      <c r="C268" s="37"/>
      <c r="D268" s="192" t="s">
        <v>153</v>
      </c>
      <c r="E268" s="37"/>
      <c r="F268" s="193" t="s">
        <v>341</v>
      </c>
      <c r="G268" s="37"/>
      <c r="H268" s="37"/>
      <c r="I268" s="194"/>
      <c r="J268" s="37"/>
      <c r="K268" s="37"/>
      <c r="L268" s="40"/>
      <c r="M268" s="195"/>
      <c r="N268" s="19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153</v>
      </c>
      <c r="AU268" s="18" t="s">
        <v>80</v>
      </c>
    </row>
    <row r="269" spans="1:47" s="2" customFormat="1" ht="11.25">
      <c r="A269" s="35"/>
      <c r="B269" s="36"/>
      <c r="C269" s="37"/>
      <c r="D269" s="197" t="s">
        <v>155</v>
      </c>
      <c r="E269" s="37"/>
      <c r="F269" s="198" t="s">
        <v>1305</v>
      </c>
      <c r="G269" s="37"/>
      <c r="H269" s="37"/>
      <c r="I269" s="194"/>
      <c r="J269" s="37"/>
      <c r="K269" s="37"/>
      <c r="L269" s="40"/>
      <c r="M269" s="195"/>
      <c r="N269" s="196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155</v>
      </c>
      <c r="AU269" s="18" t="s">
        <v>80</v>
      </c>
    </row>
    <row r="270" spans="2:51" s="14" customFormat="1" ht="11.25">
      <c r="B270" s="209"/>
      <c r="C270" s="210"/>
      <c r="D270" s="192" t="s">
        <v>157</v>
      </c>
      <c r="E270" s="211" t="s">
        <v>19</v>
      </c>
      <c r="F270" s="212" t="s">
        <v>1302</v>
      </c>
      <c r="G270" s="210"/>
      <c r="H270" s="213">
        <v>2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157</v>
      </c>
      <c r="AU270" s="219" t="s">
        <v>80</v>
      </c>
      <c r="AV270" s="14" t="s">
        <v>80</v>
      </c>
      <c r="AW270" s="14" t="s">
        <v>33</v>
      </c>
      <c r="AX270" s="14" t="s">
        <v>78</v>
      </c>
      <c r="AY270" s="219" t="s">
        <v>143</v>
      </c>
    </row>
    <row r="271" spans="1:65" s="2" customFormat="1" ht="24.2" customHeight="1">
      <c r="A271" s="35"/>
      <c r="B271" s="36"/>
      <c r="C271" s="179" t="s">
        <v>401</v>
      </c>
      <c r="D271" s="179" t="s">
        <v>146</v>
      </c>
      <c r="E271" s="180" t="s">
        <v>343</v>
      </c>
      <c r="F271" s="181" t="s">
        <v>344</v>
      </c>
      <c r="G271" s="182" t="s">
        <v>345</v>
      </c>
      <c r="H271" s="230"/>
      <c r="I271" s="184"/>
      <c r="J271" s="185">
        <f>ROUND(I271*H271,2)</f>
        <v>0</v>
      </c>
      <c r="K271" s="181" t="s">
        <v>150</v>
      </c>
      <c r="L271" s="40"/>
      <c r="M271" s="186" t="s">
        <v>19</v>
      </c>
      <c r="N271" s="187" t="s">
        <v>42</v>
      </c>
      <c r="O271" s="65"/>
      <c r="P271" s="188">
        <f>O271*H271</f>
        <v>0</v>
      </c>
      <c r="Q271" s="188">
        <v>0</v>
      </c>
      <c r="R271" s="188">
        <f>Q271*H271</f>
        <v>0</v>
      </c>
      <c r="S271" s="188">
        <v>0</v>
      </c>
      <c r="T271" s="18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0" t="s">
        <v>270</v>
      </c>
      <c r="AT271" s="190" t="s">
        <v>146</v>
      </c>
      <c r="AU271" s="190" t="s">
        <v>80</v>
      </c>
      <c r="AY271" s="18" t="s">
        <v>143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18" t="s">
        <v>78</v>
      </c>
      <c r="BK271" s="191">
        <f>ROUND(I271*H271,2)</f>
        <v>0</v>
      </c>
      <c r="BL271" s="18" t="s">
        <v>270</v>
      </c>
      <c r="BM271" s="190" t="s">
        <v>1306</v>
      </c>
    </row>
    <row r="272" spans="1:47" s="2" customFormat="1" ht="29.25">
      <c r="A272" s="35"/>
      <c r="B272" s="36"/>
      <c r="C272" s="37"/>
      <c r="D272" s="192" t="s">
        <v>153</v>
      </c>
      <c r="E272" s="37"/>
      <c r="F272" s="193" t="s">
        <v>347</v>
      </c>
      <c r="G272" s="37"/>
      <c r="H272" s="37"/>
      <c r="I272" s="194"/>
      <c r="J272" s="37"/>
      <c r="K272" s="37"/>
      <c r="L272" s="40"/>
      <c r="M272" s="195"/>
      <c r="N272" s="196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153</v>
      </c>
      <c r="AU272" s="18" t="s">
        <v>80</v>
      </c>
    </row>
    <row r="273" spans="1:47" s="2" customFormat="1" ht="11.25">
      <c r="A273" s="35"/>
      <c r="B273" s="36"/>
      <c r="C273" s="37"/>
      <c r="D273" s="197" t="s">
        <v>155</v>
      </c>
      <c r="E273" s="37"/>
      <c r="F273" s="198" t="s">
        <v>348</v>
      </c>
      <c r="G273" s="37"/>
      <c r="H273" s="37"/>
      <c r="I273" s="194"/>
      <c r="J273" s="37"/>
      <c r="K273" s="37"/>
      <c r="L273" s="40"/>
      <c r="M273" s="195"/>
      <c r="N273" s="196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155</v>
      </c>
      <c r="AU273" s="18" t="s">
        <v>80</v>
      </c>
    </row>
    <row r="274" spans="2:63" s="12" customFormat="1" ht="22.9" customHeight="1">
      <c r="B274" s="163"/>
      <c r="C274" s="164"/>
      <c r="D274" s="165" t="s">
        <v>70</v>
      </c>
      <c r="E274" s="177" t="s">
        <v>349</v>
      </c>
      <c r="F274" s="177" t="s">
        <v>350</v>
      </c>
      <c r="G274" s="164"/>
      <c r="H274" s="164"/>
      <c r="I274" s="167"/>
      <c r="J274" s="178">
        <f>BK274</f>
        <v>0</v>
      </c>
      <c r="K274" s="164"/>
      <c r="L274" s="169"/>
      <c r="M274" s="170"/>
      <c r="N274" s="171"/>
      <c r="O274" s="171"/>
      <c r="P274" s="172">
        <f>SUM(P275:P346)</f>
        <v>0</v>
      </c>
      <c r="Q274" s="171"/>
      <c r="R274" s="172">
        <f>SUM(R275:R346)</f>
        <v>6.396217129999998</v>
      </c>
      <c r="S274" s="171"/>
      <c r="T274" s="173">
        <f>SUM(T275:T346)</f>
        <v>1.2720508</v>
      </c>
      <c r="AR274" s="174" t="s">
        <v>80</v>
      </c>
      <c r="AT274" s="175" t="s">
        <v>70</v>
      </c>
      <c r="AU274" s="175" t="s">
        <v>78</v>
      </c>
      <c r="AY274" s="174" t="s">
        <v>143</v>
      </c>
      <c r="BK274" s="176">
        <f>SUM(BK275:BK346)</f>
        <v>0</v>
      </c>
    </row>
    <row r="275" spans="1:65" s="2" customFormat="1" ht="55.5" customHeight="1">
      <c r="A275" s="35"/>
      <c r="B275" s="36"/>
      <c r="C275" s="179" t="s">
        <v>407</v>
      </c>
      <c r="D275" s="179" t="s">
        <v>146</v>
      </c>
      <c r="E275" s="180" t="s">
        <v>1307</v>
      </c>
      <c r="F275" s="181" t="s">
        <v>1308</v>
      </c>
      <c r="G275" s="182" t="s">
        <v>163</v>
      </c>
      <c r="H275" s="183">
        <v>72.645</v>
      </c>
      <c r="I275" s="184"/>
      <c r="J275" s="185">
        <f>ROUND(I275*H275,2)</f>
        <v>0</v>
      </c>
      <c r="K275" s="181" t="s">
        <v>339</v>
      </c>
      <c r="L275" s="40"/>
      <c r="M275" s="186" t="s">
        <v>19</v>
      </c>
      <c r="N275" s="187" t="s">
        <v>42</v>
      </c>
      <c r="O275" s="65"/>
      <c r="P275" s="188">
        <f>O275*H275</f>
        <v>0</v>
      </c>
      <c r="Q275" s="188">
        <v>0.04196</v>
      </c>
      <c r="R275" s="188">
        <f>Q275*H275</f>
        <v>3.0481841999999997</v>
      </c>
      <c r="S275" s="188">
        <v>0</v>
      </c>
      <c r="T275" s="18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0" t="s">
        <v>270</v>
      </c>
      <c r="AT275" s="190" t="s">
        <v>146</v>
      </c>
      <c r="AU275" s="190" t="s">
        <v>80</v>
      </c>
      <c r="AY275" s="18" t="s">
        <v>143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18" t="s">
        <v>78</v>
      </c>
      <c r="BK275" s="191">
        <f>ROUND(I275*H275,2)</f>
        <v>0</v>
      </c>
      <c r="BL275" s="18" t="s">
        <v>270</v>
      </c>
      <c r="BM275" s="190" t="s">
        <v>1309</v>
      </c>
    </row>
    <row r="276" spans="1:47" s="2" customFormat="1" ht="39">
      <c r="A276" s="35"/>
      <c r="B276" s="36"/>
      <c r="C276" s="37"/>
      <c r="D276" s="192" t="s">
        <v>153</v>
      </c>
      <c r="E276" s="37"/>
      <c r="F276" s="193" t="s">
        <v>1310</v>
      </c>
      <c r="G276" s="37"/>
      <c r="H276" s="37"/>
      <c r="I276" s="194"/>
      <c r="J276" s="37"/>
      <c r="K276" s="37"/>
      <c r="L276" s="40"/>
      <c r="M276" s="195"/>
      <c r="N276" s="196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153</v>
      </c>
      <c r="AU276" s="18" t="s">
        <v>80</v>
      </c>
    </row>
    <row r="277" spans="2:51" s="13" customFormat="1" ht="11.25">
      <c r="B277" s="199"/>
      <c r="C277" s="200"/>
      <c r="D277" s="192" t="s">
        <v>157</v>
      </c>
      <c r="E277" s="201" t="s">
        <v>19</v>
      </c>
      <c r="F277" s="202" t="s">
        <v>1311</v>
      </c>
      <c r="G277" s="200"/>
      <c r="H277" s="201" t="s">
        <v>19</v>
      </c>
      <c r="I277" s="203"/>
      <c r="J277" s="200"/>
      <c r="K277" s="200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157</v>
      </c>
      <c r="AU277" s="208" t="s">
        <v>80</v>
      </c>
      <c r="AV277" s="13" t="s">
        <v>78</v>
      </c>
      <c r="AW277" s="13" t="s">
        <v>33</v>
      </c>
      <c r="AX277" s="13" t="s">
        <v>71</v>
      </c>
      <c r="AY277" s="208" t="s">
        <v>143</v>
      </c>
    </row>
    <row r="278" spans="2:51" s="13" customFormat="1" ht="22.5">
      <c r="B278" s="199"/>
      <c r="C278" s="200"/>
      <c r="D278" s="192" t="s">
        <v>157</v>
      </c>
      <c r="E278" s="201" t="s">
        <v>19</v>
      </c>
      <c r="F278" s="202" t="s">
        <v>959</v>
      </c>
      <c r="G278" s="200"/>
      <c r="H278" s="201" t="s">
        <v>19</v>
      </c>
      <c r="I278" s="203"/>
      <c r="J278" s="200"/>
      <c r="K278" s="200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157</v>
      </c>
      <c r="AU278" s="208" t="s">
        <v>80</v>
      </c>
      <c r="AV278" s="13" t="s">
        <v>78</v>
      </c>
      <c r="AW278" s="13" t="s">
        <v>33</v>
      </c>
      <c r="AX278" s="13" t="s">
        <v>71</v>
      </c>
      <c r="AY278" s="208" t="s">
        <v>143</v>
      </c>
    </row>
    <row r="279" spans="2:51" s="13" customFormat="1" ht="11.25">
      <c r="B279" s="199"/>
      <c r="C279" s="200"/>
      <c r="D279" s="192" t="s">
        <v>157</v>
      </c>
      <c r="E279" s="201" t="s">
        <v>19</v>
      </c>
      <c r="F279" s="202" t="s">
        <v>1312</v>
      </c>
      <c r="G279" s="200"/>
      <c r="H279" s="201" t="s">
        <v>19</v>
      </c>
      <c r="I279" s="203"/>
      <c r="J279" s="200"/>
      <c r="K279" s="200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157</v>
      </c>
      <c r="AU279" s="208" t="s">
        <v>80</v>
      </c>
      <c r="AV279" s="13" t="s">
        <v>78</v>
      </c>
      <c r="AW279" s="13" t="s">
        <v>33</v>
      </c>
      <c r="AX279" s="13" t="s">
        <v>71</v>
      </c>
      <c r="AY279" s="208" t="s">
        <v>143</v>
      </c>
    </row>
    <row r="280" spans="2:51" s="14" customFormat="1" ht="11.25">
      <c r="B280" s="209"/>
      <c r="C280" s="210"/>
      <c r="D280" s="192" t="s">
        <v>157</v>
      </c>
      <c r="E280" s="211" t="s">
        <v>19</v>
      </c>
      <c r="F280" s="212" t="s">
        <v>1313</v>
      </c>
      <c r="G280" s="210"/>
      <c r="H280" s="213">
        <v>72.645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157</v>
      </c>
      <c r="AU280" s="219" t="s">
        <v>80</v>
      </c>
      <c r="AV280" s="14" t="s">
        <v>80</v>
      </c>
      <c r="AW280" s="14" t="s">
        <v>33</v>
      </c>
      <c r="AX280" s="14" t="s">
        <v>78</v>
      </c>
      <c r="AY280" s="219" t="s">
        <v>143</v>
      </c>
    </row>
    <row r="281" spans="1:65" s="2" customFormat="1" ht="24.2" customHeight="1">
      <c r="A281" s="35"/>
      <c r="B281" s="36"/>
      <c r="C281" s="179" t="s">
        <v>415</v>
      </c>
      <c r="D281" s="179" t="s">
        <v>146</v>
      </c>
      <c r="E281" s="180" t="s">
        <v>940</v>
      </c>
      <c r="F281" s="181" t="s">
        <v>941</v>
      </c>
      <c r="G281" s="182" t="s">
        <v>194</v>
      </c>
      <c r="H281" s="183">
        <v>4</v>
      </c>
      <c r="I281" s="184"/>
      <c r="J281" s="185">
        <f>ROUND(I281*H281,2)</f>
        <v>0</v>
      </c>
      <c r="K281" s="181" t="s">
        <v>150</v>
      </c>
      <c r="L281" s="40"/>
      <c r="M281" s="186" t="s">
        <v>19</v>
      </c>
      <c r="N281" s="187" t="s">
        <v>42</v>
      </c>
      <c r="O281" s="65"/>
      <c r="P281" s="188">
        <f>O281*H281</f>
        <v>0</v>
      </c>
      <c r="Q281" s="188">
        <v>0.01061</v>
      </c>
      <c r="R281" s="188">
        <f>Q281*H281</f>
        <v>0.04244</v>
      </c>
      <c r="S281" s="188">
        <v>0.112</v>
      </c>
      <c r="T281" s="189">
        <f>S281*H281</f>
        <v>0.448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0" t="s">
        <v>270</v>
      </c>
      <c r="AT281" s="190" t="s">
        <v>146</v>
      </c>
      <c r="AU281" s="190" t="s">
        <v>80</v>
      </c>
      <c r="AY281" s="18" t="s">
        <v>143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18" t="s">
        <v>78</v>
      </c>
      <c r="BK281" s="191">
        <f>ROUND(I281*H281,2)</f>
        <v>0</v>
      </c>
      <c r="BL281" s="18" t="s">
        <v>270</v>
      </c>
      <c r="BM281" s="190" t="s">
        <v>1314</v>
      </c>
    </row>
    <row r="282" spans="1:47" s="2" customFormat="1" ht="39">
      <c r="A282" s="35"/>
      <c r="B282" s="36"/>
      <c r="C282" s="37"/>
      <c r="D282" s="192" t="s">
        <v>153</v>
      </c>
      <c r="E282" s="37"/>
      <c r="F282" s="193" t="s">
        <v>943</v>
      </c>
      <c r="G282" s="37"/>
      <c r="H282" s="37"/>
      <c r="I282" s="194"/>
      <c r="J282" s="37"/>
      <c r="K282" s="37"/>
      <c r="L282" s="40"/>
      <c r="M282" s="195"/>
      <c r="N282" s="196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153</v>
      </c>
      <c r="AU282" s="18" t="s">
        <v>80</v>
      </c>
    </row>
    <row r="283" spans="1:47" s="2" customFormat="1" ht="11.25">
      <c r="A283" s="35"/>
      <c r="B283" s="36"/>
      <c r="C283" s="37"/>
      <c r="D283" s="197" t="s">
        <v>155</v>
      </c>
      <c r="E283" s="37"/>
      <c r="F283" s="198" t="s">
        <v>944</v>
      </c>
      <c r="G283" s="37"/>
      <c r="H283" s="37"/>
      <c r="I283" s="194"/>
      <c r="J283" s="37"/>
      <c r="K283" s="37"/>
      <c r="L283" s="40"/>
      <c r="M283" s="195"/>
      <c r="N283" s="196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155</v>
      </c>
      <c r="AU283" s="18" t="s">
        <v>80</v>
      </c>
    </row>
    <row r="284" spans="2:51" s="13" customFormat="1" ht="11.25">
      <c r="B284" s="199"/>
      <c r="C284" s="200"/>
      <c r="D284" s="192" t="s">
        <v>157</v>
      </c>
      <c r="E284" s="201" t="s">
        <v>19</v>
      </c>
      <c r="F284" s="202" t="s">
        <v>1315</v>
      </c>
      <c r="G284" s="200"/>
      <c r="H284" s="201" t="s">
        <v>19</v>
      </c>
      <c r="I284" s="203"/>
      <c r="J284" s="200"/>
      <c r="K284" s="200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157</v>
      </c>
      <c r="AU284" s="208" t="s">
        <v>80</v>
      </c>
      <c r="AV284" s="13" t="s">
        <v>78</v>
      </c>
      <c r="AW284" s="13" t="s">
        <v>33</v>
      </c>
      <c r="AX284" s="13" t="s">
        <v>71</v>
      </c>
      <c r="AY284" s="208" t="s">
        <v>143</v>
      </c>
    </row>
    <row r="285" spans="2:51" s="14" customFormat="1" ht="11.25">
      <c r="B285" s="209"/>
      <c r="C285" s="210"/>
      <c r="D285" s="192" t="s">
        <v>157</v>
      </c>
      <c r="E285" s="211" t="s">
        <v>19</v>
      </c>
      <c r="F285" s="212" t="s">
        <v>1316</v>
      </c>
      <c r="G285" s="210"/>
      <c r="H285" s="213">
        <v>4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157</v>
      </c>
      <c r="AU285" s="219" t="s">
        <v>80</v>
      </c>
      <c r="AV285" s="14" t="s">
        <v>80</v>
      </c>
      <c r="AW285" s="14" t="s">
        <v>33</v>
      </c>
      <c r="AX285" s="14" t="s">
        <v>78</v>
      </c>
      <c r="AY285" s="219" t="s">
        <v>143</v>
      </c>
    </row>
    <row r="286" spans="1:65" s="2" customFormat="1" ht="66.75" customHeight="1">
      <c r="A286" s="35"/>
      <c r="B286" s="36"/>
      <c r="C286" s="179" t="s">
        <v>423</v>
      </c>
      <c r="D286" s="179" t="s">
        <v>146</v>
      </c>
      <c r="E286" s="180" t="s">
        <v>1317</v>
      </c>
      <c r="F286" s="181" t="s">
        <v>1318</v>
      </c>
      <c r="G286" s="182" t="s">
        <v>163</v>
      </c>
      <c r="H286" s="183">
        <v>17.992</v>
      </c>
      <c r="I286" s="184"/>
      <c r="J286" s="185">
        <f>ROUND(I286*H286,2)</f>
        <v>0</v>
      </c>
      <c r="K286" s="181" t="s">
        <v>339</v>
      </c>
      <c r="L286" s="40"/>
      <c r="M286" s="186" t="s">
        <v>19</v>
      </c>
      <c r="N286" s="187" t="s">
        <v>42</v>
      </c>
      <c r="O286" s="65"/>
      <c r="P286" s="188">
        <f>O286*H286</f>
        <v>0</v>
      </c>
      <c r="Q286" s="188">
        <v>0.08434</v>
      </c>
      <c r="R286" s="188">
        <f>Q286*H286</f>
        <v>1.51744528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270</v>
      </c>
      <c r="AT286" s="190" t="s">
        <v>146</v>
      </c>
      <c r="AU286" s="190" t="s">
        <v>80</v>
      </c>
      <c r="AY286" s="18" t="s">
        <v>143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" t="s">
        <v>78</v>
      </c>
      <c r="BK286" s="191">
        <f>ROUND(I286*H286,2)</f>
        <v>0</v>
      </c>
      <c r="BL286" s="18" t="s">
        <v>270</v>
      </c>
      <c r="BM286" s="190" t="s">
        <v>1319</v>
      </c>
    </row>
    <row r="287" spans="1:47" s="2" customFormat="1" ht="39">
      <c r="A287" s="35"/>
      <c r="B287" s="36"/>
      <c r="C287" s="37"/>
      <c r="D287" s="192" t="s">
        <v>153</v>
      </c>
      <c r="E287" s="37"/>
      <c r="F287" s="193" t="s">
        <v>1320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153</v>
      </c>
      <c r="AU287" s="18" t="s">
        <v>80</v>
      </c>
    </row>
    <row r="288" spans="2:51" s="13" customFormat="1" ht="11.25">
      <c r="B288" s="199"/>
      <c r="C288" s="200"/>
      <c r="D288" s="192" t="s">
        <v>157</v>
      </c>
      <c r="E288" s="201" t="s">
        <v>19</v>
      </c>
      <c r="F288" s="202" t="s">
        <v>442</v>
      </c>
      <c r="G288" s="200"/>
      <c r="H288" s="201" t="s">
        <v>19</v>
      </c>
      <c r="I288" s="203"/>
      <c r="J288" s="200"/>
      <c r="K288" s="200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157</v>
      </c>
      <c r="AU288" s="208" t="s">
        <v>80</v>
      </c>
      <c r="AV288" s="13" t="s">
        <v>78</v>
      </c>
      <c r="AW288" s="13" t="s">
        <v>33</v>
      </c>
      <c r="AX288" s="13" t="s">
        <v>71</v>
      </c>
      <c r="AY288" s="208" t="s">
        <v>143</v>
      </c>
    </row>
    <row r="289" spans="2:51" s="13" customFormat="1" ht="22.5">
      <c r="B289" s="199"/>
      <c r="C289" s="200"/>
      <c r="D289" s="192" t="s">
        <v>157</v>
      </c>
      <c r="E289" s="201" t="s">
        <v>19</v>
      </c>
      <c r="F289" s="202" t="s">
        <v>959</v>
      </c>
      <c r="G289" s="200"/>
      <c r="H289" s="201" t="s">
        <v>19</v>
      </c>
      <c r="I289" s="203"/>
      <c r="J289" s="200"/>
      <c r="K289" s="200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157</v>
      </c>
      <c r="AU289" s="208" t="s">
        <v>80</v>
      </c>
      <c r="AV289" s="13" t="s">
        <v>78</v>
      </c>
      <c r="AW289" s="13" t="s">
        <v>33</v>
      </c>
      <c r="AX289" s="13" t="s">
        <v>71</v>
      </c>
      <c r="AY289" s="208" t="s">
        <v>143</v>
      </c>
    </row>
    <row r="290" spans="2:51" s="13" customFormat="1" ht="11.25">
      <c r="B290" s="199"/>
      <c r="C290" s="200"/>
      <c r="D290" s="192" t="s">
        <v>157</v>
      </c>
      <c r="E290" s="201" t="s">
        <v>19</v>
      </c>
      <c r="F290" s="202" t="s">
        <v>1321</v>
      </c>
      <c r="G290" s="200"/>
      <c r="H290" s="201" t="s">
        <v>19</v>
      </c>
      <c r="I290" s="203"/>
      <c r="J290" s="200"/>
      <c r="K290" s="200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157</v>
      </c>
      <c r="AU290" s="208" t="s">
        <v>80</v>
      </c>
      <c r="AV290" s="13" t="s">
        <v>78</v>
      </c>
      <c r="AW290" s="13" t="s">
        <v>33</v>
      </c>
      <c r="AX290" s="13" t="s">
        <v>71</v>
      </c>
      <c r="AY290" s="208" t="s">
        <v>143</v>
      </c>
    </row>
    <row r="291" spans="2:51" s="14" customFormat="1" ht="11.25">
      <c r="B291" s="209"/>
      <c r="C291" s="210"/>
      <c r="D291" s="192" t="s">
        <v>157</v>
      </c>
      <c r="E291" s="211" t="s">
        <v>19</v>
      </c>
      <c r="F291" s="212" t="s">
        <v>1322</v>
      </c>
      <c r="G291" s="210"/>
      <c r="H291" s="213">
        <v>17.992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157</v>
      </c>
      <c r="AU291" s="219" t="s">
        <v>80</v>
      </c>
      <c r="AV291" s="14" t="s">
        <v>80</v>
      </c>
      <c r="AW291" s="14" t="s">
        <v>33</v>
      </c>
      <c r="AX291" s="14" t="s">
        <v>78</v>
      </c>
      <c r="AY291" s="219" t="s">
        <v>143</v>
      </c>
    </row>
    <row r="292" spans="1:65" s="2" customFormat="1" ht="24.2" customHeight="1">
      <c r="A292" s="35"/>
      <c r="B292" s="36"/>
      <c r="C292" s="179" t="s">
        <v>428</v>
      </c>
      <c r="D292" s="179" t="s">
        <v>146</v>
      </c>
      <c r="E292" s="180" t="s">
        <v>352</v>
      </c>
      <c r="F292" s="181" t="s">
        <v>353</v>
      </c>
      <c r="G292" s="182" t="s">
        <v>163</v>
      </c>
      <c r="H292" s="183">
        <v>14.06</v>
      </c>
      <c r="I292" s="184"/>
      <c r="J292" s="185">
        <f>ROUND(I292*H292,2)</f>
        <v>0</v>
      </c>
      <c r="K292" s="181" t="s">
        <v>150</v>
      </c>
      <c r="L292" s="40"/>
      <c r="M292" s="186" t="s">
        <v>19</v>
      </c>
      <c r="N292" s="187" t="s">
        <v>42</v>
      </c>
      <c r="O292" s="65"/>
      <c r="P292" s="188">
        <f>O292*H292</f>
        <v>0</v>
      </c>
      <c r="Q292" s="188">
        <v>0.0122</v>
      </c>
      <c r="R292" s="188">
        <f>Q292*H292</f>
        <v>0.17153200000000002</v>
      </c>
      <c r="S292" s="188">
        <v>0</v>
      </c>
      <c r="T292" s="189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0" t="s">
        <v>270</v>
      </c>
      <c r="AT292" s="190" t="s">
        <v>146</v>
      </c>
      <c r="AU292" s="190" t="s">
        <v>80</v>
      </c>
      <c r="AY292" s="18" t="s">
        <v>143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18" t="s">
        <v>78</v>
      </c>
      <c r="BK292" s="191">
        <f>ROUND(I292*H292,2)</f>
        <v>0</v>
      </c>
      <c r="BL292" s="18" t="s">
        <v>270</v>
      </c>
      <c r="BM292" s="190" t="s">
        <v>1323</v>
      </c>
    </row>
    <row r="293" spans="1:47" s="2" customFormat="1" ht="29.25">
      <c r="A293" s="35"/>
      <c r="B293" s="36"/>
      <c r="C293" s="37"/>
      <c r="D293" s="192" t="s">
        <v>153</v>
      </c>
      <c r="E293" s="37"/>
      <c r="F293" s="193" t="s">
        <v>355</v>
      </c>
      <c r="G293" s="37"/>
      <c r="H293" s="37"/>
      <c r="I293" s="194"/>
      <c r="J293" s="37"/>
      <c r="K293" s="37"/>
      <c r="L293" s="40"/>
      <c r="M293" s="195"/>
      <c r="N293" s="196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153</v>
      </c>
      <c r="AU293" s="18" t="s">
        <v>80</v>
      </c>
    </row>
    <row r="294" spans="1:47" s="2" customFormat="1" ht="11.25">
      <c r="A294" s="35"/>
      <c r="B294" s="36"/>
      <c r="C294" s="37"/>
      <c r="D294" s="197" t="s">
        <v>155</v>
      </c>
      <c r="E294" s="37"/>
      <c r="F294" s="198" t="s">
        <v>356</v>
      </c>
      <c r="G294" s="37"/>
      <c r="H294" s="37"/>
      <c r="I294" s="194"/>
      <c r="J294" s="37"/>
      <c r="K294" s="37"/>
      <c r="L294" s="40"/>
      <c r="M294" s="195"/>
      <c r="N294" s="196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155</v>
      </c>
      <c r="AU294" s="18" t="s">
        <v>80</v>
      </c>
    </row>
    <row r="295" spans="2:51" s="13" customFormat="1" ht="11.25">
      <c r="B295" s="199"/>
      <c r="C295" s="200"/>
      <c r="D295" s="192" t="s">
        <v>157</v>
      </c>
      <c r="E295" s="201" t="s">
        <v>19</v>
      </c>
      <c r="F295" s="202" t="s">
        <v>158</v>
      </c>
      <c r="G295" s="200"/>
      <c r="H295" s="201" t="s">
        <v>19</v>
      </c>
      <c r="I295" s="203"/>
      <c r="J295" s="200"/>
      <c r="K295" s="200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157</v>
      </c>
      <c r="AU295" s="208" t="s">
        <v>80</v>
      </c>
      <c r="AV295" s="13" t="s">
        <v>78</v>
      </c>
      <c r="AW295" s="13" t="s">
        <v>33</v>
      </c>
      <c r="AX295" s="13" t="s">
        <v>71</v>
      </c>
      <c r="AY295" s="208" t="s">
        <v>143</v>
      </c>
    </row>
    <row r="296" spans="2:51" s="14" customFormat="1" ht="11.25">
      <c r="B296" s="209"/>
      <c r="C296" s="210"/>
      <c r="D296" s="192" t="s">
        <v>157</v>
      </c>
      <c r="E296" s="211" t="s">
        <v>19</v>
      </c>
      <c r="F296" s="212" t="s">
        <v>1324</v>
      </c>
      <c r="G296" s="210"/>
      <c r="H296" s="213">
        <v>14.06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157</v>
      </c>
      <c r="AU296" s="219" t="s">
        <v>80</v>
      </c>
      <c r="AV296" s="14" t="s">
        <v>80</v>
      </c>
      <c r="AW296" s="14" t="s">
        <v>33</v>
      </c>
      <c r="AX296" s="14" t="s">
        <v>71</v>
      </c>
      <c r="AY296" s="219" t="s">
        <v>143</v>
      </c>
    </row>
    <row r="297" spans="2:51" s="15" customFormat="1" ht="11.25">
      <c r="B297" s="231"/>
      <c r="C297" s="232"/>
      <c r="D297" s="192" t="s">
        <v>157</v>
      </c>
      <c r="E297" s="233" t="s">
        <v>19</v>
      </c>
      <c r="F297" s="234" t="s">
        <v>358</v>
      </c>
      <c r="G297" s="232"/>
      <c r="H297" s="235">
        <v>14.06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157</v>
      </c>
      <c r="AU297" s="241" t="s">
        <v>80</v>
      </c>
      <c r="AV297" s="15" t="s">
        <v>151</v>
      </c>
      <c r="AW297" s="15" t="s">
        <v>33</v>
      </c>
      <c r="AX297" s="15" t="s">
        <v>78</v>
      </c>
      <c r="AY297" s="241" t="s">
        <v>143</v>
      </c>
    </row>
    <row r="298" spans="1:65" s="2" customFormat="1" ht="49.15" customHeight="1">
      <c r="A298" s="35"/>
      <c r="B298" s="36"/>
      <c r="C298" s="179" t="s">
        <v>436</v>
      </c>
      <c r="D298" s="179" t="s">
        <v>146</v>
      </c>
      <c r="E298" s="180" t="s">
        <v>1325</v>
      </c>
      <c r="F298" s="181" t="s">
        <v>1326</v>
      </c>
      <c r="G298" s="182" t="s">
        <v>163</v>
      </c>
      <c r="H298" s="183">
        <v>48.963</v>
      </c>
      <c r="I298" s="184"/>
      <c r="J298" s="185">
        <f>ROUND(I298*H298,2)</f>
        <v>0</v>
      </c>
      <c r="K298" s="181" t="s">
        <v>339</v>
      </c>
      <c r="L298" s="40"/>
      <c r="M298" s="186" t="s">
        <v>19</v>
      </c>
      <c r="N298" s="187" t="s">
        <v>42</v>
      </c>
      <c r="O298" s="65"/>
      <c r="P298" s="188">
        <f>O298*H298</f>
        <v>0</v>
      </c>
      <c r="Q298" s="188">
        <v>0.0226</v>
      </c>
      <c r="R298" s="188">
        <f>Q298*H298</f>
        <v>1.1065638</v>
      </c>
      <c r="S298" s="188">
        <v>0</v>
      </c>
      <c r="T298" s="18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0" t="s">
        <v>270</v>
      </c>
      <c r="AT298" s="190" t="s">
        <v>146</v>
      </c>
      <c r="AU298" s="190" t="s">
        <v>80</v>
      </c>
      <c r="AY298" s="18" t="s">
        <v>143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18" t="s">
        <v>78</v>
      </c>
      <c r="BK298" s="191">
        <f>ROUND(I298*H298,2)</f>
        <v>0</v>
      </c>
      <c r="BL298" s="18" t="s">
        <v>270</v>
      </c>
      <c r="BM298" s="190" t="s">
        <v>1327</v>
      </c>
    </row>
    <row r="299" spans="1:47" s="2" customFormat="1" ht="29.25">
      <c r="A299" s="35"/>
      <c r="B299" s="36"/>
      <c r="C299" s="37"/>
      <c r="D299" s="192" t="s">
        <v>153</v>
      </c>
      <c r="E299" s="37"/>
      <c r="F299" s="193" t="s">
        <v>1328</v>
      </c>
      <c r="G299" s="37"/>
      <c r="H299" s="37"/>
      <c r="I299" s="194"/>
      <c r="J299" s="37"/>
      <c r="K299" s="37"/>
      <c r="L299" s="40"/>
      <c r="M299" s="195"/>
      <c r="N299" s="19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153</v>
      </c>
      <c r="AU299" s="18" t="s">
        <v>80</v>
      </c>
    </row>
    <row r="300" spans="2:51" s="13" customFormat="1" ht="11.25">
      <c r="B300" s="199"/>
      <c r="C300" s="200"/>
      <c r="D300" s="192" t="s">
        <v>157</v>
      </c>
      <c r="E300" s="201" t="s">
        <v>19</v>
      </c>
      <c r="F300" s="202" t="s">
        <v>442</v>
      </c>
      <c r="G300" s="200"/>
      <c r="H300" s="201" t="s">
        <v>19</v>
      </c>
      <c r="I300" s="203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157</v>
      </c>
      <c r="AU300" s="208" t="s">
        <v>80</v>
      </c>
      <c r="AV300" s="13" t="s">
        <v>78</v>
      </c>
      <c r="AW300" s="13" t="s">
        <v>33</v>
      </c>
      <c r="AX300" s="13" t="s">
        <v>71</v>
      </c>
      <c r="AY300" s="208" t="s">
        <v>143</v>
      </c>
    </row>
    <row r="301" spans="2:51" s="13" customFormat="1" ht="22.5">
      <c r="B301" s="199"/>
      <c r="C301" s="200"/>
      <c r="D301" s="192" t="s">
        <v>157</v>
      </c>
      <c r="E301" s="201" t="s">
        <v>19</v>
      </c>
      <c r="F301" s="202" t="s">
        <v>959</v>
      </c>
      <c r="G301" s="200"/>
      <c r="H301" s="201" t="s">
        <v>19</v>
      </c>
      <c r="I301" s="203"/>
      <c r="J301" s="200"/>
      <c r="K301" s="200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157</v>
      </c>
      <c r="AU301" s="208" t="s">
        <v>80</v>
      </c>
      <c r="AV301" s="13" t="s">
        <v>78</v>
      </c>
      <c r="AW301" s="13" t="s">
        <v>33</v>
      </c>
      <c r="AX301" s="13" t="s">
        <v>71</v>
      </c>
      <c r="AY301" s="208" t="s">
        <v>143</v>
      </c>
    </row>
    <row r="302" spans="2:51" s="14" customFormat="1" ht="11.25">
      <c r="B302" s="209"/>
      <c r="C302" s="210"/>
      <c r="D302" s="192" t="s">
        <v>157</v>
      </c>
      <c r="E302" s="211" t="s">
        <v>19</v>
      </c>
      <c r="F302" s="212" t="s">
        <v>1329</v>
      </c>
      <c r="G302" s="210"/>
      <c r="H302" s="213">
        <v>48.963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157</v>
      </c>
      <c r="AU302" s="219" t="s">
        <v>80</v>
      </c>
      <c r="AV302" s="14" t="s">
        <v>80</v>
      </c>
      <c r="AW302" s="14" t="s">
        <v>33</v>
      </c>
      <c r="AX302" s="14" t="s">
        <v>78</v>
      </c>
      <c r="AY302" s="219" t="s">
        <v>143</v>
      </c>
    </row>
    <row r="303" spans="1:65" s="2" customFormat="1" ht="16.5" customHeight="1">
      <c r="A303" s="35"/>
      <c r="B303" s="36"/>
      <c r="C303" s="179" t="s">
        <v>444</v>
      </c>
      <c r="D303" s="179" t="s">
        <v>146</v>
      </c>
      <c r="E303" s="180" t="s">
        <v>360</v>
      </c>
      <c r="F303" s="181" t="s">
        <v>361</v>
      </c>
      <c r="G303" s="182" t="s">
        <v>170</v>
      </c>
      <c r="H303" s="183">
        <v>10.42</v>
      </c>
      <c r="I303" s="184"/>
      <c r="J303" s="185">
        <f>ROUND(I303*H303,2)</f>
        <v>0</v>
      </c>
      <c r="K303" s="181" t="s">
        <v>150</v>
      </c>
      <c r="L303" s="40"/>
      <c r="M303" s="186" t="s">
        <v>19</v>
      </c>
      <c r="N303" s="187" t="s">
        <v>42</v>
      </c>
      <c r="O303" s="65"/>
      <c r="P303" s="188">
        <f>O303*H303</f>
        <v>0</v>
      </c>
      <c r="Q303" s="188">
        <v>1E-05</v>
      </c>
      <c r="R303" s="188">
        <f>Q303*H303</f>
        <v>0.00010420000000000001</v>
      </c>
      <c r="S303" s="188">
        <v>0</v>
      </c>
      <c r="T303" s="18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0" t="s">
        <v>270</v>
      </c>
      <c r="AT303" s="190" t="s">
        <v>146</v>
      </c>
      <c r="AU303" s="190" t="s">
        <v>80</v>
      </c>
      <c r="AY303" s="18" t="s">
        <v>143</v>
      </c>
      <c r="BE303" s="191">
        <f>IF(N303="základní",J303,0)</f>
        <v>0</v>
      </c>
      <c r="BF303" s="191">
        <f>IF(N303="snížená",J303,0)</f>
        <v>0</v>
      </c>
      <c r="BG303" s="191">
        <f>IF(N303="zákl. přenesená",J303,0)</f>
        <v>0</v>
      </c>
      <c r="BH303" s="191">
        <f>IF(N303="sníž. přenesená",J303,0)</f>
        <v>0</v>
      </c>
      <c r="BI303" s="191">
        <f>IF(N303="nulová",J303,0)</f>
        <v>0</v>
      </c>
      <c r="BJ303" s="18" t="s">
        <v>78</v>
      </c>
      <c r="BK303" s="191">
        <f>ROUND(I303*H303,2)</f>
        <v>0</v>
      </c>
      <c r="BL303" s="18" t="s">
        <v>270</v>
      </c>
      <c r="BM303" s="190" t="s">
        <v>1330</v>
      </c>
    </row>
    <row r="304" spans="1:47" s="2" customFormat="1" ht="29.25">
      <c r="A304" s="35"/>
      <c r="B304" s="36"/>
      <c r="C304" s="37"/>
      <c r="D304" s="192" t="s">
        <v>153</v>
      </c>
      <c r="E304" s="37"/>
      <c r="F304" s="193" t="s">
        <v>363</v>
      </c>
      <c r="G304" s="37"/>
      <c r="H304" s="37"/>
      <c r="I304" s="194"/>
      <c r="J304" s="37"/>
      <c r="K304" s="37"/>
      <c r="L304" s="40"/>
      <c r="M304" s="195"/>
      <c r="N304" s="196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153</v>
      </c>
      <c r="AU304" s="18" t="s">
        <v>80</v>
      </c>
    </row>
    <row r="305" spans="1:47" s="2" customFormat="1" ht="11.25">
      <c r="A305" s="35"/>
      <c r="B305" s="36"/>
      <c r="C305" s="37"/>
      <c r="D305" s="197" t="s">
        <v>155</v>
      </c>
      <c r="E305" s="37"/>
      <c r="F305" s="198" t="s">
        <v>364</v>
      </c>
      <c r="G305" s="37"/>
      <c r="H305" s="37"/>
      <c r="I305" s="194"/>
      <c r="J305" s="37"/>
      <c r="K305" s="37"/>
      <c r="L305" s="40"/>
      <c r="M305" s="195"/>
      <c r="N305" s="196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155</v>
      </c>
      <c r="AU305" s="18" t="s">
        <v>80</v>
      </c>
    </row>
    <row r="306" spans="2:51" s="13" customFormat="1" ht="11.25">
      <c r="B306" s="199"/>
      <c r="C306" s="200"/>
      <c r="D306" s="192" t="s">
        <v>157</v>
      </c>
      <c r="E306" s="201" t="s">
        <v>19</v>
      </c>
      <c r="F306" s="202" t="s">
        <v>189</v>
      </c>
      <c r="G306" s="200"/>
      <c r="H306" s="201" t="s">
        <v>19</v>
      </c>
      <c r="I306" s="203"/>
      <c r="J306" s="200"/>
      <c r="K306" s="200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157</v>
      </c>
      <c r="AU306" s="208" t="s">
        <v>80</v>
      </c>
      <c r="AV306" s="13" t="s">
        <v>78</v>
      </c>
      <c r="AW306" s="13" t="s">
        <v>33</v>
      </c>
      <c r="AX306" s="13" t="s">
        <v>71</v>
      </c>
      <c r="AY306" s="208" t="s">
        <v>143</v>
      </c>
    </row>
    <row r="307" spans="2:51" s="14" customFormat="1" ht="11.25">
      <c r="B307" s="209"/>
      <c r="C307" s="210"/>
      <c r="D307" s="192" t="s">
        <v>157</v>
      </c>
      <c r="E307" s="211" t="s">
        <v>19</v>
      </c>
      <c r="F307" s="212" t="s">
        <v>1331</v>
      </c>
      <c r="G307" s="210"/>
      <c r="H307" s="213">
        <v>10.42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157</v>
      </c>
      <c r="AU307" s="219" t="s">
        <v>80</v>
      </c>
      <c r="AV307" s="14" t="s">
        <v>80</v>
      </c>
      <c r="AW307" s="14" t="s">
        <v>33</v>
      </c>
      <c r="AX307" s="14" t="s">
        <v>78</v>
      </c>
      <c r="AY307" s="219" t="s">
        <v>143</v>
      </c>
    </row>
    <row r="308" spans="1:65" s="2" customFormat="1" ht="16.5" customHeight="1">
      <c r="A308" s="35"/>
      <c r="B308" s="36"/>
      <c r="C308" s="179" t="s">
        <v>451</v>
      </c>
      <c r="D308" s="179" t="s">
        <v>146</v>
      </c>
      <c r="E308" s="180" t="s">
        <v>367</v>
      </c>
      <c r="F308" s="181" t="s">
        <v>368</v>
      </c>
      <c r="G308" s="182" t="s">
        <v>170</v>
      </c>
      <c r="H308" s="183">
        <v>12.655</v>
      </c>
      <c r="I308" s="184"/>
      <c r="J308" s="185">
        <f>ROUND(I308*H308,2)</f>
        <v>0</v>
      </c>
      <c r="K308" s="181" t="s">
        <v>150</v>
      </c>
      <c r="L308" s="40"/>
      <c r="M308" s="186" t="s">
        <v>19</v>
      </c>
      <c r="N308" s="187" t="s">
        <v>42</v>
      </c>
      <c r="O308" s="65"/>
      <c r="P308" s="188">
        <f>O308*H308</f>
        <v>0</v>
      </c>
      <c r="Q308" s="188">
        <v>0.00663</v>
      </c>
      <c r="R308" s="188">
        <f>Q308*H308</f>
        <v>0.08390265</v>
      </c>
      <c r="S308" s="188">
        <v>0</v>
      </c>
      <c r="T308" s="18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0" t="s">
        <v>270</v>
      </c>
      <c r="AT308" s="190" t="s">
        <v>146</v>
      </c>
      <c r="AU308" s="190" t="s">
        <v>80</v>
      </c>
      <c r="AY308" s="18" t="s">
        <v>143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18" t="s">
        <v>78</v>
      </c>
      <c r="BK308" s="191">
        <f>ROUND(I308*H308,2)</f>
        <v>0</v>
      </c>
      <c r="BL308" s="18" t="s">
        <v>270</v>
      </c>
      <c r="BM308" s="190" t="s">
        <v>1332</v>
      </c>
    </row>
    <row r="309" spans="1:47" s="2" customFormat="1" ht="29.25">
      <c r="A309" s="35"/>
      <c r="B309" s="36"/>
      <c r="C309" s="37"/>
      <c r="D309" s="192" t="s">
        <v>153</v>
      </c>
      <c r="E309" s="37"/>
      <c r="F309" s="193" t="s">
        <v>370</v>
      </c>
      <c r="G309" s="37"/>
      <c r="H309" s="37"/>
      <c r="I309" s="194"/>
      <c r="J309" s="37"/>
      <c r="K309" s="37"/>
      <c r="L309" s="40"/>
      <c r="M309" s="195"/>
      <c r="N309" s="196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153</v>
      </c>
      <c r="AU309" s="18" t="s">
        <v>80</v>
      </c>
    </row>
    <row r="310" spans="1:47" s="2" customFormat="1" ht="11.25">
      <c r="A310" s="35"/>
      <c r="B310" s="36"/>
      <c r="C310" s="37"/>
      <c r="D310" s="197" t="s">
        <v>155</v>
      </c>
      <c r="E310" s="37"/>
      <c r="F310" s="198" t="s">
        <v>371</v>
      </c>
      <c r="G310" s="37"/>
      <c r="H310" s="37"/>
      <c r="I310" s="194"/>
      <c r="J310" s="37"/>
      <c r="K310" s="37"/>
      <c r="L310" s="40"/>
      <c r="M310" s="195"/>
      <c r="N310" s="19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155</v>
      </c>
      <c r="AU310" s="18" t="s">
        <v>80</v>
      </c>
    </row>
    <row r="311" spans="2:51" s="13" customFormat="1" ht="11.25">
      <c r="B311" s="199"/>
      <c r="C311" s="200"/>
      <c r="D311" s="192" t="s">
        <v>157</v>
      </c>
      <c r="E311" s="201" t="s">
        <v>19</v>
      </c>
      <c r="F311" s="202" t="s">
        <v>189</v>
      </c>
      <c r="G311" s="200"/>
      <c r="H311" s="201" t="s">
        <v>19</v>
      </c>
      <c r="I311" s="203"/>
      <c r="J311" s="200"/>
      <c r="K311" s="200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157</v>
      </c>
      <c r="AU311" s="208" t="s">
        <v>80</v>
      </c>
      <c r="AV311" s="13" t="s">
        <v>78</v>
      </c>
      <c r="AW311" s="13" t="s">
        <v>33</v>
      </c>
      <c r="AX311" s="13" t="s">
        <v>71</v>
      </c>
      <c r="AY311" s="208" t="s">
        <v>143</v>
      </c>
    </row>
    <row r="312" spans="2:51" s="14" customFormat="1" ht="11.25">
      <c r="B312" s="209"/>
      <c r="C312" s="210"/>
      <c r="D312" s="192" t="s">
        <v>157</v>
      </c>
      <c r="E312" s="211" t="s">
        <v>19</v>
      </c>
      <c r="F312" s="212" t="s">
        <v>1333</v>
      </c>
      <c r="G312" s="210"/>
      <c r="H312" s="213">
        <v>12.655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157</v>
      </c>
      <c r="AU312" s="219" t="s">
        <v>80</v>
      </c>
      <c r="AV312" s="14" t="s">
        <v>80</v>
      </c>
      <c r="AW312" s="14" t="s">
        <v>33</v>
      </c>
      <c r="AX312" s="14" t="s">
        <v>78</v>
      </c>
      <c r="AY312" s="219" t="s">
        <v>143</v>
      </c>
    </row>
    <row r="313" spans="1:65" s="2" customFormat="1" ht="24.2" customHeight="1">
      <c r="A313" s="35"/>
      <c r="B313" s="36"/>
      <c r="C313" s="179" t="s">
        <v>459</v>
      </c>
      <c r="D313" s="179" t="s">
        <v>146</v>
      </c>
      <c r="E313" s="180" t="s">
        <v>373</v>
      </c>
      <c r="F313" s="181" t="s">
        <v>374</v>
      </c>
      <c r="G313" s="182" t="s">
        <v>163</v>
      </c>
      <c r="H313" s="183">
        <v>21.78</v>
      </c>
      <c r="I313" s="184"/>
      <c r="J313" s="185">
        <f>ROUND(I313*H313,2)</f>
        <v>0</v>
      </c>
      <c r="K313" s="181" t="s">
        <v>150</v>
      </c>
      <c r="L313" s="40"/>
      <c r="M313" s="186" t="s">
        <v>19</v>
      </c>
      <c r="N313" s="187" t="s">
        <v>42</v>
      </c>
      <c r="O313" s="65"/>
      <c r="P313" s="188">
        <f>O313*H313</f>
        <v>0</v>
      </c>
      <c r="Q313" s="188">
        <v>0.0001</v>
      </c>
      <c r="R313" s="188">
        <f>Q313*H313</f>
        <v>0.0021780000000000002</v>
      </c>
      <c r="S313" s="188">
        <v>0</v>
      </c>
      <c r="T313" s="18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0" t="s">
        <v>270</v>
      </c>
      <c r="AT313" s="190" t="s">
        <v>146</v>
      </c>
      <c r="AU313" s="190" t="s">
        <v>80</v>
      </c>
      <c r="AY313" s="18" t="s">
        <v>143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18" t="s">
        <v>78</v>
      </c>
      <c r="BK313" s="191">
        <f>ROUND(I313*H313,2)</f>
        <v>0</v>
      </c>
      <c r="BL313" s="18" t="s">
        <v>270</v>
      </c>
      <c r="BM313" s="190" t="s">
        <v>1334</v>
      </c>
    </row>
    <row r="314" spans="1:47" s="2" customFormat="1" ht="19.5">
      <c r="A314" s="35"/>
      <c r="B314" s="36"/>
      <c r="C314" s="37"/>
      <c r="D314" s="192" t="s">
        <v>153</v>
      </c>
      <c r="E314" s="37"/>
      <c r="F314" s="193" t="s">
        <v>376</v>
      </c>
      <c r="G314" s="37"/>
      <c r="H314" s="37"/>
      <c r="I314" s="194"/>
      <c r="J314" s="37"/>
      <c r="K314" s="37"/>
      <c r="L314" s="40"/>
      <c r="M314" s="195"/>
      <c r="N314" s="196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153</v>
      </c>
      <c r="AU314" s="18" t="s">
        <v>80</v>
      </c>
    </row>
    <row r="315" spans="1:47" s="2" customFormat="1" ht="11.25">
      <c r="A315" s="35"/>
      <c r="B315" s="36"/>
      <c r="C315" s="37"/>
      <c r="D315" s="197" t="s">
        <v>155</v>
      </c>
      <c r="E315" s="37"/>
      <c r="F315" s="198" t="s">
        <v>377</v>
      </c>
      <c r="G315" s="37"/>
      <c r="H315" s="37"/>
      <c r="I315" s="194"/>
      <c r="J315" s="37"/>
      <c r="K315" s="37"/>
      <c r="L315" s="40"/>
      <c r="M315" s="195"/>
      <c r="N315" s="196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155</v>
      </c>
      <c r="AU315" s="18" t="s">
        <v>80</v>
      </c>
    </row>
    <row r="316" spans="2:51" s="13" customFormat="1" ht="11.25">
      <c r="B316" s="199"/>
      <c r="C316" s="200"/>
      <c r="D316" s="192" t="s">
        <v>157</v>
      </c>
      <c r="E316" s="201" t="s">
        <v>19</v>
      </c>
      <c r="F316" s="202" t="s">
        <v>189</v>
      </c>
      <c r="G316" s="200"/>
      <c r="H316" s="201" t="s">
        <v>19</v>
      </c>
      <c r="I316" s="203"/>
      <c r="J316" s="200"/>
      <c r="K316" s="200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157</v>
      </c>
      <c r="AU316" s="208" t="s">
        <v>80</v>
      </c>
      <c r="AV316" s="13" t="s">
        <v>78</v>
      </c>
      <c r="AW316" s="13" t="s">
        <v>33</v>
      </c>
      <c r="AX316" s="13" t="s">
        <v>71</v>
      </c>
      <c r="AY316" s="208" t="s">
        <v>143</v>
      </c>
    </row>
    <row r="317" spans="2:51" s="14" customFormat="1" ht="11.25">
      <c r="B317" s="209"/>
      <c r="C317" s="210"/>
      <c r="D317" s="192" t="s">
        <v>157</v>
      </c>
      <c r="E317" s="211" t="s">
        <v>19</v>
      </c>
      <c r="F317" s="212" t="s">
        <v>1335</v>
      </c>
      <c r="G317" s="210"/>
      <c r="H317" s="213">
        <v>21.78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157</v>
      </c>
      <c r="AU317" s="219" t="s">
        <v>80</v>
      </c>
      <c r="AV317" s="14" t="s">
        <v>80</v>
      </c>
      <c r="AW317" s="14" t="s">
        <v>33</v>
      </c>
      <c r="AX317" s="14" t="s">
        <v>78</v>
      </c>
      <c r="AY317" s="219" t="s">
        <v>143</v>
      </c>
    </row>
    <row r="318" spans="1:65" s="2" customFormat="1" ht="24.2" customHeight="1">
      <c r="A318" s="35"/>
      <c r="B318" s="36"/>
      <c r="C318" s="179" t="s">
        <v>466</v>
      </c>
      <c r="D318" s="179" t="s">
        <v>146</v>
      </c>
      <c r="E318" s="180" t="s">
        <v>380</v>
      </c>
      <c r="F318" s="181" t="s">
        <v>381</v>
      </c>
      <c r="G318" s="182" t="s">
        <v>163</v>
      </c>
      <c r="H318" s="183">
        <v>21.78</v>
      </c>
      <c r="I318" s="184"/>
      <c r="J318" s="185">
        <f>ROUND(I318*H318,2)</f>
        <v>0</v>
      </c>
      <c r="K318" s="181" t="s">
        <v>150</v>
      </c>
      <c r="L318" s="40"/>
      <c r="M318" s="186" t="s">
        <v>19</v>
      </c>
      <c r="N318" s="187" t="s">
        <v>42</v>
      </c>
      <c r="O318" s="65"/>
      <c r="P318" s="188">
        <f>O318*H318</f>
        <v>0</v>
      </c>
      <c r="Q318" s="188">
        <v>0</v>
      </c>
      <c r="R318" s="188">
        <f>Q318*H318</f>
        <v>0</v>
      </c>
      <c r="S318" s="188">
        <v>0.01721</v>
      </c>
      <c r="T318" s="189">
        <f>S318*H318</f>
        <v>0.3748338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0" t="s">
        <v>270</v>
      </c>
      <c r="AT318" s="190" t="s">
        <v>146</v>
      </c>
      <c r="AU318" s="190" t="s">
        <v>80</v>
      </c>
      <c r="AY318" s="18" t="s">
        <v>143</v>
      </c>
      <c r="BE318" s="191">
        <f>IF(N318="základní",J318,0)</f>
        <v>0</v>
      </c>
      <c r="BF318" s="191">
        <f>IF(N318="snížená",J318,0)</f>
        <v>0</v>
      </c>
      <c r="BG318" s="191">
        <f>IF(N318="zákl. přenesená",J318,0)</f>
        <v>0</v>
      </c>
      <c r="BH318" s="191">
        <f>IF(N318="sníž. přenesená",J318,0)</f>
        <v>0</v>
      </c>
      <c r="BI318" s="191">
        <f>IF(N318="nulová",J318,0)</f>
        <v>0</v>
      </c>
      <c r="BJ318" s="18" t="s">
        <v>78</v>
      </c>
      <c r="BK318" s="191">
        <f>ROUND(I318*H318,2)</f>
        <v>0</v>
      </c>
      <c r="BL318" s="18" t="s">
        <v>270</v>
      </c>
      <c r="BM318" s="190" t="s">
        <v>1336</v>
      </c>
    </row>
    <row r="319" spans="1:47" s="2" customFormat="1" ht="29.25">
      <c r="A319" s="35"/>
      <c r="B319" s="36"/>
      <c r="C319" s="37"/>
      <c r="D319" s="192" t="s">
        <v>153</v>
      </c>
      <c r="E319" s="37"/>
      <c r="F319" s="193" t="s">
        <v>383</v>
      </c>
      <c r="G319" s="37"/>
      <c r="H319" s="37"/>
      <c r="I319" s="194"/>
      <c r="J319" s="37"/>
      <c r="K319" s="37"/>
      <c r="L319" s="40"/>
      <c r="M319" s="195"/>
      <c r="N319" s="196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153</v>
      </c>
      <c r="AU319" s="18" t="s">
        <v>80</v>
      </c>
    </row>
    <row r="320" spans="1:47" s="2" customFormat="1" ht="11.25">
      <c r="A320" s="35"/>
      <c r="B320" s="36"/>
      <c r="C320" s="37"/>
      <c r="D320" s="197" t="s">
        <v>155</v>
      </c>
      <c r="E320" s="37"/>
      <c r="F320" s="198" t="s">
        <v>384</v>
      </c>
      <c r="G320" s="37"/>
      <c r="H320" s="37"/>
      <c r="I320" s="194"/>
      <c r="J320" s="37"/>
      <c r="K320" s="37"/>
      <c r="L320" s="40"/>
      <c r="M320" s="195"/>
      <c r="N320" s="196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155</v>
      </c>
      <c r="AU320" s="18" t="s">
        <v>80</v>
      </c>
    </row>
    <row r="321" spans="2:51" s="13" customFormat="1" ht="11.25">
      <c r="B321" s="199"/>
      <c r="C321" s="200"/>
      <c r="D321" s="192" t="s">
        <v>157</v>
      </c>
      <c r="E321" s="201" t="s">
        <v>19</v>
      </c>
      <c r="F321" s="202" t="s">
        <v>385</v>
      </c>
      <c r="G321" s="200"/>
      <c r="H321" s="201" t="s">
        <v>19</v>
      </c>
      <c r="I321" s="203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157</v>
      </c>
      <c r="AU321" s="208" t="s">
        <v>80</v>
      </c>
      <c r="AV321" s="13" t="s">
        <v>78</v>
      </c>
      <c r="AW321" s="13" t="s">
        <v>33</v>
      </c>
      <c r="AX321" s="13" t="s">
        <v>71</v>
      </c>
      <c r="AY321" s="208" t="s">
        <v>143</v>
      </c>
    </row>
    <row r="322" spans="2:51" s="13" customFormat="1" ht="11.25">
      <c r="B322" s="199"/>
      <c r="C322" s="200"/>
      <c r="D322" s="192" t="s">
        <v>157</v>
      </c>
      <c r="E322" s="201" t="s">
        <v>19</v>
      </c>
      <c r="F322" s="202" t="s">
        <v>386</v>
      </c>
      <c r="G322" s="200"/>
      <c r="H322" s="201" t="s">
        <v>19</v>
      </c>
      <c r="I322" s="203"/>
      <c r="J322" s="200"/>
      <c r="K322" s="200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157</v>
      </c>
      <c r="AU322" s="208" t="s">
        <v>80</v>
      </c>
      <c r="AV322" s="13" t="s">
        <v>78</v>
      </c>
      <c r="AW322" s="13" t="s">
        <v>33</v>
      </c>
      <c r="AX322" s="13" t="s">
        <v>71</v>
      </c>
      <c r="AY322" s="208" t="s">
        <v>143</v>
      </c>
    </row>
    <row r="323" spans="2:51" s="13" customFormat="1" ht="11.25">
      <c r="B323" s="199"/>
      <c r="C323" s="200"/>
      <c r="D323" s="192" t="s">
        <v>157</v>
      </c>
      <c r="E323" s="201" t="s">
        <v>19</v>
      </c>
      <c r="F323" s="202" t="s">
        <v>189</v>
      </c>
      <c r="G323" s="200"/>
      <c r="H323" s="201" t="s">
        <v>19</v>
      </c>
      <c r="I323" s="203"/>
      <c r="J323" s="200"/>
      <c r="K323" s="200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157</v>
      </c>
      <c r="AU323" s="208" t="s">
        <v>80</v>
      </c>
      <c r="AV323" s="13" t="s">
        <v>78</v>
      </c>
      <c r="AW323" s="13" t="s">
        <v>33</v>
      </c>
      <c r="AX323" s="13" t="s">
        <v>71</v>
      </c>
      <c r="AY323" s="208" t="s">
        <v>143</v>
      </c>
    </row>
    <row r="324" spans="2:51" s="14" customFormat="1" ht="11.25">
      <c r="B324" s="209"/>
      <c r="C324" s="210"/>
      <c r="D324" s="192" t="s">
        <v>157</v>
      </c>
      <c r="E324" s="211" t="s">
        <v>19</v>
      </c>
      <c r="F324" s="212" t="s">
        <v>1335</v>
      </c>
      <c r="G324" s="210"/>
      <c r="H324" s="213">
        <v>21.78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157</v>
      </c>
      <c r="AU324" s="219" t="s">
        <v>80</v>
      </c>
      <c r="AV324" s="14" t="s">
        <v>80</v>
      </c>
      <c r="AW324" s="14" t="s">
        <v>33</v>
      </c>
      <c r="AX324" s="14" t="s">
        <v>78</v>
      </c>
      <c r="AY324" s="219" t="s">
        <v>143</v>
      </c>
    </row>
    <row r="325" spans="1:65" s="2" customFormat="1" ht="33" customHeight="1">
      <c r="A325" s="35"/>
      <c r="B325" s="36"/>
      <c r="C325" s="179" t="s">
        <v>472</v>
      </c>
      <c r="D325" s="179" t="s">
        <v>146</v>
      </c>
      <c r="E325" s="180" t="s">
        <v>388</v>
      </c>
      <c r="F325" s="181" t="s">
        <v>389</v>
      </c>
      <c r="G325" s="182" t="s">
        <v>163</v>
      </c>
      <c r="H325" s="183">
        <v>42.18</v>
      </c>
      <c r="I325" s="184"/>
      <c r="J325" s="185">
        <f>ROUND(I325*H325,2)</f>
        <v>0</v>
      </c>
      <c r="K325" s="181" t="s">
        <v>150</v>
      </c>
      <c r="L325" s="40"/>
      <c r="M325" s="186" t="s">
        <v>19</v>
      </c>
      <c r="N325" s="187" t="s">
        <v>42</v>
      </c>
      <c r="O325" s="65"/>
      <c r="P325" s="188">
        <f>O325*H325</f>
        <v>0</v>
      </c>
      <c r="Q325" s="188">
        <v>0.00125</v>
      </c>
      <c r="R325" s="188">
        <f>Q325*H325</f>
        <v>0.052725</v>
      </c>
      <c r="S325" s="188">
        <v>0</v>
      </c>
      <c r="T325" s="18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0" t="s">
        <v>270</v>
      </c>
      <c r="AT325" s="190" t="s">
        <v>146</v>
      </c>
      <c r="AU325" s="190" t="s">
        <v>80</v>
      </c>
      <c r="AY325" s="18" t="s">
        <v>143</v>
      </c>
      <c r="BE325" s="191">
        <f>IF(N325="základní",J325,0)</f>
        <v>0</v>
      </c>
      <c r="BF325" s="191">
        <f>IF(N325="snížená",J325,0)</f>
        <v>0</v>
      </c>
      <c r="BG325" s="191">
        <f>IF(N325="zákl. přenesená",J325,0)</f>
        <v>0</v>
      </c>
      <c r="BH325" s="191">
        <f>IF(N325="sníž. přenesená",J325,0)</f>
        <v>0</v>
      </c>
      <c r="BI325" s="191">
        <f>IF(N325="nulová",J325,0)</f>
        <v>0</v>
      </c>
      <c r="BJ325" s="18" t="s">
        <v>78</v>
      </c>
      <c r="BK325" s="191">
        <f>ROUND(I325*H325,2)</f>
        <v>0</v>
      </c>
      <c r="BL325" s="18" t="s">
        <v>270</v>
      </c>
      <c r="BM325" s="190" t="s">
        <v>1337</v>
      </c>
    </row>
    <row r="326" spans="1:47" s="2" customFormat="1" ht="29.25">
      <c r="A326" s="35"/>
      <c r="B326" s="36"/>
      <c r="C326" s="37"/>
      <c r="D326" s="192" t="s">
        <v>153</v>
      </c>
      <c r="E326" s="37"/>
      <c r="F326" s="193" t="s">
        <v>391</v>
      </c>
      <c r="G326" s="37"/>
      <c r="H326" s="37"/>
      <c r="I326" s="194"/>
      <c r="J326" s="37"/>
      <c r="K326" s="37"/>
      <c r="L326" s="40"/>
      <c r="M326" s="195"/>
      <c r="N326" s="196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153</v>
      </c>
      <c r="AU326" s="18" t="s">
        <v>80</v>
      </c>
    </row>
    <row r="327" spans="1:47" s="2" customFormat="1" ht="11.25">
      <c r="A327" s="35"/>
      <c r="B327" s="36"/>
      <c r="C327" s="37"/>
      <c r="D327" s="197" t="s">
        <v>155</v>
      </c>
      <c r="E327" s="37"/>
      <c r="F327" s="198" t="s">
        <v>392</v>
      </c>
      <c r="G327" s="37"/>
      <c r="H327" s="37"/>
      <c r="I327" s="194"/>
      <c r="J327" s="37"/>
      <c r="K327" s="37"/>
      <c r="L327" s="40"/>
      <c r="M327" s="195"/>
      <c r="N327" s="196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155</v>
      </c>
      <c r="AU327" s="18" t="s">
        <v>80</v>
      </c>
    </row>
    <row r="328" spans="2:51" s="13" customFormat="1" ht="11.25">
      <c r="B328" s="199"/>
      <c r="C328" s="200"/>
      <c r="D328" s="192" t="s">
        <v>157</v>
      </c>
      <c r="E328" s="201" t="s">
        <v>19</v>
      </c>
      <c r="F328" s="202" t="s">
        <v>393</v>
      </c>
      <c r="G328" s="200"/>
      <c r="H328" s="201" t="s">
        <v>19</v>
      </c>
      <c r="I328" s="203"/>
      <c r="J328" s="200"/>
      <c r="K328" s="200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157</v>
      </c>
      <c r="AU328" s="208" t="s">
        <v>80</v>
      </c>
      <c r="AV328" s="13" t="s">
        <v>78</v>
      </c>
      <c r="AW328" s="13" t="s">
        <v>33</v>
      </c>
      <c r="AX328" s="13" t="s">
        <v>71</v>
      </c>
      <c r="AY328" s="208" t="s">
        <v>143</v>
      </c>
    </row>
    <row r="329" spans="2:51" s="14" customFormat="1" ht="11.25">
      <c r="B329" s="209"/>
      <c r="C329" s="210"/>
      <c r="D329" s="192" t="s">
        <v>157</v>
      </c>
      <c r="E329" s="211" t="s">
        <v>19</v>
      </c>
      <c r="F329" s="212" t="s">
        <v>1338</v>
      </c>
      <c r="G329" s="210"/>
      <c r="H329" s="213">
        <v>42.18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157</v>
      </c>
      <c r="AU329" s="219" t="s">
        <v>80</v>
      </c>
      <c r="AV329" s="14" t="s">
        <v>80</v>
      </c>
      <c r="AW329" s="14" t="s">
        <v>33</v>
      </c>
      <c r="AX329" s="14" t="s">
        <v>78</v>
      </c>
      <c r="AY329" s="219" t="s">
        <v>143</v>
      </c>
    </row>
    <row r="330" spans="1:65" s="2" customFormat="1" ht="24.2" customHeight="1">
      <c r="A330" s="35"/>
      <c r="B330" s="36"/>
      <c r="C330" s="220" t="s">
        <v>478</v>
      </c>
      <c r="D330" s="220" t="s">
        <v>240</v>
      </c>
      <c r="E330" s="221" t="s">
        <v>396</v>
      </c>
      <c r="F330" s="222" t="s">
        <v>397</v>
      </c>
      <c r="G330" s="223" t="s">
        <v>163</v>
      </c>
      <c r="H330" s="224">
        <v>44.289</v>
      </c>
      <c r="I330" s="225"/>
      <c r="J330" s="226">
        <f>ROUND(I330*H330,2)</f>
        <v>0</v>
      </c>
      <c r="K330" s="222" t="s">
        <v>150</v>
      </c>
      <c r="L330" s="227"/>
      <c r="M330" s="228" t="s">
        <v>19</v>
      </c>
      <c r="N330" s="229" t="s">
        <v>42</v>
      </c>
      <c r="O330" s="65"/>
      <c r="P330" s="188">
        <f>O330*H330</f>
        <v>0</v>
      </c>
      <c r="Q330" s="188">
        <v>0.008</v>
      </c>
      <c r="R330" s="188">
        <f>Q330*H330</f>
        <v>0.354312</v>
      </c>
      <c r="S330" s="188">
        <v>0</v>
      </c>
      <c r="T330" s="18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0" t="s">
        <v>387</v>
      </c>
      <c r="AT330" s="190" t="s">
        <v>240</v>
      </c>
      <c r="AU330" s="190" t="s">
        <v>80</v>
      </c>
      <c r="AY330" s="18" t="s">
        <v>143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18" t="s">
        <v>78</v>
      </c>
      <c r="BK330" s="191">
        <f>ROUND(I330*H330,2)</f>
        <v>0</v>
      </c>
      <c r="BL330" s="18" t="s">
        <v>270</v>
      </c>
      <c r="BM330" s="190" t="s">
        <v>1339</v>
      </c>
    </row>
    <row r="331" spans="1:47" s="2" customFormat="1" ht="11.25">
      <c r="A331" s="35"/>
      <c r="B331" s="36"/>
      <c r="C331" s="37"/>
      <c r="D331" s="192" t="s">
        <v>153</v>
      </c>
      <c r="E331" s="37"/>
      <c r="F331" s="193" t="s">
        <v>397</v>
      </c>
      <c r="G331" s="37"/>
      <c r="H331" s="37"/>
      <c r="I331" s="194"/>
      <c r="J331" s="37"/>
      <c r="K331" s="37"/>
      <c r="L331" s="40"/>
      <c r="M331" s="195"/>
      <c r="N331" s="196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153</v>
      </c>
      <c r="AU331" s="18" t="s">
        <v>80</v>
      </c>
    </row>
    <row r="332" spans="2:51" s="14" customFormat="1" ht="11.25">
      <c r="B332" s="209"/>
      <c r="C332" s="210"/>
      <c r="D332" s="192" t="s">
        <v>157</v>
      </c>
      <c r="E332" s="211" t="s">
        <v>19</v>
      </c>
      <c r="F332" s="212" t="s">
        <v>1340</v>
      </c>
      <c r="G332" s="210"/>
      <c r="H332" s="213">
        <v>42.18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157</v>
      </c>
      <c r="AU332" s="219" t="s">
        <v>80</v>
      </c>
      <c r="AV332" s="14" t="s">
        <v>80</v>
      </c>
      <c r="AW332" s="14" t="s">
        <v>33</v>
      </c>
      <c r="AX332" s="14" t="s">
        <v>78</v>
      </c>
      <c r="AY332" s="219" t="s">
        <v>143</v>
      </c>
    </row>
    <row r="333" spans="2:51" s="14" customFormat="1" ht="11.25">
      <c r="B333" s="209"/>
      <c r="C333" s="210"/>
      <c r="D333" s="192" t="s">
        <v>157</v>
      </c>
      <c r="E333" s="210"/>
      <c r="F333" s="212" t="s">
        <v>1341</v>
      </c>
      <c r="G333" s="210"/>
      <c r="H333" s="213">
        <v>44.289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157</v>
      </c>
      <c r="AU333" s="219" t="s">
        <v>80</v>
      </c>
      <c r="AV333" s="14" t="s">
        <v>80</v>
      </c>
      <c r="AW333" s="14" t="s">
        <v>4</v>
      </c>
      <c r="AX333" s="14" t="s">
        <v>78</v>
      </c>
      <c r="AY333" s="219" t="s">
        <v>143</v>
      </c>
    </row>
    <row r="334" spans="1:65" s="2" customFormat="1" ht="24.2" customHeight="1">
      <c r="A334" s="35"/>
      <c r="B334" s="36"/>
      <c r="C334" s="179" t="s">
        <v>485</v>
      </c>
      <c r="D334" s="179" t="s">
        <v>146</v>
      </c>
      <c r="E334" s="180" t="s">
        <v>402</v>
      </c>
      <c r="F334" s="181" t="s">
        <v>403</v>
      </c>
      <c r="G334" s="182" t="s">
        <v>163</v>
      </c>
      <c r="H334" s="183">
        <v>42.18</v>
      </c>
      <c r="I334" s="184"/>
      <c r="J334" s="185">
        <f>ROUND(I334*H334,2)</f>
        <v>0</v>
      </c>
      <c r="K334" s="181" t="s">
        <v>150</v>
      </c>
      <c r="L334" s="40"/>
      <c r="M334" s="186" t="s">
        <v>19</v>
      </c>
      <c r="N334" s="187" t="s">
        <v>42</v>
      </c>
      <c r="O334" s="65"/>
      <c r="P334" s="188">
        <f>O334*H334</f>
        <v>0</v>
      </c>
      <c r="Q334" s="188">
        <v>0</v>
      </c>
      <c r="R334" s="188">
        <f>Q334*H334</f>
        <v>0</v>
      </c>
      <c r="S334" s="188">
        <v>0.01065</v>
      </c>
      <c r="T334" s="189">
        <f>S334*H334</f>
        <v>0.449217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0" t="s">
        <v>270</v>
      </c>
      <c r="AT334" s="190" t="s">
        <v>146</v>
      </c>
      <c r="AU334" s="190" t="s">
        <v>80</v>
      </c>
      <c r="AY334" s="18" t="s">
        <v>143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18" t="s">
        <v>78</v>
      </c>
      <c r="BK334" s="191">
        <f>ROUND(I334*H334,2)</f>
        <v>0</v>
      </c>
      <c r="BL334" s="18" t="s">
        <v>270</v>
      </c>
      <c r="BM334" s="190" t="s">
        <v>1342</v>
      </c>
    </row>
    <row r="335" spans="1:47" s="2" customFormat="1" ht="19.5">
      <c r="A335" s="35"/>
      <c r="B335" s="36"/>
      <c r="C335" s="37"/>
      <c r="D335" s="192" t="s">
        <v>153</v>
      </c>
      <c r="E335" s="37"/>
      <c r="F335" s="193" t="s">
        <v>405</v>
      </c>
      <c r="G335" s="37"/>
      <c r="H335" s="37"/>
      <c r="I335" s="194"/>
      <c r="J335" s="37"/>
      <c r="K335" s="37"/>
      <c r="L335" s="40"/>
      <c r="M335" s="195"/>
      <c r="N335" s="196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153</v>
      </c>
      <c r="AU335" s="18" t="s">
        <v>80</v>
      </c>
    </row>
    <row r="336" spans="1:47" s="2" customFormat="1" ht="11.25">
      <c r="A336" s="35"/>
      <c r="B336" s="36"/>
      <c r="C336" s="37"/>
      <c r="D336" s="197" t="s">
        <v>155</v>
      </c>
      <c r="E336" s="37"/>
      <c r="F336" s="198" t="s">
        <v>406</v>
      </c>
      <c r="G336" s="37"/>
      <c r="H336" s="37"/>
      <c r="I336" s="194"/>
      <c r="J336" s="37"/>
      <c r="K336" s="37"/>
      <c r="L336" s="40"/>
      <c r="M336" s="195"/>
      <c r="N336" s="196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155</v>
      </c>
      <c r="AU336" s="18" t="s">
        <v>80</v>
      </c>
    </row>
    <row r="337" spans="2:51" s="13" customFormat="1" ht="11.25">
      <c r="B337" s="199"/>
      <c r="C337" s="200"/>
      <c r="D337" s="192" t="s">
        <v>157</v>
      </c>
      <c r="E337" s="201" t="s">
        <v>19</v>
      </c>
      <c r="F337" s="202" t="s">
        <v>393</v>
      </c>
      <c r="G337" s="200"/>
      <c r="H337" s="201" t="s">
        <v>19</v>
      </c>
      <c r="I337" s="203"/>
      <c r="J337" s="200"/>
      <c r="K337" s="200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157</v>
      </c>
      <c r="AU337" s="208" t="s">
        <v>80</v>
      </c>
      <c r="AV337" s="13" t="s">
        <v>78</v>
      </c>
      <c r="AW337" s="13" t="s">
        <v>33</v>
      </c>
      <c r="AX337" s="13" t="s">
        <v>71</v>
      </c>
      <c r="AY337" s="208" t="s">
        <v>143</v>
      </c>
    </row>
    <row r="338" spans="2:51" s="14" customFormat="1" ht="11.25">
      <c r="B338" s="209"/>
      <c r="C338" s="210"/>
      <c r="D338" s="192" t="s">
        <v>157</v>
      </c>
      <c r="E338" s="211" t="s">
        <v>19</v>
      </c>
      <c r="F338" s="212" t="s">
        <v>1338</v>
      </c>
      <c r="G338" s="210"/>
      <c r="H338" s="213">
        <v>42.18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157</v>
      </c>
      <c r="AU338" s="219" t="s">
        <v>80</v>
      </c>
      <c r="AV338" s="14" t="s">
        <v>80</v>
      </c>
      <c r="AW338" s="14" t="s">
        <v>33</v>
      </c>
      <c r="AX338" s="14" t="s">
        <v>78</v>
      </c>
      <c r="AY338" s="219" t="s">
        <v>143</v>
      </c>
    </row>
    <row r="339" spans="1:65" s="2" customFormat="1" ht="24.2" customHeight="1">
      <c r="A339" s="35"/>
      <c r="B339" s="36"/>
      <c r="C339" s="179" t="s">
        <v>491</v>
      </c>
      <c r="D339" s="179" t="s">
        <v>146</v>
      </c>
      <c r="E339" s="180" t="s">
        <v>1343</v>
      </c>
      <c r="F339" s="181" t="s">
        <v>1344</v>
      </c>
      <c r="G339" s="182" t="s">
        <v>170</v>
      </c>
      <c r="H339" s="183">
        <v>1.8</v>
      </c>
      <c r="I339" s="184"/>
      <c r="J339" s="185">
        <f>ROUND(I339*H339,2)</f>
        <v>0</v>
      </c>
      <c r="K339" s="181" t="s">
        <v>150</v>
      </c>
      <c r="L339" s="40"/>
      <c r="M339" s="186" t="s">
        <v>19</v>
      </c>
      <c r="N339" s="187" t="s">
        <v>42</v>
      </c>
      <c r="O339" s="65"/>
      <c r="P339" s="188">
        <f>O339*H339</f>
        <v>0</v>
      </c>
      <c r="Q339" s="188">
        <v>0.00935</v>
      </c>
      <c r="R339" s="188">
        <f>Q339*H339</f>
        <v>0.01683</v>
      </c>
      <c r="S339" s="188">
        <v>0</v>
      </c>
      <c r="T339" s="18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0" t="s">
        <v>270</v>
      </c>
      <c r="AT339" s="190" t="s">
        <v>146</v>
      </c>
      <c r="AU339" s="190" t="s">
        <v>80</v>
      </c>
      <c r="AY339" s="18" t="s">
        <v>143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18" t="s">
        <v>78</v>
      </c>
      <c r="BK339" s="191">
        <f>ROUND(I339*H339,2)</f>
        <v>0</v>
      </c>
      <c r="BL339" s="18" t="s">
        <v>270</v>
      </c>
      <c r="BM339" s="190" t="s">
        <v>1345</v>
      </c>
    </row>
    <row r="340" spans="1:47" s="2" customFormat="1" ht="29.25">
      <c r="A340" s="35"/>
      <c r="B340" s="36"/>
      <c r="C340" s="37"/>
      <c r="D340" s="192" t="s">
        <v>153</v>
      </c>
      <c r="E340" s="37"/>
      <c r="F340" s="193" t="s">
        <v>1346</v>
      </c>
      <c r="G340" s="37"/>
      <c r="H340" s="37"/>
      <c r="I340" s="194"/>
      <c r="J340" s="37"/>
      <c r="K340" s="37"/>
      <c r="L340" s="40"/>
      <c r="M340" s="195"/>
      <c r="N340" s="196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153</v>
      </c>
      <c r="AU340" s="18" t="s">
        <v>80</v>
      </c>
    </row>
    <row r="341" spans="1:47" s="2" customFormat="1" ht="11.25">
      <c r="A341" s="35"/>
      <c r="B341" s="36"/>
      <c r="C341" s="37"/>
      <c r="D341" s="197" t="s">
        <v>155</v>
      </c>
      <c r="E341" s="37"/>
      <c r="F341" s="198" t="s">
        <v>1347</v>
      </c>
      <c r="G341" s="37"/>
      <c r="H341" s="37"/>
      <c r="I341" s="194"/>
      <c r="J341" s="37"/>
      <c r="K341" s="37"/>
      <c r="L341" s="40"/>
      <c r="M341" s="195"/>
      <c r="N341" s="196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155</v>
      </c>
      <c r="AU341" s="18" t="s">
        <v>80</v>
      </c>
    </row>
    <row r="342" spans="2:51" s="13" customFormat="1" ht="11.25">
      <c r="B342" s="199"/>
      <c r="C342" s="200"/>
      <c r="D342" s="192" t="s">
        <v>157</v>
      </c>
      <c r="E342" s="201" t="s">
        <v>19</v>
      </c>
      <c r="F342" s="202" t="s">
        <v>158</v>
      </c>
      <c r="G342" s="200"/>
      <c r="H342" s="201" t="s">
        <v>19</v>
      </c>
      <c r="I342" s="203"/>
      <c r="J342" s="200"/>
      <c r="K342" s="200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157</v>
      </c>
      <c r="AU342" s="208" t="s">
        <v>80</v>
      </c>
      <c r="AV342" s="13" t="s">
        <v>78</v>
      </c>
      <c r="AW342" s="13" t="s">
        <v>33</v>
      </c>
      <c r="AX342" s="13" t="s">
        <v>71</v>
      </c>
      <c r="AY342" s="208" t="s">
        <v>143</v>
      </c>
    </row>
    <row r="343" spans="2:51" s="14" customFormat="1" ht="11.25">
      <c r="B343" s="209"/>
      <c r="C343" s="210"/>
      <c r="D343" s="192" t="s">
        <v>157</v>
      </c>
      <c r="E343" s="211" t="s">
        <v>19</v>
      </c>
      <c r="F343" s="212" t="s">
        <v>1348</v>
      </c>
      <c r="G343" s="210"/>
      <c r="H343" s="213">
        <v>1.8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157</v>
      </c>
      <c r="AU343" s="219" t="s">
        <v>80</v>
      </c>
      <c r="AV343" s="14" t="s">
        <v>80</v>
      </c>
      <c r="AW343" s="14" t="s">
        <v>33</v>
      </c>
      <c r="AX343" s="14" t="s">
        <v>78</v>
      </c>
      <c r="AY343" s="219" t="s">
        <v>143</v>
      </c>
    </row>
    <row r="344" spans="1:65" s="2" customFormat="1" ht="24.2" customHeight="1">
      <c r="A344" s="35"/>
      <c r="B344" s="36"/>
      <c r="C344" s="179" t="s">
        <v>497</v>
      </c>
      <c r="D344" s="179" t="s">
        <v>146</v>
      </c>
      <c r="E344" s="180" t="s">
        <v>408</v>
      </c>
      <c r="F344" s="181" t="s">
        <v>409</v>
      </c>
      <c r="G344" s="182" t="s">
        <v>345</v>
      </c>
      <c r="H344" s="230"/>
      <c r="I344" s="184"/>
      <c r="J344" s="185">
        <f>ROUND(I344*H344,2)</f>
        <v>0</v>
      </c>
      <c r="K344" s="181" t="s">
        <v>150</v>
      </c>
      <c r="L344" s="40"/>
      <c r="M344" s="186" t="s">
        <v>19</v>
      </c>
      <c r="N344" s="187" t="s">
        <v>42</v>
      </c>
      <c r="O344" s="65"/>
      <c r="P344" s="188">
        <f>O344*H344</f>
        <v>0</v>
      </c>
      <c r="Q344" s="188">
        <v>0</v>
      </c>
      <c r="R344" s="188">
        <f>Q344*H344</f>
        <v>0</v>
      </c>
      <c r="S344" s="188">
        <v>0</v>
      </c>
      <c r="T344" s="18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270</v>
      </c>
      <c r="AT344" s="190" t="s">
        <v>146</v>
      </c>
      <c r="AU344" s="190" t="s">
        <v>80</v>
      </c>
      <c r="AY344" s="18" t="s">
        <v>143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8" t="s">
        <v>78</v>
      </c>
      <c r="BK344" s="191">
        <f>ROUND(I344*H344,2)</f>
        <v>0</v>
      </c>
      <c r="BL344" s="18" t="s">
        <v>270</v>
      </c>
      <c r="BM344" s="190" t="s">
        <v>1349</v>
      </c>
    </row>
    <row r="345" spans="1:47" s="2" customFormat="1" ht="29.25">
      <c r="A345" s="35"/>
      <c r="B345" s="36"/>
      <c r="C345" s="37"/>
      <c r="D345" s="192" t="s">
        <v>153</v>
      </c>
      <c r="E345" s="37"/>
      <c r="F345" s="193" t="s">
        <v>411</v>
      </c>
      <c r="G345" s="37"/>
      <c r="H345" s="37"/>
      <c r="I345" s="194"/>
      <c r="J345" s="37"/>
      <c r="K345" s="37"/>
      <c r="L345" s="40"/>
      <c r="M345" s="195"/>
      <c r="N345" s="196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153</v>
      </c>
      <c r="AU345" s="18" t="s">
        <v>80</v>
      </c>
    </row>
    <row r="346" spans="1:47" s="2" customFormat="1" ht="11.25">
      <c r="A346" s="35"/>
      <c r="B346" s="36"/>
      <c r="C346" s="37"/>
      <c r="D346" s="197" t="s">
        <v>155</v>
      </c>
      <c r="E346" s="37"/>
      <c r="F346" s="198" t="s">
        <v>412</v>
      </c>
      <c r="G346" s="37"/>
      <c r="H346" s="37"/>
      <c r="I346" s="194"/>
      <c r="J346" s="37"/>
      <c r="K346" s="37"/>
      <c r="L346" s="40"/>
      <c r="M346" s="195"/>
      <c r="N346" s="19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155</v>
      </c>
      <c r="AU346" s="18" t="s">
        <v>80</v>
      </c>
    </row>
    <row r="347" spans="2:63" s="12" customFormat="1" ht="22.9" customHeight="1">
      <c r="B347" s="163"/>
      <c r="C347" s="164"/>
      <c r="D347" s="165" t="s">
        <v>70</v>
      </c>
      <c r="E347" s="177" t="s">
        <v>413</v>
      </c>
      <c r="F347" s="177" t="s">
        <v>414</v>
      </c>
      <c r="G347" s="164"/>
      <c r="H347" s="164"/>
      <c r="I347" s="167"/>
      <c r="J347" s="178">
        <f>BK347</f>
        <v>0</v>
      </c>
      <c r="K347" s="164"/>
      <c r="L347" s="169"/>
      <c r="M347" s="170"/>
      <c r="N347" s="171"/>
      <c r="O347" s="171"/>
      <c r="P347" s="172">
        <f>SUM(P348:P363)</f>
        <v>0</v>
      </c>
      <c r="Q347" s="171"/>
      <c r="R347" s="172">
        <f>SUM(R348:R363)</f>
        <v>0.0195</v>
      </c>
      <c r="S347" s="171"/>
      <c r="T347" s="173">
        <f>SUM(T348:T363)</f>
        <v>0</v>
      </c>
      <c r="AR347" s="174" t="s">
        <v>80</v>
      </c>
      <c r="AT347" s="175" t="s">
        <v>70</v>
      </c>
      <c r="AU347" s="175" t="s">
        <v>78</v>
      </c>
      <c r="AY347" s="174" t="s">
        <v>143</v>
      </c>
      <c r="BK347" s="176">
        <f>SUM(BK348:BK363)</f>
        <v>0</v>
      </c>
    </row>
    <row r="348" spans="1:65" s="2" customFormat="1" ht="37.9" customHeight="1">
      <c r="A348" s="35"/>
      <c r="B348" s="36"/>
      <c r="C348" s="179" t="s">
        <v>503</v>
      </c>
      <c r="D348" s="179" t="s">
        <v>146</v>
      </c>
      <c r="E348" s="180" t="s">
        <v>1350</v>
      </c>
      <c r="F348" s="181" t="s">
        <v>1351</v>
      </c>
      <c r="G348" s="182" t="s">
        <v>194</v>
      </c>
      <c r="H348" s="183">
        <v>1</v>
      </c>
      <c r="I348" s="184"/>
      <c r="J348" s="185">
        <f>ROUND(I348*H348,2)</f>
        <v>0</v>
      </c>
      <c r="K348" s="181" t="s">
        <v>150</v>
      </c>
      <c r="L348" s="40"/>
      <c r="M348" s="186" t="s">
        <v>19</v>
      </c>
      <c r="N348" s="187" t="s">
        <v>42</v>
      </c>
      <c r="O348" s="65"/>
      <c r="P348" s="188">
        <f>O348*H348</f>
        <v>0</v>
      </c>
      <c r="Q348" s="188">
        <v>0</v>
      </c>
      <c r="R348" s="188">
        <f>Q348*H348</f>
        <v>0</v>
      </c>
      <c r="S348" s="188">
        <v>0</v>
      </c>
      <c r="T348" s="18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0" t="s">
        <v>270</v>
      </c>
      <c r="AT348" s="190" t="s">
        <v>146</v>
      </c>
      <c r="AU348" s="190" t="s">
        <v>80</v>
      </c>
      <c r="AY348" s="18" t="s">
        <v>143</v>
      </c>
      <c r="BE348" s="191">
        <f>IF(N348="základní",J348,0)</f>
        <v>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18" t="s">
        <v>78</v>
      </c>
      <c r="BK348" s="191">
        <f>ROUND(I348*H348,2)</f>
        <v>0</v>
      </c>
      <c r="BL348" s="18" t="s">
        <v>270</v>
      </c>
      <c r="BM348" s="190" t="s">
        <v>1352</v>
      </c>
    </row>
    <row r="349" spans="1:47" s="2" customFormat="1" ht="29.25">
      <c r="A349" s="35"/>
      <c r="B349" s="36"/>
      <c r="C349" s="37"/>
      <c r="D349" s="192" t="s">
        <v>153</v>
      </c>
      <c r="E349" s="37"/>
      <c r="F349" s="193" t="s">
        <v>1353</v>
      </c>
      <c r="G349" s="37"/>
      <c r="H349" s="37"/>
      <c r="I349" s="194"/>
      <c r="J349" s="37"/>
      <c r="K349" s="37"/>
      <c r="L349" s="40"/>
      <c r="M349" s="195"/>
      <c r="N349" s="196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153</v>
      </c>
      <c r="AU349" s="18" t="s">
        <v>80</v>
      </c>
    </row>
    <row r="350" spans="1:47" s="2" customFormat="1" ht="11.25">
      <c r="A350" s="35"/>
      <c r="B350" s="36"/>
      <c r="C350" s="37"/>
      <c r="D350" s="197" t="s">
        <v>155</v>
      </c>
      <c r="E350" s="37"/>
      <c r="F350" s="198" t="s">
        <v>1354</v>
      </c>
      <c r="G350" s="37"/>
      <c r="H350" s="37"/>
      <c r="I350" s="194"/>
      <c r="J350" s="37"/>
      <c r="K350" s="37"/>
      <c r="L350" s="40"/>
      <c r="M350" s="195"/>
      <c r="N350" s="196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155</v>
      </c>
      <c r="AU350" s="18" t="s">
        <v>80</v>
      </c>
    </row>
    <row r="351" spans="2:51" s="14" customFormat="1" ht="11.25">
      <c r="B351" s="209"/>
      <c r="C351" s="210"/>
      <c r="D351" s="192" t="s">
        <v>157</v>
      </c>
      <c r="E351" s="211" t="s">
        <v>19</v>
      </c>
      <c r="F351" s="212" t="s">
        <v>1355</v>
      </c>
      <c r="G351" s="210"/>
      <c r="H351" s="213">
        <v>1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157</v>
      </c>
      <c r="AU351" s="219" t="s">
        <v>80</v>
      </c>
      <c r="AV351" s="14" t="s">
        <v>80</v>
      </c>
      <c r="AW351" s="14" t="s">
        <v>33</v>
      </c>
      <c r="AX351" s="14" t="s">
        <v>78</v>
      </c>
      <c r="AY351" s="219" t="s">
        <v>143</v>
      </c>
    </row>
    <row r="352" spans="1:65" s="2" customFormat="1" ht="24.2" customHeight="1">
      <c r="A352" s="35"/>
      <c r="B352" s="36"/>
      <c r="C352" s="220" t="s">
        <v>511</v>
      </c>
      <c r="D352" s="220" t="s">
        <v>240</v>
      </c>
      <c r="E352" s="221" t="s">
        <v>1356</v>
      </c>
      <c r="F352" s="222" t="s">
        <v>1357</v>
      </c>
      <c r="G352" s="223" t="s">
        <v>194</v>
      </c>
      <c r="H352" s="224">
        <v>1</v>
      </c>
      <c r="I352" s="225"/>
      <c r="J352" s="226">
        <f>ROUND(I352*H352,2)</f>
        <v>0</v>
      </c>
      <c r="K352" s="222" t="s">
        <v>339</v>
      </c>
      <c r="L352" s="227"/>
      <c r="M352" s="228" t="s">
        <v>19</v>
      </c>
      <c r="N352" s="229" t="s">
        <v>42</v>
      </c>
      <c r="O352" s="65"/>
      <c r="P352" s="188">
        <f>O352*H352</f>
        <v>0</v>
      </c>
      <c r="Q352" s="188">
        <v>0.0195</v>
      </c>
      <c r="R352" s="188">
        <f>Q352*H352</f>
        <v>0.0195</v>
      </c>
      <c r="S352" s="188">
        <v>0</v>
      </c>
      <c r="T352" s="189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0" t="s">
        <v>387</v>
      </c>
      <c r="AT352" s="190" t="s">
        <v>240</v>
      </c>
      <c r="AU352" s="190" t="s">
        <v>80</v>
      </c>
      <c r="AY352" s="18" t="s">
        <v>143</v>
      </c>
      <c r="BE352" s="191">
        <f>IF(N352="základní",J352,0)</f>
        <v>0</v>
      </c>
      <c r="BF352" s="191">
        <f>IF(N352="snížená",J352,0)</f>
        <v>0</v>
      </c>
      <c r="BG352" s="191">
        <f>IF(N352="zákl. přenesená",J352,0)</f>
        <v>0</v>
      </c>
      <c r="BH352" s="191">
        <f>IF(N352="sníž. přenesená",J352,0)</f>
        <v>0</v>
      </c>
      <c r="BI352" s="191">
        <f>IF(N352="nulová",J352,0)</f>
        <v>0</v>
      </c>
      <c r="BJ352" s="18" t="s">
        <v>78</v>
      </c>
      <c r="BK352" s="191">
        <f>ROUND(I352*H352,2)</f>
        <v>0</v>
      </c>
      <c r="BL352" s="18" t="s">
        <v>270</v>
      </c>
      <c r="BM352" s="190" t="s">
        <v>1358</v>
      </c>
    </row>
    <row r="353" spans="1:47" s="2" customFormat="1" ht="11.25">
      <c r="A353" s="35"/>
      <c r="B353" s="36"/>
      <c r="C353" s="37"/>
      <c r="D353" s="192" t="s">
        <v>153</v>
      </c>
      <c r="E353" s="37"/>
      <c r="F353" s="193" t="s">
        <v>1357</v>
      </c>
      <c r="G353" s="37"/>
      <c r="H353" s="37"/>
      <c r="I353" s="194"/>
      <c r="J353" s="37"/>
      <c r="K353" s="37"/>
      <c r="L353" s="40"/>
      <c r="M353" s="195"/>
      <c r="N353" s="196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153</v>
      </c>
      <c r="AU353" s="18" t="s">
        <v>80</v>
      </c>
    </row>
    <row r="354" spans="2:51" s="13" customFormat="1" ht="11.25">
      <c r="B354" s="199"/>
      <c r="C354" s="200"/>
      <c r="D354" s="192" t="s">
        <v>157</v>
      </c>
      <c r="E354" s="201" t="s">
        <v>19</v>
      </c>
      <c r="F354" s="202" t="s">
        <v>1029</v>
      </c>
      <c r="G354" s="200"/>
      <c r="H354" s="201" t="s">
        <v>19</v>
      </c>
      <c r="I354" s="203"/>
      <c r="J354" s="200"/>
      <c r="K354" s="200"/>
      <c r="L354" s="204"/>
      <c r="M354" s="205"/>
      <c r="N354" s="206"/>
      <c r="O354" s="206"/>
      <c r="P354" s="206"/>
      <c r="Q354" s="206"/>
      <c r="R354" s="206"/>
      <c r="S354" s="206"/>
      <c r="T354" s="207"/>
      <c r="AT354" s="208" t="s">
        <v>157</v>
      </c>
      <c r="AU354" s="208" t="s">
        <v>80</v>
      </c>
      <c r="AV354" s="13" t="s">
        <v>78</v>
      </c>
      <c r="AW354" s="13" t="s">
        <v>33</v>
      </c>
      <c r="AX354" s="13" t="s">
        <v>71</v>
      </c>
      <c r="AY354" s="208" t="s">
        <v>143</v>
      </c>
    </row>
    <row r="355" spans="2:51" s="14" customFormat="1" ht="11.25">
      <c r="B355" s="209"/>
      <c r="C355" s="210"/>
      <c r="D355" s="192" t="s">
        <v>157</v>
      </c>
      <c r="E355" s="211" t="s">
        <v>19</v>
      </c>
      <c r="F355" s="212" t="s">
        <v>1359</v>
      </c>
      <c r="G355" s="210"/>
      <c r="H355" s="213">
        <v>1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157</v>
      </c>
      <c r="AU355" s="219" t="s">
        <v>80</v>
      </c>
      <c r="AV355" s="14" t="s">
        <v>80</v>
      </c>
      <c r="AW355" s="14" t="s">
        <v>33</v>
      </c>
      <c r="AX355" s="14" t="s">
        <v>78</v>
      </c>
      <c r="AY355" s="219" t="s">
        <v>143</v>
      </c>
    </row>
    <row r="356" spans="1:65" s="2" customFormat="1" ht="24.2" customHeight="1">
      <c r="A356" s="35"/>
      <c r="B356" s="36"/>
      <c r="C356" s="179" t="s">
        <v>519</v>
      </c>
      <c r="D356" s="179" t="s">
        <v>146</v>
      </c>
      <c r="E356" s="180" t="s">
        <v>1360</v>
      </c>
      <c r="F356" s="181" t="s">
        <v>1361</v>
      </c>
      <c r="G356" s="182" t="s">
        <v>194</v>
      </c>
      <c r="H356" s="183">
        <v>1</v>
      </c>
      <c r="I356" s="184"/>
      <c r="J356" s="185">
        <f>ROUND(I356*H356,2)</f>
        <v>0</v>
      </c>
      <c r="K356" s="181" t="s">
        <v>150</v>
      </c>
      <c r="L356" s="40"/>
      <c r="M356" s="186" t="s">
        <v>19</v>
      </c>
      <c r="N356" s="187" t="s">
        <v>42</v>
      </c>
      <c r="O356" s="65"/>
      <c r="P356" s="188">
        <f>O356*H356</f>
        <v>0</v>
      </c>
      <c r="Q356" s="188">
        <v>0</v>
      </c>
      <c r="R356" s="188">
        <f>Q356*H356</f>
        <v>0</v>
      </c>
      <c r="S356" s="188">
        <v>0</v>
      </c>
      <c r="T356" s="189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0" t="s">
        <v>270</v>
      </c>
      <c r="AT356" s="190" t="s">
        <v>146</v>
      </c>
      <c r="AU356" s="190" t="s">
        <v>80</v>
      </c>
      <c r="AY356" s="18" t="s">
        <v>143</v>
      </c>
      <c r="BE356" s="191">
        <f>IF(N356="základní",J356,0)</f>
        <v>0</v>
      </c>
      <c r="BF356" s="191">
        <f>IF(N356="snížená",J356,0)</f>
        <v>0</v>
      </c>
      <c r="BG356" s="191">
        <f>IF(N356="zákl. přenesená",J356,0)</f>
        <v>0</v>
      </c>
      <c r="BH356" s="191">
        <f>IF(N356="sníž. přenesená",J356,0)</f>
        <v>0</v>
      </c>
      <c r="BI356" s="191">
        <f>IF(N356="nulová",J356,0)</f>
        <v>0</v>
      </c>
      <c r="BJ356" s="18" t="s">
        <v>78</v>
      </c>
      <c r="BK356" s="191">
        <f>ROUND(I356*H356,2)</f>
        <v>0</v>
      </c>
      <c r="BL356" s="18" t="s">
        <v>270</v>
      </c>
      <c r="BM356" s="190" t="s">
        <v>1362</v>
      </c>
    </row>
    <row r="357" spans="1:47" s="2" customFormat="1" ht="11.25">
      <c r="A357" s="35"/>
      <c r="B357" s="36"/>
      <c r="C357" s="37"/>
      <c r="D357" s="192" t="s">
        <v>153</v>
      </c>
      <c r="E357" s="37"/>
      <c r="F357" s="193" t="s">
        <v>1361</v>
      </c>
      <c r="G357" s="37"/>
      <c r="H357" s="37"/>
      <c r="I357" s="194"/>
      <c r="J357" s="37"/>
      <c r="K357" s="37"/>
      <c r="L357" s="40"/>
      <c r="M357" s="195"/>
      <c r="N357" s="196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153</v>
      </c>
      <c r="AU357" s="18" t="s">
        <v>80</v>
      </c>
    </row>
    <row r="358" spans="1:47" s="2" customFormat="1" ht="11.25">
      <c r="A358" s="35"/>
      <c r="B358" s="36"/>
      <c r="C358" s="37"/>
      <c r="D358" s="197" t="s">
        <v>155</v>
      </c>
      <c r="E358" s="37"/>
      <c r="F358" s="198" t="s">
        <v>1363</v>
      </c>
      <c r="G358" s="37"/>
      <c r="H358" s="37"/>
      <c r="I358" s="194"/>
      <c r="J358" s="37"/>
      <c r="K358" s="37"/>
      <c r="L358" s="40"/>
      <c r="M358" s="195"/>
      <c r="N358" s="196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155</v>
      </c>
      <c r="AU358" s="18" t="s">
        <v>80</v>
      </c>
    </row>
    <row r="359" spans="2:51" s="13" customFormat="1" ht="11.25">
      <c r="B359" s="199"/>
      <c r="C359" s="200"/>
      <c r="D359" s="192" t="s">
        <v>157</v>
      </c>
      <c r="E359" s="201" t="s">
        <v>19</v>
      </c>
      <c r="F359" s="202" t="s">
        <v>1364</v>
      </c>
      <c r="G359" s="200"/>
      <c r="H359" s="201" t="s">
        <v>19</v>
      </c>
      <c r="I359" s="203"/>
      <c r="J359" s="200"/>
      <c r="K359" s="200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157</v>
      </c>
      <c r="AU359" s="208" t="s">
        <v>80</v>
      </c>
      <c r="AV359" s="13" t="s">
        <v>78</v>
      </c>
      <c r="AW359" s="13" t="s">
        <v>33</v>
      </c>
      <c r="AX359" s="13" t="s">
        <v>71</v>
      </c>
      <c r="AY359" s="208" t="s">
        <v>143</v>
      </c>
    </row>
    <row r="360" spans="2:51" s="14" customFormat="1" ht="22.5">
      <c r="B360" s="209"/>
      <c r="C360" s="210"/>
      <c r="D360" s="192" t="s">
        <v>157</v>
      </c>
      <c r="E360" s="211" t="s">
        <v>19</v>
      </c>
      <c r="F360" s="212" t="s">
        <v>1365</v>
      </c>
      <c r="G360" s="210"/>
      <c r="H360" s="213">
        <v>1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157</v>
      </c>
      <c r="AU360" s="219" t="s">
        <v>80</v>
      </c>
      <c r="AV360" s="14" t="s">
        <v>80</v>
      </c>
      <c r="AW360" s="14" t="s">
        <v>33</v>
      </c>
      <c r="AX360" s="14" t="s">
        <v>78</v>
      </c>
      <c r="AY360" s="219" t="s">
        <v>143</v>
      </c>
    </row>
    <row r="361" spans="1:65" s="2" customFormat="1" ht="24.2" customHeight="1">
      <c r="A361" s="35"/>
      <c r="B361" s="36"/>
      <c r="C361" s="179" t="s">
        <v>525</v>
      </c>
      <c r="D361" s="179" t="s">
        <v>146</v>
      </c>
      <c r="E361" s="180" t="s">
        <v>429</v>
      </c>
      <c r="F361" s="181" t="s">
        <v>430</v>
      </c>
      <c r="G361" s="182" t="s">
        <v>345</v>
      </c>
      <c r="H361" s="230"/>
      <c r="I361" s="184"/>
      <c r="J361" s="185">
        <f>ROUND(I361*H361,2)</f>
        <v>0</v>
      </c>
      <c r="K361" s="181" t="s">
        <v>150</v>
      </c>
      <c r="L361" s="40"/>
      <c r="M361" s="186" t="s">
        <v>19</v>
      </c>
      <c r="N361" s="187" t="s">
        <v>42</v>
      </c>
      <c r="O361" s="65"/>
      <c r="P361" s="188">
        <f>O361*H361</f>
        <v>0</v>
      </c>
      <c r="Q361" s="188">
        <v>0</v>
      </c>
      <c r="R361" s="188">
        <f>Q361*H361</f>
        <v>0</v>
      </c>
      <c r="S361" s="188">
        <v>0</v>
      </c>
      <c r="T361" s="18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0" t="s">
        <v>270</v>
      </c>
      <c r="AT361" s="190" t="s">
        <v>146</v>
      </c>
      <c r="AU361" s="190" t="s">
        <v>80</v>
      </c>
      <c r="AY361" s="18" t="s">
        <v>143</v>
      </c>
      <c r="BE361" s="191">
        <f>IF(N361="základní",J361,0)</f>
        <v>0</v>
      </c>
      <c r="BF361" s="191">
        <f>IF(N361="snížená",J361,0)</f>
        <v>0</v>
      </c>
      <c r="BG361" s="191">
        <f>IF(N361="zákl. přenesená",J361,0)</f>
        <v>0</v>
      </c>
      <c r="BH361" s="191">
        <f>IF(N361="sníž. přenesená",J361,0)</f>
        <v>0</v>
      </c>
      <c r="BI361" s="191">
        <f>IF(N361="nulová",J361,0)</f>
        <v>0</v>
      </c>
      <c r="BJ361" s="18" t="s">
        <v>78</v>
      </c>
      <c r="BK361" s="191">
        <f>ROUND(I361*H361,2)</f>
        <v>0</v>
      </c>
      <c r="BL361" s="18" t="s">
        <v>270</v>
      </c>
      <c r="BM361" s="190" t="s">
        <v>1366</v>
      </c>
    </row>
    <row r="362" spans="1:47" s="2" customFormat="1" ht="29.25">
      <c r="A362" s="35"/>
      <c r="B362" s="36"/>
      <c r="C362" s="37"/>
      <c r="D362" s="192" t="s">
        <v>153</v>
      </c>
      <c r="E362" s="37"/>
      <c r="F362" s="193" t="s">
        <v>432</v>
      </c>
      <c r="G362" s="37"/>
      <c r="H362" s="37"/>
      <c r="I362" s="194"/>
      <c r="J362" s="37"/>
      <c r="K362" s="37"/>
      <c r="L362" s="40"/>
      <c r="M362" s="195"/>
      <c r="N362" s="196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153</v>
      </c>
      <c r="AU362" s="18" t="s">
        <v>80</v>
      </c>
    </row>
    <row r="363" spans="1:47" s="2" customFormat="1" ht="11.25">
      <c r="A363" s="35"/>
      <c r="B363" s="36"/>
      <c r="C363" s="37"/>
      <c r="D363" s="197" t="s">
        <v>155</v>
      </c>
      <c r="E363" s="37"/>
      <c r="F363" s="198" t="s">
        <v>433</v>
      </c>
      <c r="G363" s="37"/>
      <c r="H363" s="37"/>
      <c r="I363" s="194"/>
      <c r="J363" s="37"/>
      <c r="K363" s="37"/>
      <c r="L363" s="40"/>
      <c r="M363" s="195"/>
      <c r="N363" s="196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155</v>
      </c>
      <c r="AU363" s="18" t="s">
        <v>80</v>
      </c>
    </row>
    <row r="364" spans="2:63" s="12" customFormat="1" ht="22.9" customHeight="1">
      <c r="B364" s="163"/>
      <c r="C364" s="164"/>
      <c r="D364" s="165" t="s">
        <v>70</v>
      </c>
      <c r="E364" s="177" t="s">
        <v>1032</v>
      </c>
      <c r="F364" s="177" t="s">
        <v>1033</v>
      </c>
      <c r="G364" s="164"/>
      <c r="H364" s="164"/>
      <c r="I364" s="167"/>
      <c r="J364" s="178">
        <f>BK364</f>
        <v>0</v>
      </c>
      <c r="K364" s="164"/>
      <c r="L364" s="169"/>
      <c r="M364" s="170"/>
      <c r="N364" s="171"/>
      <c r="O364" s="171"/>
      <c r="P364" s="172">
        <f>SUM(P365:P413)</f>
        <v>0</v>
      </c>
      <c r="Q364" s="171"/>
      <c r="R364" s="172">
        <f>SUM(R365:R413)</f>
        <v>0.17614559999999999</v>
      </c>
      <c r="S364" s="171"/>
      <c r="T364" s="173">
        <f>SUM(T365:T413)</f>
        <v>0.365</v>
      </c>
      <c r="AR364" s="174" t="s">
        <v>80</v>
      </c>
      <c r="AT364" s="175" t="s">
        <v>70</v>
      </c>
      <c r="AU364" s="175" t="s">
        <v>78</v>
      </c>
      <c r="AY364" s="174" t="s">
        <v>143</v>
      </c>
      <c r="BK364" s="176">
        <f>SUM(BK365:BK413)</f>
        <v>0</v>
      </c>
    </row>
    <row r="365" spans="1:65" s="2" customFormat="1" ht="49.15" customHeight="1">
      <c r="A365" s="35"/>
      <c r="B365" s="36"/>
      <c r="C365" s="179" t="s">
        <v>531</v>
      </c>
      <c r="D365" s="179" t="s">
        <v>146</v>
      </c>
      <c r="E365" s="180" t="s">
        <v>1367</v>
      </c>
      <c r="F365" s="181" t="s">
        <v>1368</v>
      </c>
      <c r="G365" s="182" t="s">
        <v>170</v>
      </c>
      <c r="H365" s="183">
        <v>12.7</v>
      </c>
      <c r="I365" s="184"/>
      <c r="J365" s="185">
        <f>ROUND(I365*H365,2)</f>
        <v>0</v>
      </c>
      <c r="K365" s="181" t="s">
        <v>339</v>
      </c>
      <c r="L365" s="40"/>
      <c r="M365" s="186" t="s">
        <v>19</v>
      </c>
      <c r="N365" s="187" t="s">
        <v>42</v>
      </c>
      <c r="O365" s="65"/>
      <c r="P365" s="188">
        <f>O365*H365</f>
        <v>0</v>
      </c>
      <c r="Q365" s="188">
        <v>5E-05</v>
      </c>
      <c r="R365" s="188">
        <f>Q365*H365</f>
        <v>0.000635</v>
      </c>
      <c r="S365" s="188">
        <v>0</v>
      </c>
      <c r="T365" s="189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0" t="s">
        <v>151</v>
      </c>
      <c r="AT365" s="190" t="s">
        <v>146</v>
      </c>
      <c r="AU365" s="190" t="s">
        <v>80</v>
      </c>
      <c r="AY365" s="18" t="s">
        <v>143</v>
      </c>
      <c r="BE365" s="191">
        <f>IF(N365="základní",J365,0)</f>
        <v>0</v>
      </c>
      <c r="BF365" s="191">
        <f>IF(N365="snížená",J365,0)</f>
        <v>0</v>
      </c>
      <c r="BG365" s="191">
        <f>IF(N365="zákl. přenesená",J365,0)</f>
        <v>0</v>
      </c>
      <c r="BH365" s="191">
        <f>IF(N365="sníž. přenesená",J365,0)</f>
        <v>0</v>
      </c>
      <c r="BI365" s="191">
        <f>IF(N365="nulová",J365,0)</f>
        <v>0</v>
      </c>
      <c r="BJ365" s="18" t="s">
        <v>78</v>
      </c>
      <c r="BK365" s="191">
        <f>ROUND(I365*H365,2)</f>
        <v>0</v>
      </c>
      <c r="BL365" s="18" t="s">
        <v>151</v>
      </c>
      <c r="BM365" s="190" t="s">
        <v>1369</v>
      </c>
    </row>
    <row r="366" spans="1:47" s="2" customFormat="1" ht="29.25">
      <c r="A366" s="35"/>
      <c r="B366" s="36"/>
      <c r="C366" s="37"/>
      <c r="D366" s="192" t="s">
        <v>153</v>
      </c>
      <c r="E366" s="37"/>
      <c r="F366" s="193" t="s">
        <v>1370</v>
      </c>
      <c r="G366" s="37"/>
      <c r="H366" s="37"/>
      <c r="I366" s="194"/>
      <c r="J366" s="37"/>
      <c r="K366" s="37"/>
      <c r="L366" s="40"/>
      <c r="M366" s="195"/>
      <c r="N366" s="196"/>
      <c r="O366" s="65"/>
      <c r="P366" s="65"/>
      <c r="Q366" s="65"/>
      <c r="R366" s="65"/>
      <c r="S366" s="65"/>
      <c r="T366" s="6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153</v>
      </c>
      <c r="AU366" s="18" t="s">
        <v>80</v>
      </c>
    </row>
    <row r="367" spans="2:51" s="13" customFormat="1" ht="11.25">
      <c r="B367" s="199"/>
      <c r="C367" s="200"/>
      <c r="D367" s="192" t="s">
        <v>157</v>
      </c>
      <c r="E367" s="201" t="s">
        <v>19</v>
      </c>
      <c r="F367" s="202" t="s">
        <v>1268</v>
      </c>
      <c r="G367" s="200"/>
      <c r="H367" s="201" t="s">
        <v>19</v>
      </c>
      <c r="I367" s="203"/>
      <c r="J367" s="200"/>
      <c r="K367" s="200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157</v>
      </c>
      <c r="AU367" s="208" t="s">
        <v>80</v>
      </c>
      <c r="AV367" s="13" t="s">
        <v>78</v>
      </c>
      <c r="AW367" s="13" t="s">
        <v>33</v>
      </c>
      <c r="AX367" s="13" t="s">
        <v>71</v>
      </c>
      <c r="AY367" s="208" t="s">
        <v>143</v>
      </c>
    </row>
    <row r="368" spans="2:51" s="13" customFormat="1" ht="22.5">
      <c r="B368" s="199"/>
      <c r="C368" s="200"/>
      <c r="D368" s="192" t="s">
        <v>157</v>
      </c>
      <c r="E368" s="201" t="s">
        <v>19</v>
      </c>
      <c r="F368" s="202" t="s">
        <v>1275</v>
      </c>
      <c r="G368" s="200"/>
      <c r="H368" s="201" t="s">
        <v>19</v>
      </c>
      <c r="I368" s="203"/>
      <c r="J368" s="200"/>
      <c r="K368" s="200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157</v>
      </c>
      <c r="AU368" s="208" t="s">
        <v>80</v>
      </c>
      <c r="AV368" s="13" t="s">
        <v>78</v>
      </c>
      <c r="AW368" s="13" t="s">
        <v>33</v>
      </c>
      <c r="AX368" s="13" t="s">
        <v>71</v>
      </c>
      <c r="AY368" s="208" t="s">
        <v>143</v>
      </c>
    </row>
    <row r="369" spans="2:51" s="14" customFormat="1" ht="11.25">
      <c r="B369" s="209"/>
      <c r="C369" s="210"/>
      <c r="D369" s="192" t="s">
        <v>157</v>
      </c>
      <c r="E369" s="211" t="s">
        <v>19</v>
      </c>
      <c r="F369" s="212" t="s">
        <v>1276</v>
      </c>
      <c r="G369" s="210"/>
      <c r="H369" s="213">
        <v>12.7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157</v>
      </c>
      <c r="AU369" s="219" t="s">
        <v>80</v>
      </c>
      <c r="AV369" s="14" t="s">
        <v>80</v>
      </c>
      <c r="AW369" s="14" t="s">
        <v>33</v>
      </c>
      <c r="AX369" s="14" t="s">
        <v>78</v>
      </c>
      <c r="AY369" s="219" t="s">
        <v>143</v>
      </c>
    </row>
    <row r="370" spans="1:65" s="2" customFormat="1" ht="49.15" customHeight="1">
      <c r="A370" s="35"/>
      <c r="B370" s="36"/>
      <c r="C370" s="179" t="s">
        <v>539</v>
      </c>
      <c r="D370" s="179" t="s">
        <v>146</v>
      </c>
      <c r="E370" s="180" t="s">
        <v>1371</v>
      </c>
      <c r="F370" s="181" t="s">
        <v>1372</v>
      </c>
      <c r="G370" s="182" t="s">
        <v>163</v>
      </c>
      <c r="H370" s="183">
        <v>1</v>
      </c>
      <c r="I370" s="184"/>
      <c r="J370" s="185">
        <f>ROUND(I370*H370,2)</f>
        <v>0</v>
      </c>
      <c r="K370" s="181" t="s">
        <v>339</v>
      </c>
      <c r="L370" s="40"/>
      <c r="M370" s="186" t="s">
        <v>19</v>
      </c>
      <c r="N370" s="187" t="s">
        <v>42</v>
      </c>
      <c r="O370" s="65"/>
      <c r="P370" s="188">
        <f>O370*H370</f>
        <v>0</v>
      </c>
      <c r="Q370" s="188">
        <v>0.00094</v>
      </c>
      <c r="R370" s="188">
        <f>Q370*H370</f>
        <v>0.00094</v>
      </c>
      <c r="S370" s="188">
        <v>0</v>
      </c>
      <c r="T370" s="18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0" t="s">
        <v>151</v>
      </c>
      <c r="AT370" s="190" t="s">
        <v>146</v>
      </c>
      <c r="AU370" s="190" t="s">
        <v>80</v>
      </c>
      <c r="AY370" s="18" t="s">
        <v>143</v>
      </c>
      <c r="BE370" s="191">
        <f>IF(N370="základní",J370,0)</f>
        <v>0</v>
      </c>
      <c r="BF370" s="191">
        <f>IF(N370="snížená",J370,0)</f>
        <v>0</v>
      </c>
      <c r="BG370" s="191">
        <f>IF(N370="zákl. přenesená",J370,0)</f>
        <v>0</v>
      </c>
      <c r="BH370" s="191">
        <f>IF(N370="sníž. přenesená",J370,0)</f>
        <v>0</v>
      </c>
      <c r="BI370" s="191">
        <f>IF(N370="nulová",J370,0)</f>
        <v>0</v>
      </c>
      <c r="BJ370" s="18" t="s">
        <v>78</v>
      </c>
      <c r="BK370" s="191">
        <f>ROUND(I370*H370,2)</f>
        <v>0</v>
      </c>
      <c r="BL370" s="18" t="s">
        <v>151</v>
      </c>
      <c r="BM370" s="190" t="s">
        <v>1373</v>
      </c>
    </row>
    <row r="371" spans="1:47" s="2" customFormat="1" ht="29.25">
      <c r="A371" s="35"/>
      <c r="B371" s="36"/>
      <c r="C371" s="37"/>
      <c r="D371" s="192" t="s">
        <v>153</v>
      </c>
      <c r="E371" s="37"/>
      <c r="F371" s="193" t="s">
        <v>1374</v>
      </c>
      <c r="G371" s="37"/>
      <c r="H371" s="37"/>
      <c r="I371" s="194"/>
      <c r="J371" s="37"/>
      <c r="K371" s="37"/>
      <c r="L371" s="40"/>
      <c r="M371" s="195"/>
      <c r="N371" s="196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153</v>
      </c>
      <c r="AU371" s="18" t="s">
        <v>80</v>
      </c>
    </row>
    <row r="372" spans="2:51" s="14" customFormat="1" ht="11.25">
      <c r="B372" s="209"/>
      <c r="C372" s="210"/>
      <c r="D372" s="192" t="s">
        <v>157</v>
      </c>
      <c r="E372" s="211" t="s">
        <v>19</v>
      </c>
      <c r="F372" s="212" t="s">
        <v>1375</v>
      </c>
      <c r="G372" s="210"/>
      <c r="H372" s="213">
        <v>1</v>
      </c>
      <c r="I372" s="214"/>
      <c r="J372" s="210"/>
      <c r="K372" s="210"/>
      <c r="L372" s="215"/>
      <c r="M372" s="216"/>
      <c r="N372" s="217"/>
      <c r="O372" s="217"/>
      <c r="P372" s="217"/>
      <c r="Q372" s="217"/>
      <c r="R372" s="217"/>
      <c r="S372" s="217"/>
      <c r="T372" s="218"/>
      <c r="AT372" s="219" t="s">
        <v>157</v>
      </c>
      <c r="AU372" s="219" t="s">
        <v>80</v>
      </c>
      <c r="AV372" s="14" t="s">
        <v>80</v>
      </c>
      <c r="AW372" s="14" t="s">
        <v>33</v>
      </c>
      <c r="AX372" s="14" t="s">
        <v>78</v>
      </c>
      <c r="AY372" s="219" t="s">
        <v>143</v>
      </c>
    </row>
    <row r="373" spans="1:65" s="2" customFormat="1" ht="24.2" customHeight="1">
      <c r="A373" s="35"/>
      <c r="B373" s="36"/>
      <c r="C373" s="220" t="s">
        <v>547</v>
      </c>
      <c r="D373" s="220" t="s">
        <v>240</v>
      </c>
      <c r="E373" s="221" t="s">
        <v>1376</v>
      </c>
      <c r="F373" s="222" t="s">
        <v>1377</v>
      </c>
      <c r="G373" s="223" t="s">
        <v>163</v>
      </c>
      <c r="H373" s="224">
        <v>1.8</v>
      </c>
      <c r="I373" s="225"/>
      <c r="J373" s="226">
        <f>ROUND(I373*H373,2)</f>
        <v>0</v>
      </c>
      <c r="K373" s="222" t="s">
        <v>339</v>
      </c>
      <c r="L373" s="227"/>
      <c r="M373" s="228" t="s">
        <v>19</v>
      </c>
      <c r="N373" s="229" t="s">
        <v>42</v>
      </c>
      <c r="O373" s="65"/>
      <c r="P373" s="188">
        <f>O373*H373</f>
        <v>0</v>
      </c>
      <c r="Q373" s="188">
        <v>0.03</v>
      </c>
      <c r="R373" s="188">
        <f>Q373*H373</f>
        <v>0.054</v>
      </c>
      <c r="S373" s="188">
        <v>0</v>
      </c>
      <c r="T373" s="18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0" t="s">
        <v>206</v>
      </c>
      <c r="AT373" s="190" t="s">
        <v>240</v>
      </c>
      <c r="AU373" s="190" t="s">
        <v>80</v>
      </c>
      <c r="AY373" s="18" t="s">
        <v>143</v>
      </c>
      <c r="BE373" s="191">
        <f>IF(N373="základní",J373,0)</f>
        <v>0</v>
      </c>
      <c r="BF373" s="191">
        <f>IF(N373="snížená",J373,0)</f>
        <v>0</v>
      </c>
      <c r="BG373" s="191">
        <f>IF(N373="zákl. přenesená",J373,0)</f>
        <v>0</v>
      </c>
      <c r="BH373" s="191">
        <f>IF(N373="sníž. přenesená",J373,0)</f>
        <v>0</v>
      </c>
      <c r="BI373" s="191">
        <f>IF(N373="nulová",J373,0)</f>
        <v>0</v>
      </c>
      <c r="BJ373" s="18" t="s">
        <v>78</v>
      </c>
      <c r="BK373" s="191">
        <f>ROUND(I373*H373,2)</f>
        <v>0</v>
      </c>
      <c r="BL373" s="18" t="s">
        <v>151</v>
      </c>
      <c r="BM373" s="190" t="s">
        <v>1378</v>
      </c>
    </row>
    <row r="374" spans="1:47" s="2" customFormat="1" ht="19.5">
      <c r="A374" s="35"/>
      <c r="B374" s="36"/>
      <c r="C374" s="37"/>
      <c r="D374" s="192" t="s">
        <v>153</v>
      </c>
      <c r="E374" s="37"/>
      <c r="F374" s="193" t="s">
        <v>1377</v>
      </c>
      <c r="G374" s="37"/>
      <c r="H374" s="37"/>
      <c r="I374" s="194"/>
      <c r="J374" s="37"/>
      <c r="K374" s="37"/>
      <c r="L374" s="40"/>
      <c r="M374" s="195"/>
      <c r="N374" s="196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153</v>
      </c>
      <c r="AU374" s="18" t="s">
        <v>80</v>
      </c>
    </row>
    <row r="375" spans="2:51" s="14" customFormat="1" ht="11.25">
      <c r="B375" s="209"/>
      <c r="C375" s="210"/>
      <c r="D375" s="192" t="s">
        <v>157</v>
      </c>
      <c r="E375" s="211" t="s">
        <v>19</v>
      </c>
      <c r="F375" s="212" t="s">
        <v>1379</v>
      </c>
      <c r="G375" s="210"/>
      <c r="H375" s="213">
        <v>1.8</v>
      </c>
      <c r="I375" s="214"/>
      <c r="J375" s="210"/>
      <c r="K375" s="210"/>
      <c r="L375" s="215"/>
      <c r="M375" s="216"/>
      <c r="N375" s="217"/>
      <c r="O375" s="217"/>
      <c r="P375" s="217"/>
      <c r="Q375" s="217"/>
      <c r="R375" s="217"/>
      <c r="S375" s="217"/>
      <c r="T375" s="218"/>
      <c r="AT375" s="219" t="s">
        <v>157</v>
      </c>
      <c r="AU375" s="219" t="s">
        <v>80</v>
      </c>
      <c r="AV375" s="14" t="s">
        <v>80</v>
      </c>
      <c r="AW375" s="14" t="s">
        <v>33</v>
      </c>
      <c r="AX375" s="14" t="s">
        <v>78</v>
      </c>
      <c r="AY375" s="219" t="s">
        <v>143</v>
      </c>
    </row>
    <row r="376" spans="1:65" s="2" customFormat="1" ht="62.65" customHeight="1">
      <c r="A376" s="35"/>
      <c r="B376" s="36"/>
      <c r="C376" s="179" t="s">
        <v>553</v>
      </c>
      <c r="D376" s="179" t="s">
        <v>146</v>
      </c>
      <c r="E376" s="180" t="s">
        <v>1380</v>
      </c>
      <c r="F376" s="181" t="s">
        <v>1381</v>
      </c>
      <c r="G376" s="182" t="s">
        <v>163</v>
      </c>
      <c r="H376" s="183">
        <v>2</v>
      </c>
      <c r="I376" s="184"/>
      <c r="J376" s="185">
        <f>ROUND(I376*H376,2)</f>
        <v>0</v>
      </c>
      <c r="K376" s="181" t="s">
        <v>339</v>
      </c>
      <c r="L376" s="40"/>
      <c r="M376" s="186" t="s">
        <v>19</v>
      </c>
      <c r="N376" s="187" t="s">
        <v>42</v>
      </c>
      <c r="O376" s="65"/>
      <c r="P376" s="188">
        <f>O376*H376</f>
        <v>0</v>
      </c>
      <c r="Q376" s="188">
        <v>0.00094</v>
      </c>
      <c r="R376" s="188">
        <f>Q376*H376</f>
        <v>0.00188</v>
      </c>
      <c r="S376" s="188">
        <v>0</v>
      </c>
      <c r="T376" s="189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0" t="s">
        <v>270</v>
      </c>
      <c r="AT376" s="190" t="s">
        <v>146</v>
      </c>
      <c r="AU376" s="190" t="s">
        <v>80</v>
      </c>
      <c r="AY376" s="18" t="s">
        <v>143</v>
      </c>
      <c r="BE376" s="191">
        <f>IF(N376="základní",J376,0)</f>
        <v>0</v>
      </c>
      <c r="BF376" s="191">
        <f>IF(N376="snížená",J376,0)</f>
        <v>0</v>
      </c>
      <c r="BG376" s="191">
        <f>IF(N376="zákl. přenesená",J376,0)</f>
        <v>0</v>
      </c>
      <c r="BH376" s="191">
        <f>IF(N376="sníž. přenesená",J376,0)</f>
        <v>0</v>
      </c>
      <c r="BI376" s="191">
        <f>IF(N376="nulová",J376,0)</f>
        <v>0</v>
      </c>
      <c r="BJ376" s="18" t="s">
        <v>78</v>
      </c>
      <c r="BK376" s="191">
        <f>ROUND(I376*H376,2)</f>
        <v>0</v>
      </c>
      <c r="BL376" s="18" t="s">
        <v>270</v>
      </c>
      <c r="BM376" s="190" t="s">
        <v>1382</v>
      </c>
    </row>
    <row r="377" spans="1:47" s="2" customFormat="1" ht="39">
      <c r="A377" s="35"/>
      <c r="B377" s="36"/>
      <c r="C377" s="37"/>
      <c r="D377" s="192" t="s">
        <v>153</v>
      </c>
      <c r="E377" s="37"/>
      <c r="F377" s="193" t="s">
        <v>1383</v>
      </c>
      <c r="G377" s="37"/>
      <c r="H377" s="37"/>
      <c r="I377" s="194"/>
      <c r="J377" s="37"/>
      <c r="K377" s="37"/>
      <c r="L377" s="40"/>
      <c r="M377" s="195"/>
      <c r="N377" s="196"/>
      <c r="O377" s="65"/>
      <c r="P377" s="65"/>
      <c r="Q377" s="65"/>
      <c r="R377" s="65"/>
      <c r="S377" s="65"/>
      <c r="T377" s="66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153</v>
      </c>
      <c r="AU377" s="18" t="s">
        <v>80</v>
      </c>
    </row>
    <row r="378" spans="2:51" s="14" customFormat="1" ht="11.25">
      <c r="B378" s="209"/>
      <c r="C378" s="210"/>
      <c r="D378" s="192" t="s">
        <v>157</v>
      </c>
      <c r="E378" s="211" t="s">
        <v>19</v>
      </c>
      <c r="F378" s="212" t="s">
        <v>1384</v>
      </c>
      <c r="G378" s="210"/>
      <c r="H378" s="213">
        <v>2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157</v>
      </c>
      <c r="AU378" s="219" t="s">
        <v>80</v>
      </c>
      <c r="AV378" s="14" t="s">
        <v>80</v>
      </c>
      <c r="AW378" s="14" t="s">
        <v>33</v>
      </c>
      <c r="AX378" s="14" t="s">
        <v>78</v>
      </c>
      <c r="AY378" s="219" t="s">
        <v>143</v>
      </c>
    </row>
    <row r="379" spans="1:65" s="2" customFormat="1" ht="24.2" customHeight="1">
      <c r="A379" s="35"/>
      <c r="B379" s="36"/>
      <c r="C379" s="220" t="s">
        <v>559</v>
      </c>
      <c r="D379" s="220" t="s">
        <v>240</v>
      </c>
      <c r="E379" s="221" t="s">
        <v>1385</v>
      </c>
      <c r="F379" s="222" t="s">
        <v>1386</v>
      </c>
      <c r="G379" s="223" t="s">
        <v>19</v>
      </c>
      <c r="H379" s="224">
        <v>2</v>
      </c>
      <c r="I379" s="225"/>
      <c r="J379" s="226">
        <f>ROUND(I379*H379,2)</f>
        <v>0</v>
      </c>
      <c r="K379" s="222" t="s">
        <v>339</v>
      </c>
      <c r="L379" s="227"/>
      <c r="M379" s="228" t="s">
        <v>19</v>
      </c>
      <c r="N379" s="229" t="s">
        <v>42</v>
      </c>
      <c r="O379" s="65"/>
      <c r="P379" s="188">
        <f>O379*H379</f>
        <v>0</v>
      </c>
      <c r="Q379" s="188">
        <v>0</v>
      </c>
      <c r="R379" s="188">
        <f>Q379*H379</f>
        <v>0</v>
      </c>
      <c r="S379" s="188">
        <v>0</v>
      </c>
      <c r="T379" s="189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0" t="s">
        <v>387</v>
      </c>
      <c r="AT379" s="190" t="s">
        <v>240</v>
      </c>
      <c r="AU379" s="190" t="s">
        <v>80</v>
      </c>
      <c r="AY379" s="18" t="s">
        <v>143</v>
      </c>
      <c r="BE379" s="191">
        <f>IF(N379="základní",J379,0)</f>
        <v>0</v>
      </c>
      <c r="BF379" s="191">
        <f>IF(N379="snížená",J379,0)</f>
        <v>0</v>
      </c>
      <c r="BG379" s="191">
        <f>IF(N379="zákl. přenesená",J379,0)</f>
        <v>0</v>
      </c>
      <c r="BH379" s="191">
        <f>IF(N379="sníž. přenesená",J379,0)</f>
        <v>0</v>
      </c>
      <c r="BI379" s="191">
        <f>IF(N379="nulová",J379,0)</f>
        <v>0</v>
      </c>
      <c r="BJ379" s="18" t="s">
        <v>78</v>
      </c>
      <c r="BK379" s="191">
        <f>ROUND(I379*H379,2)</f>
        <v>0</v>
      </c>
      <c r="BL379" s="18" t="s">
        <v>270</v>
      </c>
      <c r="BM379" s="190" t="s">
        <v>1387</v>
      </c>
    </row>
    <row r="380" spans="1:47" s="2" customFormat="1" ht="19.5">
      <c r="A380" s="35"/>
      <c r="B380" s="36"/>
      <c r="C380" s="37"/>
      <c r="D380" s="192" t="s">
        <v>153</v>
      </c>
      <c r="E380" s="37"/>
      <c r="F380" s="193" t="s">
        <v>1386</v>
      </c>
      <c r="G380" s="37"/>
      <c r="H380" s="37"/>
      <c r="I380" s="194"/>
      <c r="J380" s="37"/>
      <c r="K380" s="37"/>
      <c r="L380" s="40"/>
      <c r="M380" s="195"/>
      <c r="N380" s="196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153</v>
      </c>
      <c r="AU380" s="18" t="s">
        <v>80</v>
      </c>
    </row>
    <row r="381" spans="2:51" s="14" customFormat="1" ht="11.25">
      <c r="B381" s="209"/>
      <c r="C381" s="210"/>
      <c r="D381" s="192" t="s">
        <v>157</v>
      </c>
      <c r="E381" s="211" t="s">
        <v>19</v>
      </c>
      <c r="F381" s="212" t="s">
        <v>1388</v>
      </c>
      <c r="G381" s="210"/>
      <c r="H381" s="213">
        <v>2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157</v>
      </c>
      <c r="AU381" s="219" t="s">
        <v>80</v>
      </c>
      <c r="AV381" s="14" t="s">
        <v>80</v>
      </c>
      <c r="AW381" s="14" t="s">
        <v>33</v>
      </c>
      <c r="AX381" s="14" t="s">
        <v>78</v>
      </c>
      <c r="AY381" s="219" t="s">
        <v>143</v>
      </c>
    </row>
    <row r="382" spans="1:65" s="2" customFormat="1" ht="24.2" customHeight="1">
      <c r="A382" s="35"/>
      <c r="B382" s="36"/>
      <c r="C382" s="179" t="s">
        <v>566</v>
      </c>
      <c r="D382" s="179" t="s">
        <v>146</v>
      </c>
      <c r="E382" s="180" t="s">
        <v>1389</v>
      </c>
      <c r="F382" s="181" t="s">
        <v>1390</v>
      </c>
      <c r="G382" s="182" t="s">
        <v>163</v>
      </c>
      <c r="H382" s="183">
        <v>1</v>
      </c>
      <c r="I382" s="184"/>
      <c r="J382" s="185">
        <f>ROUND(I382*H382,2)</f>
        <v>0</v>
      </c>
      <c r="K382" s="181" t="s">
        <v>339</v>
      </c>
      <c r="L382" s="40"/>
      <c r="M382" s="186" t="s">
        <v>19</v>
      </c>
      <c r="N382" s="187" t="s">
        <v>42</v>
      </c>
      <c r="O382" s="65"/>
      <c r="P382" s="188">
        <f>O382*H382</f>
        <v>0</v>
      </c>
      <c r="Q382" s="188">
        <v>0</v>
      </c>
      <c r="R382" s="188">
        <f>Q382*H382</f>
        <v>0</v>
      </c>
      <c r="S382" s="188">
        <v>0.065</v>
      </c>
      <c r="T382" s="189">
        <f>S382*H382</f>
        <v>0.065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0" t="s">
        <v>270</v>
      </c>
      <c r="AT382" s="190" t="s">
        <v>146</v>
      </c>
      <c r="AU382" s="190" t="s">
        <v>80</v>
      </c>
      <c r="AY382" s="18" t="s">
        <v>143</v>
      </c>
      <c r="BE382" s="191">
        <f>IF(N382="základní",J382,0)</f>
        <v>0</v>
      </c>
      <c r="BF382" s="191">
        <f>IF(N382="snížená",J382,0)</f>
        <v>0</v>
      </c>
      <c r="BG382" s="191">
        <f>IF(N382="zákl. přenesená",J382,0)</f>
        <v>0</v>
      </c>
      <c r="BH382" s="191">
        <f>IF(N382="sníž. přenesená",J382,0)</f>
        <v>0</v>
      </c>
      <c r="BI382" s="191">
        <f>IF(N382="nulová",J382,0)</f>
        <v>0</v>
      </c>
      <c r="BJ382" s="18" t="s">
        <v>78</v>
      </c>
      <c r="BK382" s="191">
        <f>ROUND(I382*H382,2)</f>
        <v>0</v>
      </c>
      <c r="BL382" s="18" t="s">
        <v>270</v>
      </c>
      <c r="BM382" s="190" t="s">
        <v>1391</v>
      </c>
    </row>
    <row r="383" spans="1:47" s="2" customFormat="1" ht="11.25">
      <c r="A383" s="35"/>
      <c r="B383" s="36"/>
      <c r="C383" s="37"/>
      <c r="D383" s="192" t="s">
        <v>153</v>
      </c>
      <c r="E383" s="37"/>
      <c r="F383" s="193" t="s">
        <v>1390</v>
      </c>
      <c r="G383" s="37"/>
      <c r="H383" s="37"/>
      <c r="I383" s="194"/>
      <c r="J383" s="37"/>
      <c r="K383" s="37"/>
      <c r="L383" s="40"/>
      <c r="M383" s="195"/>
      <c r="N383" s="196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153</v>
      </c>
      <c r="AU383" s="18" t="s">
        <v>80</v>
      </c>
    </row>
    <row r="384" spans="2:51" s="13" customFormat="1" ht="11.25">
      <c r="B384" s="199"/>
      <c r="C384" s="200"/>
      <c r="D384" s="192" t="s">
        <v>157</v>
      </c>
      <c r="E384" s="201" t="s">
        <v>19</v>
      </c>
      <c r="F384" s="202" t="s">
        <v>1392</v>
      </c>
      <c r="G384" s="200"/>
      <c r="H384" s="201" t="s">
        <v>19</v>
      </c>
      <c r="I384" s="203"/>
      <c r="J384" s="200"/>
      <c r="K384" s="200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157</v>
      </c>
      <c r="AU384" s="208" t="s">
        <v>80</v>
      </c>
      <c r="AV384" s="13" t="s">
        <v>78</v>
      </c>
      <c r="AW384" s="13" t="s">
        <v>33</v>
      </c>
      <c r="AX384" s="13" t="s">
        <v>71</v>
      </c>
      <c r="AY384" s="208" t="s">
        <v>143</v>
      </c>
    </row>
    <row r="385" spans="2:51" s="14" customFormat="1" ht="11.25">
      <c r="B385" s="209"/>
      <c r="C385" s="210"/>
      <c r="D385" s="192" t="s">
        <v>157</v>
      </c>
      <c r="E385" s="211" t="s">
        <v>19</v>
      </c>
      <c r="F385" s="212" t="s">
        <v>1393</v>
      </c>
      <c r="G385" s="210"/>
      <c r="H385" s="213">
        <v>1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157</v>
      </c>
      <c r="AU385" s="219" t="s">
        <v>80</v>
      </c>
      <c r="AV385" s="14" t="s">
        <v>80</v>
      </c>
      <c r="AW385" s="14" t="s">
        <v>33</v>
      </c>
      <c r="AX385" s="14" t="s">
        <v>78</v>
      </c>
      <c r="AY385" s="219" t="s">
        <v>143</v>
      </c>
    </row>
    <row r="386" spans="1:65" s="2" customFormat="1" ht="24.2" customHeight="1">
      <c r="A386" s="35"/>
      <c r="B386" s="36"/>
      <c r="C386" s="179" t="s">
        <v>573</v>
      </c>
      <c r="D386" s="179" t="s">
        <v>146</v>
      </c>
      <c r="E386" s="180" t="s">
        <v>1394</v>
      </c>
      <c r="F386" s="181" t="s">
        <v>1395</v>
      </c>
      <c r="G386" s="182" t="s">
        <v>194</v>
      </c>
      <c r="H386" s="183">
        <v>1</v>
      </c>
      <c r="I386" s="184"/>
      <c r="J386" s="185">
        <f>ROUND(I386*H386,2)</f>
        <v>0</v>
      </c>
      <c r="K386" s="181" t="s">
        <v>150</v>
      </c>
      <c r="L386" s="40"/>
      <c r="M386" s="186" t="s">
        <v>19</v>
      </c>
      <c r="N386" s="187" t="s">
        <v>42</v>
      </c>
      <c r="O386" s="65"/>
      <c r="P386" s="188">
        <f>O386*H386</f>
        <v>0</v>
      </c>
      <c r="Q386" s="188">
        <v>0</v>
      </c>
      <c r="R386" s="188">
        <f>Q386*H386</f>
        <v>0</v>
      </c>
      <c r="S386" s="188">
        <v>0</v>
      </c>
      <c r="T386" s="189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0" t="s">
        <v>270</v>
      </c>
      <c r="AT386" s="190" t="s">
        <v>146</v>
      </c>
      <c r="AU386" s="190" t="s">
        <v>80</v>
      </c>
      <c r="AY386" s="18" t="s">
        <v>143</v>
      </c>
      <c r="BE386" s="191">
        <f>IF(N386="základní",J386,0)</f>
        <v>0</v>
      </c>
      <c r="BF386" s="191">
        <f>IF(N386="snížená",J386,0)</f>
        <v>0</v>
      </c>
      <c r="BG386" s="191">
        <f>IF(N386="zákl. přenesená",J386,0)</f>
        <v>0</v>
      </c>
      <c r="BH386" s="191">
        <f>IF(N386="sníž. přenesená",J386,0)</f>
        <v>0</v>
      </c>
      <c r="BI386" s="191">
        <f>IF(N386="nulová",J386,0)</f>
        <v>0</v>
      </c>
      <c r="BJ386" s="18" t="s">
        <v>78</v>
      </c>
      <c r="BK386" s="191">
        <f>ROUND(I386*H386,2)</f>
        <v>0</v>
      </c>
      <c r="BL386" s="18" t="s">
        <v>270</v>
      </c>
      <c r="BM386" s="190" t="s">
        <v>1396</v>
      </c>
    </row>
    <row r="387" spans="1:47" s="2" customFormat="1" ht="19.5">
      <c r="A387" s="35"/>
      <c r="B387" s="36"/>
      <c r="C387" s="37"/>
      <c r="D387" s="192" t="s">
        <v>153</v>
      </c>
      <c r="E387" s="37"/>
      <c r="F387" s="193" t="s">
        <v>1397</v>
      </c>
      <c r="G387" s="37"/>
      <c r="H387" s="37"/>
      <c r="I387" s="194"/>
      <c r="J387" s="37"/>
      <c r="K387" s="37"/>
      <c r="L387" s="40"/>
      <c r="M387" s="195"/>
      <c r="N387" s="196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153</v>
      </c>
      <c r="AU387" s="18" t="s">
        <v>80</v>
      </c>
    </row>
    <row r="388" spans="1:47" s="2" customFormat="1" ht="11.25">
      <c r="A388" s="35"/>
      <c r="B388" s="36"/>
      <c r="C388" s="37"/>
      <c r="D388" s="197" t="s">
        <v>155</v>
      </c>
      <c r="E388" s="37"/>
      <c r="F388" s="198" t="s">
        <v>1398</v>
      </c>
      <c r="G388" s="37"/>
      <c r="H388" s="37"/>
      <c r="I388" s="194"/>
      <c r="J388" s="37"/>
      <c r="K388" s="37"/>
      <c r="L388" s="40"/>
      <c r="M388" s="195"/>
      <c r="N388" s="196"/>
      <c r="O388" s="65"/>
      <c r="P388" s="65"/>
      <c r="Q388" s="65"/>
      <c r="R388" s="65"/>
      <c r="S388" s="65"/>
      <c r="T388" s="66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155</v>
      </c>
      <c r="AU388" s="18" t="s">
        <v>80</v>
      </c>
    </row>
    <row r="389" spans="2:51" s="14" customFormat="1" ht="11.25">
      <c r="B389" s="209"/>
      <c r="C389" s="210"/>
      <c r="D389" s="192" t="s">
        <v>157</v>
      </c>
      <c r="E389" s="211" t="s">
        <v>19</v>
      </c>
      <c r="F389" s="212" t="s">
        <v>1375</v>
      </c>
      <c r="G389" s="210"/>
      <c r="H389" s="213">
        <v>1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157</v>
      </c>
      <c r="AU389" s="219" t="s">
        <v>80</v>
      </c>
      <c r="AV389" s="14" t="s">
        <v>80</v>
      </c>
      <c r="AW389" s="14" t="s">
        <v>33</v>
      </c>
      <c r="AX389" s="14" t="s">
        <v>78</v>
      </c>
      <c r="AY389" s="219" t="s">
        <v>143</v>
      </c>
    </row>
    <row r="390" spans="1:65" s="2" customFormat="1" ht="37.9" customHeight="1">
      <c r="A390" s="35"/>
      <c r="B390" s="36"/>
      <c r="C390" s="220" t="s">
        <v>580</v>
      </c>
      <c r="D390" s="220" t="s">
        <v>240</v>
      </c>
      <c r="E390" s="221" t="s">
        <v>1399</v>
      </c>
      <c r="F390" s="222" t="s">
        <v>1400</v>
      </c>
      <c r="G390" s="223" t="s">
        <v>194</v>
      </c>
      <c r="H390" s="224">
        <v>1</v>
      </c>
      <c r="I390" s="225"/>
      <c r="J390" s="226">
        <f>ROUND(I390*H390,2)</f>
        <v>0</v>
      </c>
      <c r="K390" s="222" t="s">
        <v>339</v>
      </c>
      <c r="L390" s="227"/>
      <c r="M390" s="228" t="s">
        <v>19</v>
      </c>
      <c r="N390" s="229" t="s">
        <v>42</v>
      </c>
      <c r="O390" s="65"/>
      <c r="P390" s="188">
        <f>O390*H390</f>
        <v>0</v>
      </c>
      <c r="Q390" s="188">
        <v>0.11</v>
      </c>
      <c r="R390" s="188">
        <f>Q390*H390</f>
        <v>0.11</v>
      </c>
      <c r="S390" s="188">
        <v>0</v>
      </c>
      <c r="T390" s="189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0" t="s">
        <v>387</v>
      </c>
      <c r="AT390" s="190" t="s">
        <v>240</v>
      </c>
      <c r="AU390" s="190" t="s">
        <v>80</v>
      </c>
      <c r="AY390" s="18" t="s">
        <v>143</v>
      </c>
      <c r="BE390" s="191">
        <f>IF(N390="základní",J390,0)</f>
        <v>0</v>
      </c>
      <c r="BF390" s="191">
        <f>IF(N390="snížená",J390,0)</f>
        <v>0</v>
      </c>
      <c r="BG390" s="191">
        <f>IF(N390="zákl. přenesená",J390,0)</f>
        <v>0</v>
      </c>
      <c r="BH390" s="191">
        <f>IF(N390="sníž. přenesená",J390,0)</f>
        <v>0</v>
      </c>
      <c r="BI390" s="191">
        <f>IF(N390="nulová",J390,0)</f>
        <v>0</v>
      </c>
      <c r="BJ390" s="18" t="s">
        <v>78</v>
      </c>
      <c r="BK390" s="191">
        <f>ROUND(I390*H390,2)</f>
        <v>0</v>
      </c>
      <c r="BL390" s="18" t="s">
        <v>270</v>
      </c>
      <c r="BM390" s="190" t="s">
        <v>1401</v>
      </c>
    </row>
    <row r="391" spans="1:47" s="2" customFormat="1" ht="19.5">
      <c r="A391" s="35"/>
      <c r="B391" s="36"/>
      <c r="C391" s="37"/>
      <c r="D391" s="192" t="s">
        <v>153</v>
      </c>
      <c r="E391" s="37"/>
      <c r="F391" s="193" t="s">
        <v>1400</v>
      </c>
      <c r="G391" s="37"/>
      <c r="H391" s="37"/>
      <c r="I391" s="194"/>
      <c r="J391" s="37"/>
      <c r="K391" s="37"/>
      <c r="L391" s="40"/>
      <c r="M391" s="195"/>
      <c r="N391" s="196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153</v>
      </c>
      <c r="AU391" s="18" t="s">
        <v>80</v>
      </c>
    </row>
    <row r="392" spans="2:51" s="14" customFormat="1" ht="11.25">
      <c r="B392" s="209"/>
      <c r="C392" s="210"/>
      <c r="D392" s="192" t="s">
        <v>157</v>
      </c>
      <c r="E392" s="211" t="s">
        <v>19</v>
      </c>
      <c r="F392" s="212" t="s">
        <v>1402</v>
      </c>
      <c r="G392" s="210"/>
      <c r="H392" s="213">
        <v>1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157</v>
      </c>
      <c r="AU392" s="219" t="s">
        <v>80</v>
      </c>
      <c r="AV392" s="14" t="s">
        <v>80</v>
      </c>
      <c r="AW392" s="14" t="s">
        <v>33</v>
      </c>
      <c r="AX392" s="14" t="s">
        <v>78</v>
      </c>
      <c r="AY392" s="219" t="s">
        <v>143</v>
      </c>
    </row>
    <row r="393" spans="1:65" s="2" customFormat="1" ht="33" customHeight="1">
      <c r="A393" s="35"/>
      <c r="B393" s="36"/>
      <c r="C393" s="179" t="s">
        <v>181</v>
      </c>
      <c r="D393" s="179" t="s">
        <v>146</v>
      </c>
      <c r="E393" s="180" t="s">
        <v>1403</v>
      </c>
      <c r="F393" s="181" t="s">
        <v>1404</v>
      </c>
      <c r="G393" s="182" t="s">
        <v>194</v>
      </c>
      <c r="H393" s="183">
        <v>1</v>
      </c>
      <c r="I393" s="184"/>
      <c r="J393" s="185">
        <f>ROUND(I393*H393,2)</f>
        <v>0</v>
      </c>
      <c r="K393" s="181" t="s">
        <v>339</v>
      </c>
      <c r="L393" s="40"/>
      <c r="M393" s="186" t="s">
        <v>19</v>
      </c>
      <c r="N393" s="187" t="s">
        <v>42</v>
      </c>
      <c r="O393" s="65"/>
      <c r="P393" s="188">
        <f>O393*H393</f>
        <v>0</v>
      </c>
      <c r="Q393" s="188">
        <v>0.0002</v>
      </c>
      <c r="R393" s="188">
        <f>Q393*H393</f>
        <v>0.0002</v>
      </c>
      <c r="S393" s="188">
        <v>0</v>
      </c>
      <c r="T393" s="189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0" t="s">
        <v>270</v>
      </c>
      <c r="AT393" s="190" t="s">
        <v>146</v>
      </c>
      <c r="AU393" s="190" t="s">
        <v>80</v>
      </c>
      <c r="AY393" s="18" t="s">
        <v>143</v>
      </c>
      <c r="BE393" s="191">
        <f>IF(N393="základní",J393,0)</f>
        <v>0</v>
      </c>
      <c r="BF393" s="191">
        <f>IF(N393="snížená",J393,0)</f>
        <v>0</v>
      </c>
      <c r="BG393" s="191">
        <f>IF(N393="zákl. přenesená",J393,0)</f>
        <v>0</v>
      </c>
      <c r="BH393" s="191">
        <f>IF(N393="sníž. přenesená",J393,0)</f>
        <v>0</v>
      </c>
      <c r="BI393" s="191">
        <f>IF(N393="nulová",J393,0)</f>
        <v>0</v>
      </c>
      <c r="BJ393" s="18" t="s">
        <v>78</v>
      </c>
      <c r="BK393" s="191">
        <f>ROUND(I393*H393,2)</f>
        <v>0</v>
      </c>
      <c r="BL393" s="18" t="s">
        <v>270</v>
      </c>
      <c r="BM393" s="190" t="s">
        <v>1405</v>
      </c>
    </row>
    <row r="394" spans="1:47" s="2" customFormat="1" ht="19.5">
      <c r="A394" s="35"/>
      <c r="B394" s="36"/>
      <c r="C394" s="37"/>
      <c r="D394" s="192" t="s">
        <v>153</v>
      </c>
      <c r="E394" s="37"/>
      <c r="F394" s="193" t="s">
        <v>1406</v>
      </c>
      <c r="G394" s="37"/>
      <c r="H394" s="37"/>
      <c r="I394" s="194"/>
      <c r="J394" s="37"/>
      <c r="K394" s="37"/>
      <c r="L394" s="40"/>
      <c r="M394" s="195"/>
      <c r="N394" s="196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153</v>
      </c>
      <c r="AU394" s="18" t="s">
        <v>80</v>
      </c>
    </row>
    <row r="395" spans="2:51" s="14" customFormat="1" ht="11.25">
      <c r="B395" s="209"/>
      <c r="C395" s="210"/>
      <c r="D395" s="192" t="s">
        <v>157</v>
      </c>
      <c r="E395" s="211" t="s">
        <v>19</v>
      </c>
      <c r="F395" s="212" t="s">
        <v>1407</v>
      </c>
      <c r="G395" s="210"/>
      <c r="H395" s="213">
        <v>1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157</v>
      </c>
      <c r="AU395" s="219" t="s">
        <v>80</v>
      </c>
      <c r="AV395" s="14" t="s">
        <v>80</v>
      </c>
      <c r="AW395" s="14" t="s">
        <v>33</v>
      </c>
      <c r="AX395" s="14" t="s">
        <v>78</v>
      </c>
      <c r="AY395" s="219" t="s">
        <v>143</v>
      </c>
    </row>
    <row r="396" spans="1:65" s="2" customFormat="1" ht="24.2" customHeight="1">
      <c r="A396" s="35"/>
      <c r="B396" s="36"/>
      <c r="C396" s="179" t="s">
        <v>593</v>
      </c>
      <c r="D396" s="179" t="s">
        <v>146</v>
      </c>
      <c r="E396" s="180" t="s">
        <v>1043</v>
      </c>
      <c r="F396" s="181" t="s">
        <v>1044</v>
      </c>
      <c r="G396" s="182" t="s">
        <v>1045</v>
      </c>
      <c r="H396" s="183">
        <v>141.51</v>
      </c>
      <c r="I396" s="184"/>
      <c r="J396" s="185">
        <f>ROUND(I396*H396,2)</f>
        <v>0</v>
      </c>
      <c r="K396" s="181" t="s">
        <v>150</v>
      </c>
      <c r="L396" s="40"/>
      <c r="M396" s="186" t="s">
        <v>19</v>
      </c>
      <c r="N396" s="187" t="s">
        <v>42</v>
      </c>
      <c r="O396" s="65"/>
      <c r="P396" s="188">
        <f>O396*H396</f>
        <v>0</v>
      </c>
      <c r="Q396" s="188">
        <v>6E-05</v>
      </c>
      <c r="R396" s="188">
        <f>Q396*H396</f>
        <v>0.0084906</v>
      </c>
      <c r="S396" s="188">
        <v>0</v>
      </c>
      <c r="T396" s="189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0" t="s">
        <v>270</v>
      </c>
      <c r="AT396" s="190" t="s">
        <v>146</v>
      </c>
      <c r="AU396" s="190" t="s">
        <v>80</v>
      </c>
      <c r="AY396" s="18" t="s">
        <v>143</v>
      </c>
      <c r="BE396" s="191">
        <f>IF(N396="základní",J396,0)</f>
        <v>0</v>
      </c>
      <c r="BF396" s="191">
        <f>IF(N396="snížená",J396,0)</f>
        <v>0</v>
      </c>
      <c r="BG396" s="191">
        <f>IF(N396="zákl. přenesená",J396,0)</f>
        <v>0</v>
      </c>
      <c r="BH396" s="191">
        <f>IF(N396="sníž. přenesená",J396,0)</f>
        <v>0</v>
      </c>
      <c r="BI396" s="191">
        <f>IF(N396="nulová",J396,0)</f>
        <v>0</v>
      </c>
      <c r="BJ396" s="18" t="s">
        <v>78</v>
      </c>
      <c r="BK396" s="191">
        <f>ROUND(I396*H396,2)</f>
        <v>0</v>
      </c>
      <c r="BL396" s="18" t="s">
        <v>270</v>
      </c>
      <c r="BM396" s="190" t="s">
        <v>1408</v>
      </c>
    </row>
    <row r="397" spans="1:47" s="2" customFormat="1" ht="19.5">
      <c r="A397" s="35"/>
      <c r="B397" s="36"/>
      <c r="C397" s="37"/>
      <c r="D397" s="192" t="s">
        <v>153</v>
      </c>
      <c r="E397" s="37"/>
      <c r="F397" s="193" t="s">
        <v>1047</v>
      </c>
      <c r="G397" s="37"/>
      <c r="H397" s="37"/>
      <c r="I397" s="194"/>
      <c r="J397" s="37"/>
      <c r="K397" s="37"/>
      <c r="L397" s="40"/>
      <c r="M397" s="195"/>
      <c r="N397" s="196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153</v>
      </c>
      <c r="AU397" s="18" t="s">
        <v>80</v>
      </c>
    </row>
    <row r="398" spans="1:47" s="2" customFormat="1" ht="11.25">
      <c r="A398" s="35"/>
      <c r="B398" s="36"/>
      <c r="C398" s="37"/>
      <c r="D398" s="197" t="s">
        <v>155</v>
      </c>
      <c r="E398" s="37"/>
      <c r="F398" s="198" t="s">
        <v>1048</v>
      </c>
      <c r="G398" s="37"/>
      <c r="H398" s="37"/>
      <c r="I398" s="194"/>
      <c r="J398" s="37"/>
      <c r="K398" s="37"/>
      <c r="L398" s="40"/>
      <c r="M398" s="195"/>
      <c r="N398" s="196"/>
      <c r="O398" s="65"/>
      <c r="P398" s="65"/>
      <c r="Q398" s="65"/>
      <c r="R398" s="65"/>
      <c r="S398" s="65"/>
      <c r="T398" s="66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155</v>
      </c>
      <c r="AU398" s="18" t="s">
        <v>80</v>
      </c>
    </row>
    <row r="399" spans="2:51" s="13" customFormat="1" ht="11.25">
      <c r="B399" s="199"/>
      <c r="C399" s="200"/>
      <c r="D399" s="192" t="s">
        <v>157</v>
      </c>
      <c r="E399" s="201" t="s">
        <v>19</v>
      </c>
      <c r="F399" s="202" t="s">
        <v>158</v>
      </c>
      <c r="G399" s="200"/>
      <c r="H399" s="201" t="s">
        <v>19</v>
      </c>
      <c r="I399" s="203"/>
      <c r="J399" s="200"/>
      <c r="K399" s="200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157</v>
      </c>
      <c r="AU399" s="208" t="s">
        <v>80</v>
      </c>
      <c r="AV399" s="13" t="s">
        <v>78</v>
      </c>
      <c r="AW399" s="13" t="s">
        <v>33</v>
      </c>
      <c r="AX399" s="13" t="s">
        <v>71</v>
      </c>
      <c r="AY399" s="208" t="s">
        <v>143</v>
      </c>
    </row>
    <row r="400" spans="2:51" s="13" customFormat="1" ht="11.25">
      <c r="B400" s="199"/>
      <c r="C400" s="200"/>
      <c r="D400" s="192" t="s">
        <v>157</v>
      </c>
      <c r="E400" s="201" t="s">
        <v>19</v>
      </c>
      <c r="F400" s="202" t="s">
        <v>1409</v>
      </c>
      <c r="G400" s="200"/>
      <c r="H400" s="201" t="s">
        <v>19</v>
      </c>
      <c r="I400" s="203"/>
      <c r="J400" s="200"/>
      <c r="K400" s="200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157</v>
      </c>
      <c r="AU400" s="208" t="s">
        <v>80</v>
      </c>
      <c r="AV400" s="13" t="s">
        <v>78</v>
      </c>
      <c r="AW400" s="13" t="s">
        <v>33</v>
      </c>
      <c r="AX400" s="13" t="s">
        <v>71</v>
      </c>
      <c r="AY400" s="208" t="s">
        <v>143</v>
      </c>
    </row>
    <row r="401" spans="2:51" s="14" customFormat="1" ht="11.25">
      <c r="B401" s="209"/>
      <c r="C401" s="210"/>
      <c r="D401" s="192" t="s">
        <v>157</v>
      </c>
      <c r="E401" s="211" t="s">
        <v>19</v>
      </c>
      <c r="F401" s="212" t="s">
        <v>1410</v>
      </c>
      <c r="G401" s="210"/>
      <c r="H401" s="213">
        <v>141.51</v>
      </c>
      <c r="I401" s="214"/>
      <c r="J401" s="210"/>
      <c r="K401" s="210"/>
      <c r="L401" s="215"/>
      <c r="M401" s="216"/>
      <c r="N401" s="217"/>
      <c r="O401" s="217"/>
      <c r="P401" s="217"/>
      <c r="Q401" s="217"/>
      <c r="R401" s="217"/>
      <c r="S401" s="217"/>
      <c r="T401" s="218"/>
      <c r="AT401" s="219" t="s">
        <v>157</v>
      </c>
      <c r="AU401" s="219" t="s">
        <v>80</v>
      </c>
      <c r="AV401" s="14" t="s">
        <v>80</v>
      </c>
      <c r="AW401" s="14" t="s">
        <v>33</v>
      </c>
      <c r="AX401" s="14" t="s">
        <v>78</v>
      </c>
      <c r="AY401" s="219" t="s">
        <v>143</v>
      </c>
    </row>
    <row r="402" spans="1:65" s="2" customFormat="1" ht="24.2" customHeight="1">
      <c r="A402" s="35"/>
      <c r="B402" s="36"/>
      <c r="C402" s="220" t="s">
        <v>220</v>
      </c>
      <c r="D402" s="220" t="s">
        <v>240</v>
      </c>
      <c r="E402" s="221" t="s">
        <v>1411</v>
      </c>
      <c r="F402" s="222" t="s">
        <v>1412</v>
      </c>
      <c r="G402" s="223" t="s">
        <v>149</v>
      </c>
      <c r="H402" s="224">
        <v>0.153</v>
      </c>
      <c r="I402" s="225"/>
      <c r="J402" s="226">
        <f>ROUND(I402*H402,2)</f>
        <v>0</v>
      </c>
      <c r="K402" s="222" t="s">
        <v>339</v>
      </c>
      <c r="L402" s="227"/>
      <c r="M402" s="228" t="s">
        <v>19</v>
      </c>
      <c r="N402" s="229" t="s">
        <v>42</v>
      </c>
      <c r="O402" s="65"/>
      <c r="P402" s="188">
        <f>O402*H402</f>
        <v>0</v>
      </c>
      <c r="Q402" s="188">
        <v>0</v>
      </c>
      <c r="R402" s="188">
        <f>Q402*H402</f>
        <v>0</v>
      </c>
      <c r="S402" s="188">
        <v>0</v>
      </c>
      <c r="T402" s="189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0" t="s">
        <v>387</v>
      </c>
      <c r="AT402" s="190" t="s">
        <v>240</v>
      </c>
      <c r="AU402" s="190" t="s">
        <v>80</v>
      </c>
      <c r="AY402" s="18" t="s">
        <v>143</v>
      </c>
      <c r="BE402" s="191">
        <f>IF(N402="základní",J402,0)</f>
        <v>0</v>
      </c>
      <c r="BF402" s="191">
        <f>IF(N402="snížená",J402,0)</f>
        <v>0</v>
      </c>
      <c r="BG402" s="191">
        <f>IF(N402="zákl. přenesená",J402,0)</f>
        <v>0</v>
      </c>
      <c r="BH402" s="191">
        <f>IF(N402="sníž. přenesená",J402,0)</f>
        <v>0</v>
      </c>
      <c r="BI402" s="191">
        <f>IF(N402="nulová",J402,0)</f>
        <v>0</v>
      </c>
      <c r="BJ402" s="18" t="s">
        <v>78</v>
      </c>
      <c r="BK402" s="191">
        <f>ROUND(I402*H402,2)</f>
        <v>0</v>
      </c>
      <c r="BL402" s="18" t="s">
        <v>270</v>
      </c>
      <c r="BM402" s="190" t="s">
        <v>1413</v>
      </c>
    </row>
    <row r="403" spans="1:47" s="2" customFormat="1" ht="11.25">
      <c r="A403" s="35"/>
      <c r="B403" s="36"/>
      <c r="C403" s="37"/>
      <c r="D403" s="192" t="s">
        <v>153</v>
      </c>
      <c r="E403" s="37"/>
      <c r="F403" s="193" t="s">
        <v>1412</v>
      </c>
      <c r="G403" s="37"/>
      <c r="H403" s="37"/>
      <c r="I403" s="194"/>
      <c r="J403" s="37"/>
      <c r="K403" s="37"/>
      <c r="L403" s="40"/>
      <c r="M403" s="195"/>
      <c r="N403" s="196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153</v>
      </c>
      <c r="AU403" s="18" t="s">
        <v>80</v>
      </c>
    </row>
    <row r="404" spans="2:51" s="13" customFormat="1" ht="11.25">
      <c r="B404" s="199"/>
      <c r="C404" s="200"/>
      <c r="D404" s="192" t="s">
        <v>157</v>
      </c>
      <c r="E404" s="201" t="s">
        <v>19</v>
      </c>
      <c r="F404" s="202" t="s">
        <v>1414</v>
      </c>
      <c r="G404" s="200"/>
      <c r="H404" s="201" t="s">
        <v>19</v>
      </c>
      <c r="I404" s="203"/>
      <c r="J404" s="200"/>
      <c r="K404" s="200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157</v>
      </c>
      <c r="AU404" s="208" t="s">
        <v>80</v>
      </c>
      <c r="AV404" s="13" t="s">
        <v>78</v>
      </c>
      <c r="AW404" s="13" t="s">
        <v>33</v>
      </c>
      <c r="AX404" s="13" t="s">
        <v>71</v>
      </c>
      <c r="AY404" s="208" t="s">
        <v>143</v>
      </c>
    </row>
    <row r="405" spans="2:51" s="14" customFormat="1" ht="22.5">
      <c r="B405" s="209"/>
      <c r="C405" s="210"/>
      <c r="D405" s="192" t="s">
        <v>157</v>
      </c>
      <c r="E405" s="211" t="s">
        <v>19</v>
      </c>
      <c r="F405" s="212" t="s">
        <v>1415</v>
      </c>
      <c r="G405" s="210"/>
      <c r="H405" s="213">
        <v>0.153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157</v>
      </c>
      <c r="AU405" s="219" t="s">
        <v>80</v>
      </c>
      <c r="AV405" s="14" t="s">
        <v>80</v>
      </c>
      <c r="AW405" s="14" t="s">
        <v>33</v>
      </c>
      <c r="AX405" s="14" t="s">
        <v>78</v>
      </c>
      <c r="AY405" s="219" t="s">
        <v>143</v>
      </c>
    </row>
    <row r="406" spans="1:65" s="2" customFormat="1" ht="33" customHeight="1">
      <c r="A406" s="35"/>
      <c r="B406" s="36"/>
      <c r="C406" s="179" t="s">
        <v>230</v>
      </c>
      <c r="D406" s="179" t="s">
        <v>146</v>
      </c>
      <c r="E406" s="180" t="s">
        <v>1416</v>
      </c>
      <c r="F406" s="181" t="s">
        <v>1417</v>
      </c>
      <c r="G406" s="182" t="s">
        <v>1045</v>
      </c>
      <c r="H406" s="183">
        <v>300</v>
      </c>
      <c r="I406" s="184"/>
      <c r="J406" s="185">
        <f>ROUND(I406*H406,2)</f>
        <v>0</v>
      </c>
      <c r="K406" s="181" t="s">
        <v>1418</v>
      </c>
      <c r="L406" s="40"/>
      <c r="M406" s="186" t="s">
        <v>19</v>
      </c>
      <c r="N406" s="187" t="s">
        <v>42</v>
      </c>
      <c r="O406" s="65"/>
      <c r="P406" s="188">
        <f>O406*H406</f>
        <v>0</v>
      </c>
      <c r="Q406" s="188">
        <v>0</v>
      </c>
      <c r="R406" s="188">
        <f>Q406*H406</f>
        <v>0</v>
      </c>
      <c r="S406" s="188">
        <v>0.001</v>
      </c>
      <c r="T406" s="189">
        <f>S406*H406</f>
        <v>0.3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0" t="s">
        <v>270</v>
      </c>
      <c r="AT406" s="190" t="s">
        <v>146</v>
      </c>
      <c r="AU406" s="190" t="s">
        <v>80</v>
      </c>
      <c r="AY406" s="18" t="s">
        <v>143</v>
      </c>
      <c r="BE406" s="191">
        <f>IF(N406="základní",J406,0)</f>
        <v>0</v>
      </c>
      <c r="BF406" s="191">
        <f>IF(N406="snížená",J406,0)</f>
        <v>0</v>
      </c>
      <c r="BG406" s="191">
        <f>IF(N406="zákl. přenesená",J406,0)</f>
        <v>0</v>
      </c>
      <c r="BH406" s="191">
        <f>IF(N406="sníž. přenesená",J406,0)</f>
        <v>0</v>
      </c>
      <c r="BI406" s="191">
        <f>IF(N406="nulová",J406,0)</f>
        <v>0</v>
      </c>
      <c r="BJ406" s="18" t="s">
        <v>78</v>
      </c>
      <c r="BK406" s="191">
        <f>ROUND(I406*H406,2)</f>
        <v>0</v>
      </c>
      <c r="BL406" s="18" t="s">
        <v>270</v>
      </c>
      <c r="BM406" s="190" t="s">
        <v>1419</v>
      </c>
    </row>
    <row r="407" spans="1:47" s="2" customFormat="1" ht="19.5">
      <c r="A407" s="35"/>
      <c r="B407" s="36"/>
      <c r="C407" s="37"/>
      <c r="D407" s="192" t="s">
        <v>153</v>
      </c>
      <c r="E407" s="37"/>
      <c r="F407" s="193" t="s">
        <v>1420</v>
      </c>
      <c r="G407" s="37"/>
      <c r="H407" s="37"/>
      <c r="I407" s="194"/>
      <c r="J407" s="37"/>
      <c r="K407" s="37"/>
      <c r="L407" s="40"/>
      <c r="M407" s="195"/>
      <c r="N407" s="196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153</v>
      </c>
      <c r="AU407" s="18" t="s">
        <v>80</v>
      </c>
    </row>
    <row r="408" spans="2:51" s="13" customFormat="1" ht="11.25">
      <c r="B408" s="199"/>
      <c r="C408" s="200"/>
      <c r="D408" s="192" t="s">
        <v>157</v>
      </c>
      <c r="E408" s="201" t="s">
        <v>19</v>
      </c>
      <c r="F408" s="202" t="s">
        <v>1421</v>
      </c>
      <c r="G408" s="200"/>
      <c r="H408" s="201" t="s">
        <v>19</v>
      </c>
      <c r="I408" s="203"/>
      <c r="J408" s="200"/>
      <c r="K408" s="200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157</v>
      </c>
      <c r="AU408" s="208" t="s">
        <v>80</v>
      </c>
      <c r="AV408" s="13" t="s">
        <v>78</v>
      </c>
      <c r="AW408" s="13" t="s">
        <v>33</v>
      </c>
      <c r="AX408" s="13" t="s">
        <v>71</v>
      </c>
      <c r="AY408" s="208" t="s">
        <v>143</v>
      </c>
    </row>
    <row r="409" spans="2:51" s="13" customFormat="1" ht="11.25">
      <c r="B409" s="199"/>
      <c r="C409" s="200"/>
      <c r="D409" s="192" t="s">
        <v>157</v>
      </c>
      <c r="E409" s="201" t="s">
        <v>19</v>
      </c>
      <c r="F409" s="202" t="s">
        <v>1422</v>
      </c>
      <c r="G409" s="200"/>
      <c r="H409" s="201" t="s">
        <v>19</v>
      </c>
      <c r="I409" s="203"/>
      <c r="J409" s="200"/>
      <c r="K409" s="200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157</v>
      </c>
      <c r="AU409" s="208" t="s">
        <v>80</v>
      </c>
      <c r="AV409" s="13" t="s">
        <v>78</v>
      </c>
      <c r="AW409" s="13" t="s">
        <v>33</v>
      </c>
      <c r="AX409" s="13" t="s">
        <v>71</v>
      </c>
      <c r="AY409" s="208" t="s">
        <v>143</v>
      </c>
    </row>
    <row r="410" spans="2:51" s="14" customFormat="1" ht="11.25">
      <c r="B410" s="209"/>
      <c r="C410" s="210"/>
      <c r="D410" s="192" t="s">
        <v>157</v>
      </c>
      <c r="E410" s="211" t="s">
        <v>19</v>
      </c>
      <c r="F410" s="212" t="s">
        <v>1423</v>
      </c>
      <c r="G410" s="210"/>
      <c r="H410" s="213">
        <v>300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157</v>
      </c>
      <c r="AU410" s="219" t="s">
        <v>80</v>
      </c>
      <c r="AV410" s="14" t="s">
        <v>80</v>
      </c>
      <c r="AW410" s="14" t="s">
        <v>33</v>
      </c>
      <c r="AX410" s="14" t="s">
        <v>78</v>
      </c>
      <c r="AY410" s="219" t="s">
        <v>143</v>
      </c>
    </row>
    <row r="411" spans="1:65" s="2" customFormat="1" ht="24.2" customHeight="1">
      <c r="A411" s="35"/>
      <c r="B411" s="36"/>
      <c r="C411" s="179" t="s">
        <v>1012</v>
      </c>
      <c r="D411" s="179" t="s">
        <v>146</v>
      </c>
      <c r="E411" s="180" t="s">
        <v>1086</v>
      </c>
      <c r="F411" s="181" t="s">
        <v>1087</v>
      </c>
      <c r="G411" s="182" t="s">
        <v>345</v>
      </c>
      <c r="H411" s="230"/>
      <c r="I411" s="184"/>
      <c r="J411" s="185">
        <f>ROUND(I411*H411,2)</f>
        <v>0</v>
      </c>
      <c r="K411" s="181" t="s">
        <v>150</v>
      </c>
      <c r="L411" s="40"/>
      <c r="M411" s="186" t="s">
        <v>19</v>
      </c>
      <c r="N411" s="187" t="s">
        <v>42</v>
      </c>
      <c r="O411" s="65"/>
      <c r="P411" s="188">
        <f>O411*H411</f>
        <v>0</v>
      </c>
      <c r="Q411" s="188">
        <v>0</v>
      </c>
      <c r="R411" s="188">
        <f>Q411*H411</f>
        <v>0</v>
      </c>
      <c r="S411" s="188">
        <v>0</v>
      </c>
      <c r="T411" s="189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0" t="s">
        <v>270</v>
      </c>
      <c r="AT411" s="190" t="s">
        <v>146</v>
      </c>
      <c r="AU411" s="190" t="s">
        <v>80</v>
      </c>
      <c r="AY411" s="18" t="s">
        <v>143</v>
      </c>
      <c r="BE411" s="191">
        <f>IF(N411="základní",J411,0)</f>
        <v>0</v>
      </c>
      <c r="BF411" s="191">
        <f>IF(N411="snížená",J411,0)</f>
        <v>0</v>
      </c>
      <c r="BG411" s="191">
        <f>IF(N411="zákl. přenesená",J411,0)</f>
        <v>0</v>
      </c>
      <c r="BH411" s="191">
        <f>IF(N411="sníž. přenesená",J411,0)</f>
        <v>0</v>
      </c>
      <c r="BI411" s="191">
        <f>IF(N411="nulová",J411,0)</f>
        <v>0</v>
      </c>
      <c r="BJ411" s="18" t="s">
        <v>78</v>
      </c>
      <c r="BK411" s="191">
        <f>ROUND(I411*H411,2)</f>
        <v>0</v>
      </c>
      <c r="BL411" s="18" t="s">
        <v>270</v>
      </c>
      <c r="BM411" s="190" t="s">
        <v>1424</v>
      </c>
    </row>
    <row r="412" spans="1:47" s="2" customFormat="1" ht="29.25">
      <c r="A412" s="35"/>
      <c r="B412" s="36"/>
      <c r="C412" s="37"/>
      <c r="D412" s="192" t="s">
        <v>153</v>
      </c>
      <c r="E412" s="37"/>
      <c r="F412" s="193" t="s">
        <v>1089</v>
      </c>
      <c r="G412" s="37"/>
      <c r="H412" s="37"/>
      <c r="I412" s="194"/>
      <c r="J412" s="37"/>
      <c r="K412" s="37"/>
      <c r="L412" s="40"/>
      <c r="M412" s="195"/>
      <c r="N412" s="196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153</v>
      </c>
      <c r="AU412" s="18" t="s">
        <v>80</v>
      </c>
    </row>
    <row r="413" spans="1:47" s="2" customFormat="1" ht="11.25">
      <c r="A413" s="35"/>
      <c r="B413" s="36"/>
      <c r="C413" s="37"/>
      <c r="D413" s="197" t="s">
        <v>155</v>
      </c>
      <c r="E413" s="37"/>
      <c r="F413" s="198" t="s">
        <v>1090</v>
      </c>
      <c r="G413" s="37"/>
      <c r="H413" s="37"/>
      <c r="I413" s="194"/>
      <c r="J413" s="37"/>
      <c r="K413" s="37"/>
      <c r="L413" s="40"/>
      <c r="M413" s="195"/>
      <c r="N413" s="196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155</v>
      </c>
      <c r="AU413" s="18" t="s">
        <v>80</v>
      </c>
    </row>
    <row r="414" spans="2:63" s="12" customFormat="1" ht="22.9" customHeight="1">
      <c r="B414" s="163"/>
      <c r="C414" s="164"/>
      <c r="D414" s="165" t="s">
        <v>70</v>
      </c>
      <c r="E414" s="177" t="s">
        <v>434</v>
      </c>
      <c r="F414" s="177" t="s">
        <v>435</v>
      </c>
      <c r="G414" s="164"/>
      <c r="H414" s="164"/>
      <c r="I414" s="167"/>
      <c r="J414" s="178">
        <f>BK414</f>
        <v>0</v>
      </c>
      <c r="K414" s="164"/>
      <c r="L414" s="169"/>
      <c r="M414" s="170"/>
      <c r="N414" s="171"/>
      <c r="O414" s="171"/>
      <c r="P414" s="172">
        <f>SUM(P415:P488)</f>
        <v>0</v>
      </c>
      <c r="Q414" s="171"/>
      <c r="R414" s="172">
        <f>SUM(R415:R488)</f>
        <v>0.7080480400000001</v>
      </c>
      <c r="S414" s="171"/>
      <c r="T414" s="173">
        <f>SUM(T415:T488)</f>
        <v>0.03</v>
      </c>
      <c r="AR414" s="174" t="s">
        <v>80</v>
      </c>
      <c r="AT414" s="175" t="s">
        <v>70</v>
      </c>
      <c r="AU414" s="175" t="s">
        <v>78</v>
      </c>
      <c r="AY414" s="174" t="s">
        <v>143</v>
      </c>
      <c r="BK414" s="176">
        <f>SUM(BK415:BK488)</f>
        <v>0</v>
      </c>
    </row>
    <row r="415" spans="1:65" s="2" customFormat="1" ht="24.2" customHeight="1">
      <c r="A415" s="35"/>
      <c r="B415" s="36"/>
      <c r="C415" s="179" t="s">
        <v>1018</v>
      </c>
      <c r="D415" s="179" t="s">
        <v>146</v>
      </c>
      <c r="E415" s="180" t="s">
        <v>1092</v>
      </c>
      <c r="F415" s="181" t="s">
        <v>1093</v>
      </c>
      <c r="G415" s="182" t="s">
        <v>163</v>
      </c>
      <c r="H415" s="183">
        <v>57.25</v>
      </c>
      <c r="I415" s="184"/>
      <c r="J415" s="185">
        <f>ROUND(I415*H415,2)</f>
        <v>0</v>
      </c>
      <c r="K415" s="181" t="s">
        <v>150</v>
      </c>
      <c r="L415" s="40"/>
      <c r="M415" s="186" t="s">
        <v>19</v>
      </c>
      <c r="N415" s="187" t="s">
        <v>42</v>
      </c>
      <c r="O415" s="65"/>
      <c r="P415" s="188">
        <f>O415*H415</f>
        <v>0</v>
      </c>
      <c r="Q415" s="188">
        <v>0</v>
      </c>
      <c r="R415" s="188">
        <f>Q415*H415</f>
        <v>0</v>
      </c>
      <c r="S415" s="188">
        <v>0</v>
      </c>
      <c r="T415" s="189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0" t="s">
        <v>270</v>
      </c>
      <c r="AT415" s="190" t="s">
        <v>146</v>
      </c>
      <c r="AU415" s="190" t="s">
        <v>80</v>
      </c>
      <c r="AY415" s="18" t="s">
        <v>143</v>
      </c>
      <c r="BE415" s="191">
        <f>IF(N415="základní",J415,0)</f>
        <v>0</v>
      </c>
      <c r="BF415" s="191">
        <f>IF(N415="snížená",J415,0)</f>
        <v>0</v>
      </c>
      <c r="BG415" s="191">
        <f>IF(N415="zákl. přenesená",J415,0)</f>
        <v>0</v>
      </c>
      <c r="BH415" s="191">
        <f>IF(N415="sníž. přenesená",J415,0)</f>
        <v>0</v>
      </c>
      <c r="BI415" s="191">
        <f>IF(N415="nulová",J415,0)</f>
        <v>0</v>
      </c>
      <c r="BJ415" s="18" t="s">
        <v>78</v>
      </c>
      <c r="BK415" s="191">
        <f>ROUND(I415*H415,2)</f>
        <v>0</v>
      </c>
      <c r="BL415" s="18" t="s">
        <v>270</v>
      </c>
      <c r="BM415" s="190" t="s">
        <v>1425</v>
      </c>
    </row>
    <row r="416" spans="1:47" s="2" customFormat="1" ht="19.5">
      <c r="A416" s="35"/>
      <c r="B416" s="36"/>
      <c r="C416" s="37"/>
      <c r="D416" s="192" t="s">
        <v>153</v>
      </c>
      <c r="E416" s="37"/>
      <c r="F416" s="193" t="s">
        <v>1095</v>
      </c>
      <c r="G416" s="37"/>
      <c r="H416" s="37"/>
      <c r="I416" s="194"/>
      <c r="J416" s="37"/>
      <c r="K416" s="37"/>
      <c r="L416" s="40"/>
      <c r="M416" s="195"/>
      <c r="N416" s="196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153</v>
      </c>
      <c r="AU416" s="18" t="s">
        <v>80</v>
      </c>
    </row>
    <row r="417" spans="1:47" s="2" customFormat="1" ht="11.25">
      <c r="A417" s="35"/>
      <c r="B417" s="36"/>
      <c r="C417" s="37"/>
      <c r="D417" s="197" t="s">
        <v>155</v>
      </c>
      <c r="E417" s="37"/>
      <c r="F417" s="198" t="s">
        <v>1096</v>
      </c>
      <c r="G417" s="37"/>
      <c r="H417" s="37"/>
      <c r="I417" s="194"/>
      <c r="J417" s="37"/>
      <c r="K417" s="37"/>
      <c r="L417" s="40"/>
      <c r="M417" s="195"/>
      <c r="N417" s="196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155</v>
      </c>
      <c r="AU417" s="18" t="s">
        <v>80</v>
      </c>
    </row>
    <row r="418" spans="2:51" s="13" customFormat="1" ht="11.25">
      <c r="B418" s="199"/>
      <c r="C418" s="200"/>
      <c r="D418" s="192" t="s">
        <v>157</v>
      </c>
      <c r="E418" s="201" t="s">
        <v>19</v>
      </c>
      <c r="F418" s="202" t="s">
        <v>158</v>
      </c>
      <c r="G418" s="200"/>
      <c r="H418" s="201" t="s">
        <v>19</v>
      </c>
      <c r="I418" s="203"/>
      <c r="J418" s="200"/>
      <c r="K418" s="200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157</v>
      </c>
      <c r="AU418" s="208" t="s">
        <v>80</v>
      </c>
      <c r="AV418" s="13" t="s">
        <v>78</v>
      </c>
      <c r="AW418" s="13" t="s">
        <v>33</v>
      </c>
      <c r="AX418" s="13" t="s">
        <v>71</v>
      </c>
      <c r="AY418" s="208" t="s">
        <v>143</v>
      </c>
    </row>
    <row r="419" spans="2:51" s="13" customFormat="1" ht="11.25">
      <c r="B419" s="199"/>
      <c r="C419" s="200"/>
      <c r="D419" s="192" t="s">
        <v>157</v>
      </c>
      <c r="E419" s="201" t="s">
        <v>19</v>
      </c>
      <c r="F419" s="202" t="s">
        <v>1426</v>
      </c>
      <c r="G419" s="200"/>
      <c r="H419" s="201" t="s">
        <v>19</v>
      </c>
      <c r="I419" s="203"/>
      <c r="J419" s="200"/>
      <c r="K419" s="200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157</v>
      </c>
      <c r="AU419" s="208" t="s">
        <v>80</v>
      </c>
      <c r="AV419" s="13" t="s">
        <v>78</v>
      </c>
      <c r="AW419" s="13" t="s">
        <v>33</v>
      </c>
      <c r="AX419" s="13" t="s">
        <v>71</v>
      </c>
      <c r="AY419" s="208" t="s">
        <v>143</v>
      </c>
    </row>
    <row r="420" spans="2:51" s="14" customFormat="1" ht="11.25">
      <c r="B420" s="209"/>
      <c r="C420" s="210"/>
      <c r="D420" s="192" t="s">
        <v>157</v>
      </c>
      <c r="E420" s="211" t="s">
        <v>19</v>
      </c>
      <c r="F420" s="212" t="s">
        <v>1427</v>
      </c>
      <c r="G420" s="210"/>
      <c r="H420" s="213">
        <v>57.25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157</v>
      </c>
      <c r="AU420" s="219" t="s">
        <v>80</v>
      </c>
      <c r="AV420" s="14" t="s">
        <v>80</v>
      </c>
      <c r="AW420" s="14" t="s">
        <v>33</v>
      </c>
      <c r="AX420" s="14" t="s">
        <v>78</v>
      </c>
      <c r="AY420" s="219" t="s">
        <v>143</v>
      </c>
    </row>
    <row r="421" spans="1:65" s="2" customFormat="1" ht="24.2" customHeight="1">
      <c r="A421" s="35"/>
      <c r="B421" s="36"/>
      <c r="C421" s="179" t="s">
        <v>1025</v>
      </c>
      <c r="D421" s="179" t="s">
        <v>146</v>
      </c>
      <c r="E421" s="180" t="s">
        <v>1100</v>
      </c>
      <c r="F421" s="181" t="s">
        <v>1101</v>
      </c>
      <c r="G421" s="182" t="s">
        <v>163</v>
      </c>
      <c r="H421" s="183">
        <v>57.25</v>
      </c>
      <c r="I421" s="184"/>
      <c r="J421" s="185">
        <f>ROUND(I421*H421,2)</f>
        <v>0</v>
      </c>
      <c r="K421" s="181" t="s">
        <v>150</v>
      </c>
      <c r="L421" s="40"/>
      <c r="M421" s="186" t="s">
        <v>19</v>
      </c>
      <c r="N421" s="187" t="s">
        <v>42</v>
      </c>
      <c r="O421" s="65"/>
      <c r="P421" s="188">
        <f>O421*H421</f>
        <v>0</v>
      </c>
      <c r="Q421" s="188">
        <v>0</v>
      </c>
      <c r="R421" s="188">
        <f>Q421*H421</f>
        <v>0</v>
      </c>
      <c r="S421" s="188">
        <v>0</v>
      </c>
      <c r="T421" s="189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0" t="s">
        <v>270</v>
      </c>
      <c r="AT421" s="190" t="s">
        <v>146</v>
      </c>
      <c r="AU421" s="190" t="s">
        <v>80</v>
      </c>
      <c r="AY421" s="18" t="s">
        <v>143</v>
      </c>
      <c r="BE421" s="191">
        <f>IF(N421="základní",J421,0)</f>
        <v>0</v>
      </c>
      <c r="BF421" s="191">
        <f>IF(N421="snížená",J421,0)</f>
        <v>0</v>
      </c>
      <c r="BG421" s="191">
        <f>IF(N421="zákl. přenesená",J421,0)</f>
        <v>0</v>
      </c>
      <c r="BH421" s="191">
        <f>IF(N421="sníž. přenesená",J421,0)</f>
        <v>0</v>
      </c>
      <c r="BI421" s="191">
        <f>IF(N421="nulová",J421,0)</f>
        <v>0</v>
      </c>
      <c r="BJ421" s="18" t="s">
        <v>78</v>
      </c>
      <c r="BK421" s="191">
        <f>ROUND(I421*H421,2)</f>
        <v>0</v>
      </c>
      <c r="BL421" s="18" t="s">
        <v>270</v>
      </c>
      <c r="BM421" s="190" t="s">
        <v>1428</v>
      </c>
    </row>
    <row r="422" spans="1:47" s="2" customFormat="1" ht="19.5">
      <c r="A422" s="35"/>
      <c r="B422" s="36"/>
      <c r="C422" s="37"/>
      <c r="D422" s="192" t="s">
        <v>153</v>
      </c>
      <c r="E422" s="37"/>
      <c r="F422" s="193" t="s">
        <v>1103</v>
      </c>
      <c r="G422" s="37"/>
      <c r="H422" s="37"/>
      <c r="I422" s="194"/>
      <c r="J422" s="37"/>
      <c r="K422" s="37"/>
      <c r="L422" s="40"/>
      <c r="M422" s="195"/>
      <c r="N422" s="196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153</v>
      </c>
      <c r="AU422" s="18" t="s">
        <v>80</v>
      </c>
    </row>
    <row r="423" spans="1:47" s="2" customFormat="1" ht="11.25">
      <c r="A423" s="35"/>
      <c r="B423" s="36"/>
      <c r="C423" s="37"/>
      <c r="D423" s="197" t="s">
        <v>155</v>
      </c>
      <c r="E423" s="37"/>
      <c r="F423" s="198" t="s">
        <v>1104</v>
      </c>
      <c r="G423" s="37"/>
      <c r="H423" s="37"/>
      <c r="I423" s="194"/>
      <c r="J423" s="37"/>
      <c r="K423" s="37"/>
      <c r="L423" s="40"/>
      <c r="M423" s="195"/>
      <c r="N423" s="196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155</v>
      </c>
      <c r="AU423" s="18" t="s">
        <v>80</v>
      </c>
    </row>
    <row r="424" spans="2:51" s="13" customFormat="1" ht="11.25">
      <c r="B424" s="199"/>
      <c r="C424" s="200"/>
      <c r="D424" s="192" t="s">
        <v>157</v>
      </c>
      <c r="E424" s="201" t="s">
        <v>19</v>
      </c>
      <c r="F424" s="202" t="s">
        <v>158</v>
      </c>
      <c r="G424" s="200"/>
      <c r="H424" s="201" t="s">
        <v>19</v>
      </c>
      <c r="I424" s="203"/>
      <c r="J424" s="200"/>
      <c r="K424" s="200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157</v>
      </c>
      <c r="AU424" s="208" t="s">
        <v>80</v>
      </c>
      <c r="AV424" s="13" t="s">
        <v>78</v>
      </c>
      <c r="AW424" s="13" t="s">
        <v>33</v>
      </c>
      <c r="AX424" s="13" t="s">
        <v>71</v>
      </c>
      <c r="AY424" s="208" t="s">
        <v>143</v>
      </c>
    </row>
    <row r="425" spans="2:51" s="13" customFormat="1" ht="11.25">
      <c r="B425" s="199"/>
      <c r="C425" s="200"/>
      <c r="D425" s="192" t="s">
        <v>157</v>
      </c>
      <c r="E425" s="201" t="s">
        <v>19</v>
      </c>
      <c r="F425" s="202" t="s">
        <v>1426</v>
      </c>
      <c r="G425" s="200"/>
      <c r="H425" s="201" t="s">
        <v>19</v>
      </c>
      <c r="I425" s="203"/>
      <c r="J425" s="200"/>
      <c r="K425" s="200"/>
      <c r="L425" s="204"/>
      <c r="M425" s="205"/>
      <c r="N425" s="206"/>
      <c r="O425" s="206"/>
      <c r="P425" s="206"/>
      <c r="Q425" s="206"/>
      <c r="R425" s="206"/>
      <c r="S425" s="206"/>
      <c r="T425" s="207"/>
      <c r="AT425" s="208" t="s">
        <v>157</v>
      </c>
      <c r="AU425" s="208" t="s">
        <v>80</v>
      </c>
      <c r="AV425" s="13" t="s">
        <v>78</v>
      </c>
      <c r="AW425" s="13" t="s">
        <v>33</v>
      </c>
      <c r="AX425" s="13" t="s">
        <v>71</v>
      </c>
      <c r="AY425" s="208" t="s">
        <v>143</v>
      </c>
    </row>
    <row r="426" spans="2:51" s="14" customFormat="1" ht="11.25">
      <c r="B426" s="209"/>
      <c r="C426" s="210"/>
      <c r="D426" s="192" t="s">
        <v>157</v>
      </c>
      <c r="E426" s="211" t="s">
        <v>19</v>
      </c>
      <c r="F426" s="212" t="s">
        <v>1427</v>
      </c>
      <c r="G426" s="210"/>
      <c r="H426" s="213">
        <v>57.25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157</v>
      </c>
      <c r="AU426" s="219" t="s">
        <v>80</v>
      </c>
      <c r="AV426" s="14" t="s">
        <v>80</v>
      </c>
      <c r="AW426" s="14" t="s">
        <v>33</v>
      </c>
      <c r="AX426" s="14" t="s">
        <v>78</v>
      </c>
      <c r="AY426" s="219" t="s">
        <v>143</v>
      </c>
    </row>
    <row r="427" spans="1:65" s="2" customFormat="1" ht="16.5" customHeight="1">
      <c r="A427" s="35"/>
      <c r="B427" s="36"/>
      <c r="C427" s="179" t="s">
        <v>1030</v>
      </c>
      <c r="D427" s="179" t="s">
        <v>146</v>
      </c>
      <c r="E427" s="180" t="s">
        <v>1106</v>
      </c>
      <c r="F427" s="181" t="s">
        <v>1107</v>
      </c>
      <c r="G427" s="182" t="s">
        <v>163</v>
      </c>
      <c r="H427" s="183">
        <v>57.25</v>
      </c>
      <c r="I427" s="184"/>
      <c r="J427" s="185">
        <f>ROUND(I427*H427,2)</f>
        <v>0</v>
      </c>
      <c r="K427" s="181" t="s">
        <v>150</v>
      </c>
      <c r="L427" s="40"/>
      <c r="M427" s="186" t="s">
        <v>19</v>
      </c>
      <c r="N427" s="187" t="s">
        <v>42</v>
      </c>
      <c r="O427" s="65"/>
      <c r="P427" s="188">
        <f>O427*H427</f>
        <v>0</v>
      </c>
      <c r="Q427" s="188">
        <v>0</v>
      </c>
      <c r="R427" s="188">
        <f>Q427*H427</f>
        <v>0</v>
      </c>
      <c r="S427" s="188">
        <v>0</v>
      </c>
      <c r="T427" s="189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0" t="s">
        <v>270</v>
      </c>
      <c r="AT427" s="190" t="s">
        <v>146</v>
      </c>
      <c r="AU427" s="190" t="s">
        <v>80</v>
      </c>
      <c r="AY427" s="18" t="s">
        <v>143</v>
      </c>
      <c r="BE427" s="191">
        <f>IF(N427="základní",J427,0)</f>
        <v>0</v>
      </c>
      <c r="BF427" s="191">
        <f>IF(N427="snížená",J427,0)</f>
        <v>0</v>
      </c>
      <c r="BG427" s="191">
        <f>IF(N427="zákl. přenesená",J427,0)</f>
        <v>0</v>
      </c>
      <c r="BH427" s="191">
        <f>IF(N427="sníž. přenesená",J427,0)</f>
        <v>0</v>
      </c>
      <c r="BI427" s="191">
        <f>IF(N427="nulová",J427,0)</f>
        <v>0</v>
      </c>
      <c r="BJ427" s="18" t="s">
        <v>78</v>
      </c>
      <c r="BK427" s="191">
        <f>ROUND(I427*H427,2)</f>
        <v>0</v>
      </c>
      <c r="BL427" s="18" t="s">
        <v>270</v>
      </c>
      <c r="BM427" s="190" t="s">
        <v>1429</v>
      </c>
    </row>
    <row r="428" spans="1:47" s="2" customFormat="1" ht="11.25">
      <c r="A428" s="35"/>
      <c r="B428" s="36"/>
      <c r="C428" s="37"/>
      <c r="D428" s="192" t="s">
        <v>153</v>
      </c>
      <c r="E428" s="37"/>
      <c r="F428" s="193" t="s">
        <v>1109</v>
      </c>
      <c r="G428" s="37"/>
      <c r="H428" s="37"/>
      <c r="I428" s="194"/>
      <c r="J428" s="37"/>
      <c r="K428" s="37"/>
      <c r="L428" s="40"/>
      <c r="M428" s="195"/>
      <c r="N428" s="196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153</v>
      </c>
      <c r="AU428" s="18" t="s">
        <v>80</v>
      </c>
    </row>
    <row r="429" spans="1:47" s="2" customFormat="1" ht="11.25">
      <c r="A429" s="35"/>
      <c r="B429" s="36"/>
      <c r="C429" s="37"/>
      <c r="D429" s="197" t="s">
        <v>155</v>
      </c>
      <c r="E429" s="37"/>
      <c r="F429" s="198" t="s">
        <v>1110</v>
      </c>
      <c r="G429" s="37"/>
      <c r="H429" s="37"/>
      <c r="I429" s="194"/>
      <c r="J429" s="37"/>
      <c r="K429" s="37"/>
      <c r="L429" s="40"/>
      <c r="M429" s="195"/>
      <c r="N429" s="196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155</v>
      </c>
      <c r="AU429" s="18" t="s">
        <v>80</v>
      </c>
    </row>
    <row r="430" spans="2:51" s="13" customFormat="1" ht="11.25">
      <c r="B430" s="199"/>
      <c r="C430" s="200"/>
      <c r="D430" s="192" t="s">
        <v>157</v>
      </c>
      <c r="E430" s="201" t="s">
        <v>19</v>
      </c>
      <c r="F430" s="202" t="s">
        <v>158</v>
      </c>
      <c r="G430" s="200"/>
      <c r="H430" s="201" t="s">
        <v>19</v>
      </c>
      <c r="I430" s="203"/>
      <c r="J430" s="200"/>
      <c r="K430" s="200"/>
      <c r="L430" s="204"/>
      <c r="M430" s="205"/>
      <c r="N430" s="206"/>
      <c r="O430" s="206"/>
      <c r="P430" s="206"/>
      <c r="Q430" s="206"/>
      <c r="R430" s="206"/>
      <c r="S430" s="206"/>
      <c r="T430" s="207"/>
      <c r="AT430" s="208" t="s">
        <v>157</v>
      </c>
      <c r="AU430" s="208" t="s">
        <v>80</v>
      </c>
      <c r="AV430" s="13" t="s">
        <v>78</v>
      </c>
      <c r="AW430" s="13" t="s">
        <v>33</v>
      </c>
      <c r="AX430" s="13" t="s">
        <v>71</v>
      </c>
      <c r="AY430" s="208" t="s">
        <v>143</v>
      </c>
    </row>
    <row r="431" spans="2:51" s="13" customFormat="1" ht="11.25">
      <c r="B431" s="199"/>
      <c r="C431" s="200"/>
      <c r="D431" s="192" t="s">
        <v>157</v>
      </c>
      <c r="E431" s="201" t="s">
        <v>19</v>
      </c>
      <c r="F431" s="202" t="s">
        <v>1426</v>
      </c>
      <c r="G431" s="200"/>
      <c r="H431" s="201" t="s">
        <v>19</v>
      </c>
      <c r="I431" s="203"/>
      <c r="J431" s="200"/>
      <c r="K431" s="200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157</v>
      </c>
      <c r="AU431" s="208" t="s">
        <v>80</v>
      </c>
      <c r="AV431" s="13" t="s">
        <v>78</v>
      </c>
      <c r="AW431" s="13" t="s">
        <v>33</v>
      </c>
      <c r="AX431" s="13" t="s">
        <v>71</v>
      </c>
      <c r="AY431" s="208" t="s">
        <v>143</v>
      </c>
    </row>
    <row r="432" spans="2:51" s="14" customFormat="1" ht="11.25">
      <c r="B432" s="209"/>
      <c r="C432" s="210"/>
      <c r="D432" s="192" t="s">
        <v>157</v>
      </c>
      <c r="E432" s="211" t="s">
        <v>19</v>
      </c>
      <c r="F432" s="212" t="s">
        <v>1427</v>
      </c>
      <c r="G432" s="210"/>
      <c r="H432" s="213">
        <v>57.25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157</v>
      </c>
      <c r="AU432" s="219" t="s">
        <v>80</v>
      </c>
      <c r="AV432" s="14" t="s">
        <v>80</v>
      </c>
      <c r="AW432" s="14" t="s">
        <v>33</v>
      </c>
      <c r="AX432" s="14" t="s">
        <v>78</v>
      </c>
      <c r="AY432" s="219" t="s">
        <v>143</v>
      </c>
    </row>
    <row r="433" spans="1:65" s="2" customFormat="1" ht="24.2" customHeight="1">
      <c r="A433" s="35"/>
      <c r="B433" s="36"/>
      <c r="C433" s="179" t="s">
        <v>1034</v>
      </c>
      <c r="D433" s="179" t="s">
        <v>146</v>
      </c>
      <c r="E433" s="180" t="s">
        <v>1112</v>
      </c>
      <c r="F433" s="181" t="s">
        <v>1113</v>
      </c>
      <c r="G433" s="182" t="s">
        <v>163</v>
      </c>
      <c r="H433" s="183">
        <v>57.25</v>
      </c>
      <c r="I433" s="184"/>
      <c r="J433" s="185">
        <f>ROUND(I433*H433,2)</f>
        <v>0</v>
      </c>
      <c r="K433" s="181" t="s">
        <v>150</v>
      </c>
      <c r="L433" s="40"/>
      <c r="M433" s="186" t="s">
        <v>19</v>
      </c>
      <c r="N433" s="187" t="s">
        <v>42</v>
      </c>
      <c r="O433" s="65"/>
      <c r="P433" s="188">
        <f>O433*H433</f>
        <v>0</v>
      </c>
      <c r="Q433" s="188">
        <v>0.0002</v>
      </c>
      <c r="R433" s="188">
        <f>Q433*H433</f>
        <v>0.01145</v>
      </c>
      <c r="S433" s="188">
        <v>0</v>
      </c>
      <c r="T433" s="189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0" t="s">
        <v>270</v>
      </c>
      <c r="AT433" s="190" t="s">
        <v>146</v>
      </c>
      <c r="AU433" s="190" t="s">
        <v>80</v>
      </c>
      <c r="AY433" s="18" t="s">
        <v>143</v>
      </c>
      <c r="BE433" s="191">
        <f>IF(N433="základní",J433,0)</f>
        <v>0</v>
      </c>
      <c r="BF433" s="191">
        <f>IF(N433="snížená",J433,0)</f>
        <v>0</v>
      </c>
      <c r="BG433" s="191">
        <f>IF(N433="zákl. přenesená",J433,0)</f>
        <v>0</v>
      </c>
      <c r="BH433" s="191">
        <f>IF(N433="sníž. přenesená",J433,0)</f>
        <v>0</v>
      </c>
      <c r="BI433" s="191">
        <f>IF(N433="nulová",J433,0)</f>
        <v>0</v>
      </c>
      <c r="BJ433" s="18" t="s">
        <v>78</v>
      </c>
      <c r="BK433" s="191">
        <f>ROUND(I433*H433,2)</f>
        <v>0</v>
      </c>
      <c r="BL433" s="18" t="s">
        <v>270</v>
      </c>
      <c r="BM433" s="190" t="s">
        <v>1430</v>
      </c>
    </row>
    <row r="434" spans="1:47" s="2" customFormat="1" ht="11.25">
      <c r="A434" s="35"/>
      <c r="B434" s="36"/>
      <c r="C434" s="37"/>
      <c r="D434" s="192" t="s">
        <v>153</v>
      </c>
      <c r="E434" s="37"/>
      <c r="F434" s="193" t="s">
        <v>1115</v>
      </c>
      <c r="G434" s="37"/>
      <c r="H434" s="37"/>
      <c r="I434" s="194"/>
      <c r="J434" s="37"/>
      <c r="K434" s="37"/>
      <c r="L434" s="40"/>
      <c r="M434" s="195"/>
      <c r="N434" s="196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153</v>
      </c>
      <c r="AU434" s="18" t="s">
        <v>80</v>
      </c>
    </row>
    <row r="435" spans="1:47" s="2" customFormat="1" ht="11.25">
      <c r="A435" s="35"/>
      <c r="B435" s="36"/>
      <c r="C435" s="37"/>
      <c r="D435" s="197" t="s">
        <v>155</v>
      </c>
      <c r="E435" s="37"/>
      <c r="F435" s="198" t="s">
        <v>1116</v>
      </c>
      <c r="G435" s="37"/>
      <c r="H435" s="37"/>
      <c r="I435" s="194"/>
      <c r="J435" s="37"/>
      <c r="K435" s="37"/>
      <c r="L435" s="40"/>
      <c r="M435" s="195"/>
      <c r="N435" s="196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155</v>
      </c>
      <c r="AU435" s="18" t="s">
        <v>80</v>
      </c>
    </row>
    <row r="436" spans="2:51" s="13" customFormat="1" ht="11.25">
      <c r="B436" s="199"/>
      <c r="C436" s="200"/>
      <c r="D436" s="192" t="s">
        <v>157</v>
      </c>
      <c r="E436" s="201" t="s">
        <v>19</v>
      </c>
      <c r="F436" s="202" t="s">
        <v>158</v>
      </c>
      <c r="G436" s="200"/>
      <c r="H436" s="201" t="s">
        <v>19</v>
      </c>
      <c r="I436" s="203"/>
      <c r="J436" s="200"/>
      <c r="K436" s="200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157</v>
      </c>
      <c r="AU436" s="208" t="s">
        <v>80</v>
      </c>
      <c r="AV436" s="13" t="s">
        <v>78</v>
      </c>
      <c r="AW436" s="13" t="s">
        <v>33</v>
      </c>
      <c r="AX436" s="13" t="s">
        <v>71</v>
      </c>
      <c r="AY436" s="208" t="s">
        <v>143</v>
      </c>
    </row>
    <row r="437" spans="2:51" s="13" customFormat="1" ht="11.25">
      <c r="B437" s="199"/>
      <c r="C437" s="200"/>
      <c r="D437" s="192" t="s">
        <v>157</v>
      </c>
      <c r="E437" s="201" t="s">
        <v>19</v>
      </c>
      <c r="F437" s="202" t="s">
        <v>1426</v>
      </c>
      <c r="G437" s="200"/>
      <c r="H437" s="201" t="s">
        <v>19</v>
      </c>
      <c r="I437" s="203"/>
      <c r="J437" s="200"/>
      <c r="K437" s="200"/>
      <c r="L437" s="204"/>
      <c r="M437" s="205"/>
      <c r="N437" s="206"/>
      <c r="O437" s="206"/>
      <c r="P437" s="206"/>
      <c r="Q437" s="206"/>
      <c r="R437" s="206"/>
      <c r="S437" s="206"/>
      <c r="T437" s="207"/>
      <c r="AT437" s="208" t="s">
        <v>157</v>
      </c>
      <c r="AU437" s="208" t="s">
        <v>80</v>
      </c>
      <c r="AV437" s="13" t="s">
        <v>78</v>
      </c>
      <c r="AW437" s="13" t="s">
        <v>33</v>
      </c>
      <c r="AX437" s="13" t="s">
        <v>71</v>
      </c>
      <c r="AY437" s="208" t="s">
        <v>143</v>
      </c>
    </row>
    <row r="438" spans="2:51" s="14" customFormat="1" ht="11.25">
      <c r="B438" s="209"/>
      <c r="C438" s="210"/>
      <c r="D438" s="192" t="s">
        <v>157</v>
      </c>
      <c r="E438" s="211" t="s">
        <v>19</v>
      </c>
      <c r="F438" s="212" t="s">
        <v>1427</v>
      </c>
      <c r="G438" s="210"/>
      <c r="H438" s="213">
        <v>57.25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157</v>
      </c>
      <c r="AU438" s="219" t="s">
        <v>80</v>
      </c>
      <c r="AV438" s="14" t="s">
        <v>80</v>
      </c>
      <c r="AW438" s="14" t="s">
        <v>33</v>
      </c>
      <c r="AX438" s="14" t="s">
        <v>78</v>
      </c>
      <c r="AY438" s="219" t="s">
        <v>143</v>
      </c>
    </row>
    <row r="439" spans="1:65" s="2" customFormat="1" ht="33" customHeight="1">
      <c r="A439" s="35"/>
      <c r="B439" s="36"/>
      <c r="C439" s="179" t="s">
        <v>1042</v>
      </c>
      <c r="D439" s="179" t="s">
        <v>146</v>
      </c>
      <c r="E439" s="180" t="s">
        <v>1118</v>
      </c>
      <c r="F439" s="181" t="s">
        <v>1119</v>
      </c>
      <c r="G439" s="182" t="s">
        <v>163</v>
      </c>
      <c r="H439" s="183">
        <v>57.25</v>
      </c>
      <c r="I439" s="184"/>
      <c r="J439" s="185">
        <f>ROUND(I439*H439,2)</f>
        <v>0</v>
      </c>
      <c r="K439" s="181" t="s">
        <v>150</v>
      </c>
      <c r="L439" s="40"/>
      <c r="M439" s="186" t="s">
        <v>19</v>
      </c>
      <c r="N439" s="187" t="s">
        <v>42</v>
      </c>
      <c r="O439" s="65"/>
      <c r="P439" s="188">
        <f>O439*H439</f>
        <v>0</v>
      </c>
      <c r="Q439" s="188">
        <v>0.0075</v>
      </c>
      <c r="R439" s="188">
        <f>Q439*H439</f>
        <v>0.429375</v>
      </c>
      <c r="S439" s="188">
        <v>0</v>
      </c>
      <c r="T439" s="189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90" t="s">
        <v>270</v>
      </c>
      <c r="AT439" s="190" t="s">
        <v>146</v>
      </c>
      <c r="AU439" s="190" t="s">
        <v>80</v>
      </c>
      <c r="AY439" s="18" t="s">
        <v>143</v>
      </c>
      <c r="BE439" s="191">
        <f>IF(N439="základní",J439,0)</f>
        <v>0</v>
      </c>
      <c r="BF439" s="191">
        <f>IF(N439="snížená",J439,0)</f>
        <v>0</v>
      </c>
      <c r="BG439" s="191">
        <f>IF(N439="zákl. přenesená",J439,0)</f>
        <v>0</v>
      </c>
      <c r="BH439" s="191">
        <f>IF(N439="sníž. přenesená",J439,0)</f>
        <v>0</v>
      </c>
      <c r="BI439" s="191">
        <f>IF(N439="nulová",J439,0)</f>
        <v>0</v>
      </c>
      <c r="BJ439" s="18" t="s">
        <v>78</v>
      </c>
      <c r="BK439" s="191">
        <f>ROUND(I439*H439,2)</f>
        <v>0</v>
      </c>
      <c r="BL439" s="18" t="s">
        <v>270</v>
      </c>
      <c r="BM439" s="190" t="s">
        <v>1431</v>
      </c>
    </row>
    <row r="440" spans="1:47" s="2" customFormat="1" ht="19.5">
      <c r="A440" s="35"/>
      <c r="B440" s="36"/>
      <c r="C440" s="37"/>
      <c r="D440" s="192" t="s">
        <v>153</v>
      </c>
      <c r="E440" s="37"/>
      <c r="F440" s="193" t="s">
        <v>1121</v>
      </c>
      <c r="G440" s="37"/>
      <c r="H440" s="37"/>
      <c r="I440" s="194"/>
      <c r="J440" s="37"/>
      <c r="K440" s="37"/>
      <c r="L440" s="40"/>
      <c r="M440" s="195"/>
      <c r="N440" s="196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153</v>
      </c>
      <c r="AU440" s="18" t="s">
        <v>80</v>
      </c>
    </row>
    <row r="441" spans="1:47" s="2" customFormat="1" ht="11.25">
      <c r="A441" s="35"/>
      <c r="B441" s="36"/>
      <c r="C441" s="37"/>
      <c r="D441" s="197" t="s">
        <v>155</v>
      </c>
      <c r="E441" s="37"/>
      <c r="F441" s="198" t="s">
        <v>1122</v>
      </c>
      <c r="G441" s="37"/>
      <c r="H441" s="37"/>
      <c r="I441" s="194"/>
      <c r="J441" s="37"/>
      <c r="K441" s="37"/>
      <c r="L441" s="40"/>
      <c r="M441" s="195"/>
      <c r="N441" s="196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155</v>
      </c>
      <c r="AU441" s="18" t="s">
        <v>80</v>
      </c>
    </row>
    <row r="442" spans="2:51" s="13" customFormat="1" ht="11.25">
      <c r="B442" s="199"/>
      <c r="C442" s="200"/>
      <c r="D442" s="192" t="s">
        <v>157</v>
      </c>
      <c r="E442" s="201" t="s">
        <v>19</v>
      </c>
      <c r="F442" s="202" t="s">
        <v>158</v>
      </c>
      <c r="G442" s="200"/>
      <c r="H442" s="201" t="s">
        <v>19</v>
      </c>
      <c r="I442" s="203"/>
      <c r="J442" s="200"/>
      <c r="K442" s="200"/>
      <c r="L442" s="204"/>
      <c r="M442" s="205"/>
      <c r="N442" s="206"/>
      <c r="O442" s="206"/>
      <c r="P442" s="206"/>
      <c r="Q442" s="206"/>
      <c r="R442" s="206"/>
      <c r="S442" s="206"/>
      <c r="T442" s="207"/>
      <c r="AT442" s="208" t="s">
        <v>157</v>
      </c>
      <c r="AU442" s="208" t="s">
        <v>80</v>
      </c>
      <c r="AV442" s="13" t="s">
        <v>78</v>
      </c>
      <c r="AW442" s="13" t="s">
        <v>33</v>
      </c>
      <c r="AX442" s="13" t="s">
        <v>71</v>
      </c>
      <c r="AY442" s="208" t="s">
        <v>143</v>
      </c>
    </row>
    <row r="443" spans="2:51" s="13" customFormat="1" ht="11.25">
      <c r="B443" s="199"/>
      <c r="C443" s="200"/>
      <c r="D443" s="192" t="s">
        <v>157</v>
      </c>
      <c r="E443" s="201" t="s">
        <v>19</v>
      </c>
      <c r="F443" s="202" t="s">
        <v>1426</v>
      </c>
      <c r="G443" s="200"/>
      <c r="H443" s="201" t="s">
        <v>19</v>
      </c>
      <c r="I443" s="203"/>
      <c r="J443" s="200"/>
      <c r="K443" s="200"/>
      <c r="L443" s="204"/>
      <c r="M443" s="205"/>
      <c r="N443" s="206"/>
      <c r="O443" s="206"/>
      <c r="P443" s="206"/>
      <c r="Q443" s="206"/>
      <c r="R443" s="206"/>
      <c r="S443" s="206"/>
      <c r="T443" s="207"/>
      <c r="AT443" s="208" t="s">
        <v>157</v>
      </c>
      <c r="AU443" s="208" t="s">
        <v>80</v>
      </c>
      <c r="AV443" s="13" t="s">
        <v>78</v>
      </c>
      <c r="AW443" s="13" t="s">
        <v>33</v>
      </c>
      <c r="AX443" s="13" t="s">
        <v>71</v>
      </c>
      <c r="AY443" s="208" t="s">
        <v>143</v>
      </c>
    </row>
    <row r="444" spans="2:51" s="14" customFormat="1" ht="11.25">
      <c r="B444" s="209"/>
      <c r="C444" s="210"/>
      <c r="D444" s="192" t="s">
        <v>157</v>
      </c>
      <c r="E444" s="211" t="s">
        <v>19</v>
      </c>
      <c r="F444" s="212" t="s">
        <v>1427</v>
      </c>
      <c r="G444" s="210"/>
      <c r="H444" s="213">
        <v>57.25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157</v>
      </c>
      <c r="AU444" s="219" t="s">
        <v>80</v>
      </c>
      <c r="AV444" s="14" t="s">
        <v>80</v>
      </c>
      <c r="AW444" s="14" t="s">
        <v>33</v>
      </c>
      <c r="AX444" s="14" t="s">
        <v>78</v>
      </c>
      <c r="AY444" s="219" t="s">
        <v>143</v>
      </c>
    </row>
    <row r="445" spans="1:65" s="2" customFormat="1" ht="24.2" customHeight="1">
      <c r="A445" s="35"/>
      <c r="B445" s="36"/>
      <c r="C445" s="179" t="s">
        <v>1053</v>
      </c>
      <c r="D445" s="179" t="s">
        <v>146</v>
      </c>
      <c r="E445" s="180" t="s">
        <v>1432</v>
      </c>
      <c r="F445" s="181" t="s">
        <v>1433</v>
      </c>
      <c r="G445" s="182" t="s">
        <v>163</v>
      </c>
      <c r="H445" s="183">
        <v>63.889</v>
      </c>
      <c r="I445" s="184"/>
      <c r="J445" s="185">
        <f>ROUND(I445*H445,2)</f>
        <v>0</v>
      </c>
      <c r="K445" s="181" t="s">
        <v>150</v>
      </c>
      <c r="L445" s="40"/>
      <c r="M445" s="186" t="s">
        <v>19</v>
      </c>
      <c r="N445" s="187" t="s">
        <v>42</v>
      </c>
      <c r="O445" s="65"/>
      <c r="P445" s="188">
        <f>O445*H445</f>
        <v>0</v>
      </c>
      <c r="Q445" s="188">
        <v>0.0004</v>
      </c>
      <c r="R445" s="188">
        <f>Q445*H445</f>
        <v>0.0255556</v>
      </c>
      <c r="S445" s="188">
        <v>0</v>
      </c>
      <c r="T445" s="189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90" t="s">
        <v>270</v>
      </c>
      <c r="AT445" s="190" t="s">
        <v>146</v>
      </c>
      <c r="AU445" s="190" t="s">
        <v>80</v>
      </c>
      <c r="AY445" s="18" t="s">
        <v>143</v>
      </c>
      <c r="BE445" s="191">
        <f>IF(N445="základní",J445,0)</f>
        <v>0</v>
      </c>
      <c r="BF445" s="191">
        <f>IF(N445="snížená",J445,0)</f>
        <v>0</v>
      </c>
      <c r="BG445" s="191">
        <f>IF(N445="zákl. přenesená",J445,0)</f>
        <v>0</v>
      </c>
      <c r="BH445" s="191">
        <f>IF(N445="sníž. přenesená",J445,0)</f>
        <v>0</v>
      </c>
      <c r="BI445" s="191">
        <f>IF(N445="nulová",J445,0)</f>
        <v>0</v>
      </c>
      <c r="BJ445" s="18" t="s">
        <v>78</v>
      </c>
      <c r="BK445" s="191">
        <f>ROUND(I445*H445,2)</f>
        <v>0</v>
      </c>
      <c r="BL445" s="18" t="s">
        <v>270</v>
      </c>
      <c r="BM445" s="190" t="s">
        <v>1434</v>
      </c>
    </row>
    <row r="446" spans="1:47" s="2" customFormat="1" ht="19.5">
      <c r="A446" s="35"/>
      <c r="B446" s="36"/>
      <c r="C446" s="37"/>
      <c r="D446" s="192" t="s">
        <v>153</v>
      </c>
      <c r="E446" s="37"/>
      <c r="F446" s="193" t="s">
        <v>1435</v>
      </c>
      <c r="G446" s="37"/>
      <c r="H446" s="37"/>
      <c r="I446" s="194"/>
      <c r="J446" s="37"/>
      <c r="K446" s="37"/>
      <c r="L446" s="40"/>
      <c r="M446" s="195"/>
      <c r="N446" s="196"/>
      <c r="O446" s="65"/>
      <c r="P446" s="65"/>
      <c r="Q446" s="65"/>
      <c r="R446" s="65"/>
      <c r="S446" s="65"/>
      <c r="T446" s="66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T446" s="18" t="s">
        <v>153</v>
      </c>
      <c r="AU446" s="18" t="s">
        <v>80</v>
      </c>
    </row>
    <row r="447" spans="1:47" s="2" customFormat="1" ht="11.25">
      <c r="A447" s="35"/>
      <c r="B447" s="36"/>
      <c r="C447" s="37"/>
      <c r="D447" s="197" t="s">
        <v>155</v>
      </c>
      <c r="E447" s="37"/>
      <c r="F447" s="198" t="s">
        <v>1436</v>
      </c>
      <c r="G447" s="37"/>
      <c r="H447" s="37"/>
      <c r="I447" s="194"/>
      <c r="J447" s="37"/>
      <c r="K447" s="37"/>
      <c r="L447" s="40"/>
      <c r="M447" s="195"/>
      <c r="N447" s="196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155</v>
      </c>
      <c r="AU447" s="18" t="s">
        <v>80</v>
      </c>
    </row>
    <row r="448" spans="2:51" s="13" customFormat="1" ht="11.25">
      <c r="B448" s="199"/>
      <c r="C448" s="200"/>
      <c r="D448" s="192" t="s">
        <v>157</v>
      </c>
      <c r="E448" s="201" t="s">
        <v>19</v>
      </c>
      <c r="F448" s="202" t="s">
        <v>158</v>
      </c>
      <c r="G448" s="200"/>
      <c r="H448" s="201" t="s">
        <v>19</v>
      </c>
      <c r="I448" s="203"/>
      <c r="J448" s="200"/>
      <c r="K448" s="200"/>
      <c r="L448" s="204"/>
      <c r="M448" s="205"/>
      <c r="N448" s="206"/>
      <c r="O448" s="206"/>
      <c r="P448" s="206"/>
      <c r="Q448" s="206"/>
      <c r="R448" s="206"/>
      <c r="S448" s="206"/>
      <c r="T448" s="207"/>
      <c r="AT448" s="208" t="s">
        <v>157</v>
      </c>
      <c r="AU448" s="208" t="s">
        <v>80</v>
      </c>
      <c r="AV448" s="13" t="s">
        <v>78</v>
      </c>
      <c r="AW448" s="13" t="s">
        <v>33</v>
      </c>
      <c r="AX448" s="13" t="s">
        <v>71</v>
      </c>
      <c r="AY448" s="208" t="s">
        <v>143</v>
      </c>
    </row>
    <row r="449" spans="2:51" s="13" customFormat="1" ht="11.25">
      <c r="B449" s="199"/>
      <c r="C449" s="200"/>
      <c r="D449" s="192" t="s">
        <v>157</v>
      </c>
      <c r="E449" s="201" t="s">
        <v>19</v>
      </c>
      <c r="F449" s="202" t="s">
        <v>1426</v>
      </c>
      <c r="G449" s="200"/>
      <c r="H449" s="201" t="s">
        <v>19</v>
      </c>
      <c r="I449" s="203"/>
      <c r="J449" s="200"/>
      <c r="K449" s="200"/>
      <c r="L449" s="204"/>
      <c r="M449" s="205"/>
      <c r="N449" s="206"/>
      <c r="O449" s="206"/>
      <c r="P449" s="206"/>
      <c r="Q449" s="206"/>
      <c r="R449" s="206"/>
      <c r="S449" s="206"/>
      <c r="T449" s="207"/>
      <c r="AT449" s="208" t="s">
        <v>157</v>
      </c>
      <c r="AU449" s="208" t="s">
        <v>80</v>
      </c>
      <c r="AV449" s="13" t="s">
        <v>78</v>
      </c>
      <c r="AW449" s="13" t="s">
        <v>33</v>
      </c>
      <c r="AX449" s="13" t="s">
        <v>71</v>
      </c>
      <c r="AY449" s="208" t="s">
        <v>143</v>
      </c>
    </row>
    <row r="450" spans="2:51" s="14" customFormat="1" ht="11.25">
      <c r="B450" s="209"/>
      <c r="C450" s="210"/>
      <c r="D450" s="192" t="s">
        <v>157</v>
      </c>
      <c r="E450" s="211" t="s">
        <v>19</v>
      </c>
      <c r="F450" s="212" t="s">
        <v>1437</v>
      </c>
      <c r="G450" s="210"/>
      <c r="H450" s="213">
        <v>16.809</v>
      </c>
      <c r="I450" s="214"/>
      <c r="J450" s="210"/>
      <c r="K450" s="210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157</v>
      </c>
      <c r="AU450" s="219" t="s">
        <v>80</v>
      </c>
      <c r="AV450" s="14" t="s">
        <v>80</v>
      </c>
      <c r="AW450" s="14" t="s">
        <v>33</v>
      </c>
      <c r="AX450" s="14" t="s">
        <v>71</v>
      </c>
      <c r="AY450" s="219" t="s">
        <v>143</v>
      </c>
    </row>
    <row r="451" spans="2:51" s="14" customFormat="1" ht="11.25">
      <c r="B451" s="209"/>
      <c r="C451" s="210"/>
      <c r="D451" s="192" t="s">
        <v>157</v>
      </c>
      <c r="E451" s="211" t="s">
        <v>19</v>
      </c>
      <c r="F451" s="212" t="s">
        <v>1438</v>
      </c>
      <c r="G451" s="210"/>
      <c r="H451" s="213">
        <v>47.08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157</v>
      </c>
      <c r="AU451" s="219" t="s">
        <v>80</v>
      </c>
      <c r="AV451" s="14" t="s">
        <v>80</v>
      </c>
      <c r="AW451" s="14" t="s">
        <v>33</v>
      </c>
      <c r="AX451" s="14" t="s">
        <v>71</v>
      </c>
      <c r="AY451" s="219" t="s">
        <v>143</v>
      </c>
    </row>
    <row r="452" spans="2:51" s="15" customFormat="1" ht="11.25">
      <c r="B452" s="231"/>
      <c r="C452" s="232"/>
      <c r="D452" s="192" t="s">
        <v>157</v>
      </c>
      <c r="E452" s="233" t="s">
        <v>19</v>
      </c>
      <c r="F452" s="234" t="s">
        <v>358</v>
      </c>
      <c r="G452" s="232"/>
      <c r="H452" s="235">
        <v>63.888999999999996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157</v>
      </c>
      <c r="AU452" s="241" t="s">
        <v>80</v>
      </c>
      <c r="AV452" s="15" t="s">
        <v>151</v>
      </c>
      <c r="AW452" s="15" t="s">
        <v>33</v>
      </c>
      <c r="AX452" s="15" t="s">
        <v>78</v>
      </c>
      <c r="AY452" s="241" t="s">
        <v>143</v>
      </c>
    </row>
    <row r="453" spans="1:65" s="2" customFormat="1" ht="44.25" customHeight="1">
      <c r="A453" s="35"/>
      <c r="B453" s="36"/>
      <c r="C453" s="220" t="s">
        <v>1059</v>
      </c>
      <c r="D453" s="220" t="s">
        <v>240</v>
      </c>
      <c r="E453" s="221" t="s">
        <v>1439</v>
      </c>
      <c r="F453" s="222" t="s">
        <v>1440</v>
      </c>
      <c r="G453" s="223" t="s">
        <v>163</v>
      </c>
      <c r="H453" s="224">
        <v>70.278</v>
      </c>
      <c r="I453" s="225"/>
      <c r="J453" s="226">
        <f>ROUND(I453*H453,2)</f>
        <v>0</v>
      </c>
      <c r="K453" s="222" t="s">
        <v>339</v>
      </c>
      <c r="L453" s="227"/>
      <c r="M453" s="228" t="s">
        <v>19</v>
      </c>
      <c r="N453" s="229" t="s">
        <v>42</v>
      </c>
      <c r="O453" s="65"/>
      <c r="P453" s="188">
        <f>O453*H453</f>
        <v>0</v>
      </c>
      <c r="Q453" s="188">
        <v>0.00298</v>
      </c>
      <c r="R453" s="188">
        <f>Q453*H453</f>
        <v>0.20942844000000002</v>
      </c>
      <c r="S453" s="188">
        <v>0</v>
      </c>
      <c r="T453" s="18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0" t="s">
        <v>387</v>
      </c>
      <c r="AT453" s="190" t="s">
        <v>240</v>
      </c>
      <c r="AU453" s="190" t="s">
        <v>80</v>
      </c>
      <c r="AY453" s="18" t="s">
        <v>143</v>
      </c>
      <c r="BE453" s="191">
        <f>IF(N453="základní",J453,0)</f>
        <v>0</v>
      </c>
      <c r="BF453" s="191">
        <f>IF(N453="snížená",J453,0)</f>
        <v>0</v>
      </c>
      <c r="BG453" s="191">
        <f>IF(N453="zákl. přenesená",J453,0)</f>
        <v>0</v>
      </c>
      <c r="BH453" s="191">
        <f>IF(N453="sníž. přenesená",J453,0)</f>
        <v>0</v>
      </c>
      <c r="BI453" s="191">
        <f>IF(N453="nulová",J453,0)</f>
        <v>0</v>
      </c>
      <c r="BJ453" s="18" t="s">
        <v>78</v>
      </c>
      <c r="BK453" s="191">
        <f>ROUND(I453*H453,2)</f>
        <v>0</v>
      </c>
      <c r="BL453" s="18" t="s">
        <v>270</v>
      </c>
      <c r="BM453" s="190" t="s">
        <v>1441</v>
      </c>
    </row>
    <row r="454" spans="1:47" s="2" customFormat="1" ht="29.25">
      <c r="A454" s="35"/>
      <c r="B454" s="36"/>
      <c r="C454" s="37"/>
      <c r="D454" s="192" t="s">
        <v>153</v>
      </c>
      <c r="E454" s="37"/>
      <c r="F454" s="193" t="s">
        <v>1440</v>
      </c>
      <c r="G454" s="37"/>
      <c r="H454" s="37"/>
      <c r="I454" s="194"/>
      <c r="J454" s="37"/>
      <c r="K454" s="37"/>
      <c r="L454" s="40"/>
      <c r="M454" s="195"/>
      <c r="N454" s="196"/>
      <c r="O454" s="65"/>
      <c r="P454" s="65"/>
      <c r="Q454" s="65"/>
      <c r="R454" s="65"/>
      <c r="S454" s="65"/>
      <c r="T454" s="66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T454" s="18" t="s">
        <v>153</v>
      </c>
      <c r="AU454" s="18" t="s">
        <v>80</v>
      </c>
    </row>
    <row r="455" spans="2:51" s="14" customFormat="1" ht="11.25">
      <c r="B455" s="209"/>
      <c r="C455" s="210"/>
      <c r="D455" s="192" t="s">
        <v>157</v>
      </c>
      <c r="E455" s="211" t="s">
        <v>19</v>
      </c>
      <c r="F455" s="212" t="s">
        <v>1442</v>
      </c>
      <c r="G455" s="210"/>
      <c r="H455" s="213">
        <v>63.889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157</v>
      </c>
      <c r="AU455" s="219" t="s">
        <v>80</v>
      </c>
      <c r="AV455" s="14" t="s">
        <v>80</v>
      </c>
      <c r="AW455" s="14" t="s">
        <v>33</v>
      </c>
      <c r="AX455" s="14" t="s">
        <v>78</v>
      </c>
      <c r="AY455" s="219" t="s">
        <v>143</v>
      </c>
    </row>
    <row r="456" spans="2:51" s="14" customFormat="1" ht="11.25">
      <c r="B456" s="209"/>
      <c r="C456" s="210"/>
      <c r="D456" s="192" t="s">
        <v>157</v>
      </c>
      <c r="E456" s="210"/>
      <c r="F456" s="212" t="s">
        <v>1443</v>
      </c>
      <c r="G456" s="210"/>
      <c r="H456" s="213">
        <v>70.278</v>
      </c>
      <c r="I456" s="214"/>
      <c r="J456" s="210"/>
      <c r="K456" s="210"/>
      <c r="L456" s="215"/>
      <c r="M456" s="216"/>
      <c r="N456" s="217"/>
      <c r="O456" s="217"/>
      <c r="P456" s="217"/>
      <c r="Q456" s="217"/>
      <c r="R456" s="217"/>
      <c r="S456" s="217"/>
      <c r="T456" s="218"/>
      <c r="AT456" s="219" t="s">
        <v>157</v>
      </c>
      <c r="AU456" s="219" t="s">
        <v>80</v>
      </c>
      <c r="AV456" s="14" t="s">
        <v>80</v>
      </c>
      <c r="AW456" s="14" t="s">
        <v>4</v>
      </c>
      <c r="AX456" s="14" t="s">
        <v>78</v>
      </c>
      <c r="AY456" s="219" t="s">
        <v>143</v>
      </c>
    </row>
    <row r="457" spans="1:65" s="2" customFormat="1" ht="24.2" customHeight="1">
      <c r="A457" s="35"/>
      <c r="B457" s="36"/>
      <c r="C457" s="179" t="s">
        <v>1064</v>
      </c>
      <c r="D457" s="179" t="s">
        <v>146</v>
      </c>
      <c r="E457" s="180" t="s">
        <v>437</v>
      </c>
      <c r="F457" s="181" t="s">
        <v>438</v>
      </c>
      <c r="G457" s="182" t="s">
        <v>194</v>
      </c>
      <c r="H457" s="183">
        <v>3</v>
      </c>
      <c r="I457" s="184"/>
      <c r="J457" s="185">
        <f>ROUND(I457*H457,2)</f>
        <v>0</v>
      </c>
      <c r="K457" s="181" t="s">
        <v>150</v>
      </c>
      <c r="L457" s="40"/>
      <c r="M457" s="186" t="s">
        <v>19</v>
      </c>
      <c r="N457" s="187" t="s">
        <v>42</v>
      </c>
      <c r="O457" s="65"/>
      <c r="P457" s="188">
        <f>O457*H457</f>
        <v>0</v>
      </c>
      <c r="Q457" s="188">
        <v>0.00139</v>
      </c>
      <c r="R457" s="188">
        <f>Q457*H457</f>
        <v>0.00417</v>
      </c>
      <c r="S457" s="188">
        <v>0.01</v>
      </c>
      <c r="T457" s="189">
        <f>S457*H457</f>
        <v>0.03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0" t="s">
        <v>270</v>
      </c>
      <c r="AT457" s="190" t="s">
        <v>146</v>
      </c>
      <c r="AU457" s="190" t="s">
        <v>80</v>
      </c>
      <c r="AY457" s="18" t="s">
        <v>143</v>
      </c>
      <c r="BE457" s="191">
        <f>IF(N457="základní",J457,0)</f>
        <v>0</v>
      </c>
      <c r="BF457" s="191">
        <f>IF(N457="snížená",J457,0)</f>
        <v>0</v>
      </c>
      <c r="BG457" s="191">
        <f>IF(N457="zákl. přenesená",J457,0)</f>
        <v>0</v>
      </c>
      <c r="BH457" s="191">
        <f>IF(N457="sníž. přenesená",J457,0)</f>
        <v>0</v>
      </c>
      <c r="BI457" s="191">
        <f>IF(N457="nulová",J457,0)</f>
        <v>0</v>
      </c>
      <c r="BJ457" s="18" t="s">
        <v>78</v>
      </c>
      <c r="BK457" s="191">
        <f>ROUND(I457*H457,2)</f>
        <v>0</v>
      </c>
      <c r="BL457" s="18" t="s">
        <v>270</v>
      </c>
      <c r="BM457" s="190" t="s">
        <v>1444</v>
      </c>
    </row>
    <row r="458" spans="1:47" s="2" customFormat="1" ht="29.25">
      <c r="A458" s="35"/>
      <c r="B458" s="36"/>
      <c r="C458" s="37"/>
      <c r="D458" s="192" t="s">
        <v>153</v>
      </c>
      <c r="E458" s="37"/>
      <c r="F458" s="193" t="s">
        <v>440</v>
      </c>
      <c r="G458" s="37"/>
      <c r="H458" s="37"/>
      <c r="I458" s="194"/>
      <c r="J458" s="37"/>
      <c r="K458" s="37"/>
      <c r="L458" s="40"/>
      <c r="M458" s="195"/>
      <c r="N458" s="196"/>
      <c r="O458" s="65"/>
      <c r="P458" s="65"/>
      <c r="Q458" s="65"/>
      <c r="R458" s="65"/>
      <c r="S458" s="65"/>
      <c r="T458" s="66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153</v>
      </c>
      <c r="AU458" s="18" t="s">
        <v>80</v>
      </c>
    </row>
    <row r="459" spans="1:47" s="2" customFormat="1" ht="11.25">
      <c r="A459" s="35"/>
      <c r="B459" s="36"/>
      <c r="C459" s="37"/>
      <c r="D459" s="197" t="s">
        <v>155</v>
      </c>
      <c r="E459" s="37"/>
      <c r="F459" s="198" t="s">
        <v>441</v>
      </c>
      <c r="G459" s="37"/>
      <c r="H459" s="37"/>
      <c r="I459" s="194"/>
      <c r="J459" s="37"/>
      <c r="K459" s="37"/>
      <c r="L459" s="40"/>
      <c r="M459" s="195"/>
      <c r="N459" s="196"/>
      <c r="O459" s="65"/>
      <c r="P459" s="65"/>
      <c r="Q459" s="65"/>
      <c r="R459" s="65"/>
      <c r="S459" s="65"/>
      <c r="T459" s="66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155</v>
      </c>
      <c r="AU459" s="18" t="s">
        <v>80</v>
      </c>
    </row>
    <row r="460" spans="2:51" s="13" customFormat="1" ht="11.25">
      <c r="B460" s="199"/>
      <c r="C460" s="200"/>
      <c r="D460" s="192" t="s">
        <v>157</v>
      </c>
      <c r="E460" s="201" t="s">
        <v>19</v>
      </c>
      <c r="F460" s="202" t="s">
        <v>442</v>
      </c>
      <c r="G460" s="200"/>
      <c r="H460" s="201" t="s">
        <v>19</v>
      </c>
      <c r="I460" s="203"/>
      <c r="J460" s="200"/>
      <c r="K460" s="200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157</v>
      </c>
      <c r="AU460" s="208" t="s">
        <v>80</v>
      </c>
      <c r="AV460" s="13" t="s">
        <v>78</v>
      </c>
      <c r="AW460" s="13" t="s">
        <v>33</v>
      </c>
      <c r="AX460" s="13" t="s">
        <v>71</v>
      </c>
      <c r="AY460" s="208" t="s">
        <v>143</v>
      </c>
    </row>
    <row r="461" spans="2:51" s="14" customFormat="1" ht="11.25">
      <c r="B461" s="209"/>
      <c r="C461" s="210"/>
      <c r="D461" s="192" t="s">
        <v>157</v>
      </c>
      <c r="E461" s="211" t="s">
        <v>19</v>
      </c>
      <c r="F461" s="212" t="s">
        <v>1445</v>
      </c>
      <c r="G461" s="210"/>
      <c r="H461" s="213">
        <v>3</v>
      </c>
      <c r="I461" s="214"/>
      <c r="J461" s="210"/>
      <c r="K461" s="210"/>
      <c r="L461" s="215"/>
      <c r="M461" s="216"/>
      <c r="N461" s="217"/>
      <c r="O461" s="217"/>
      <c r="P461" s="217"/>
      <c r="Q461" s="217"/>
      <c r="R461" s="217"/>
      <c r="S461" s="217"/>
      <c r="T461" s="218"/>
      <c r="AT461" s="219" t="s">
        <v>157</v>
      </c>
      <c r="AU461" s="219" t="s">
        <v>80</v>
      </c>
      <c r="AV461" s="14" t="s">
        <v>80</v>
      </c>
      <c r="AW461" s="14" t="s">
        <v>33</v>
      </c>
      <c r="AX461" s="14" t="s">
        <v>78</v>
      </c>
      <c r="AY461" s="219" t="s">
        <v>143</v>
      </c>
    </row>
    <row r="462" spans="1:65" s="2" customFormat="1" ht="21.75" customHeight="1">
      <c r="A462" s="35"/>
      <c r="B462" s="36"/>
      <c r="C462" s="220" t="s">
        <v>1072</v>
      </c>
      <c r="D462" s="220" t="s">
        <v>240</v>
      </c>
      <c r="E462" s="221" t="s">
        <v>445</v>
      </c>
      <c r="F462" s="222" t="s">
        <v>446</v>
      </c>
      <c r="G462" s="223" t="s">
        <v>163</v>
      </c>
      <c r="H462" s="224">
        <v>7.26</v>
      </c>
      <c r="I462" s="225"/>
      <c r="J462" s="226">
        <f>ROUND(I462*H462,2)</f>
        <v>0</v>
      </c>
      <c r="K462" s="222" t="s">
        <v>150</v>
      </c>
      <c r="L462" s="227"/>
      <c r="M462" s="228" t="s">
        <v>19</v>
      </c>
      <c r="N462" s="229" t="s">
        <v>42</v>
      </c>
      <c r="O462" s="65"/>
      <c r="P462" s="188">
        <f>O462*H462</f>
        <v>0</v>
      </c>
      <c r="Q462" s="188">
        <v>0.00275</v>
      </c>
      <c r="R462" s="188">
        <f>Q462*H462</f>
        <v>0.019964999999999997</v>
      </c>
      <c r="S462" s="188">
        <v>0</v>
      </c>
      <c r="T462" s="189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90" t="s">
        <v>387</v>
      </c>
      <c r="AT462" s="190" t="s">
        <v>240</v>
      </c>
      <c r="AU462" s="190" t="s">
        <v>80</v>
      </c>
      <c r="AY462" s="18" t="s">
        <v>143</v>
      </c>
      <c r="BE462" s="191">
        <f>IF(N462="základní",J462,0)</f>
        <v>0</v>
      </c>
      <c r="BF462" s="191">
        <f>IF(N462="snížená",J462,0)</f>
        <v>0</v>
      </c>
      <c r="BG462" s="191">
        <f>IF(N462="zákl. přenesená",J462,0)</f>
        <v>0</v>
      </c>
      <c r="BH462" s="191">
        <f>IF(N462="sníž. přenesená",J462,0)</f>
        <v>0</v>
      </c>
      <c r="BI462" s="191">
        <f>IF(N462="nulová",J462,0)</f>
        <v>0</v>
      </c>
      <c r="BJ462" s="18" t="s">
        <v>78</v>
      </c>
      <c r="BK462" s="191">
        <f>ROUND(I462*H462,2)</f>
        <v>0</v>
      </c>
      <c r="BL462" s="18" t="s">
        <v>270</v>
      </c>
      <c r="BM462" s="190" t="s">
        <v>1446</v>
      </c>
    </row>
    <row r="463" spans="1:47" s="2" customFormat="1" ht="11.25">
      <c r="A463" s="35"/>
      <c r="B463" s="36"/>
      <c r="C463" s="37"/>
      <c r="D463" s="192" t="s">
        <v>153</v>
      </c>
      <c r="E463" s="37"/>
      <c r="F463" s="193" t="s">
        <v>446</v>
      </c>
      <c r="G463" s="37"/>
      <c r="H463" s="37"/>
      <c r="I463" s="194"/>
      <c r="J463" s="37"/>
      <c r="K463" s="37"/>
      <c r="L463" s="40"/>
      <c r="M463" s="195"/>
      <c r="N463" s="196"/>
      <c r="O463" s="65"/>
      <c r="P463" s="65"/>
      <c r="Q463" s="65"/>
      <c r="R463" s="65"/>
      <c r="S463" s="65"/>
      <c r="T463" s="66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153</v>
      </c>
      <c r="AU463" s="18" t="s">
        <v>80</v>
      </c>
    </row>
    <row r="464" spans="2:51" s="13" customFormat="1" ht="11.25">
      <c r="B464" s="199"/>
      <c r="C464" s="200"/>
      <c r="D464" s="192" t="s">
        <v>157</v>
      </c>
      <c r="E464" s="201" t="s">
        <v>19</v>
      </c>
      <c r="F464" s="202" t="s">
        <v>1447</v>
      </c>
      <c r="G464" s="200"/>
      <c r="H464" s="201" t="s">
        <v>19</v>
      </c>
      <c r="I464" s="203"/>
      <c r="J464" s="200"/>
      <c r="K464" s="200"/>
      <c r="L464" s="204"/>
      <c r="M464" s="205"/>
      <c r="N464" s="206"/>
      <c r="O464" s="206"/>
      <c r="P464" s="206"/>
      <c r="Q464" s="206"/>
      <c r="R464" s="206"/>
      <c r="S464" s="206"/>
      <c r="T464" s="207"/>
      <c r="AT464" s="208" t="s">
        <v>157</v>
      </c>
      <c r="AU464" s="208" t="s">
        <v>80</v>
      </c>
      <c r="AV464" s="13" t="s">
        <v>78</v>
      </c>
      <c r="AW464" s="13" t="s">
        <v>33</v>
      </c>
      <c r="AX464" s="13" t="s">
        <v>71</v>
      </c>
      <c r="AY464" s="208" t="s">
        <v>143</v>
      </c>
    </row>
    <row r="465" spans="2:51" s="14" customFormat="1" ht="11.25">
      <c r="B465" s="209"/>
      <c r="C465" s="210"/>
      <c r="D465" s="192" t="s">
        <v>157</v>
      </c>
      <c r="E465" s="211" t="s">
        <v>19</v>
      </c>
      <c r="F465" s="212" t="s">
        <v>1448</v>
      </c>
      <c r="G465" s="210"/>
      <c r="H465" s="213">
        <v>6.6</v>
      </c>
      <c r="I465" s="214"/>
      <c r="J465" s="210"/>
      <c r="K465" s="210"/>
      <c r="L465" s="215"/>
      <c r="M465" s="216"/>
      <c r="N465" s="217"/>
      <c r="O465" s="217"/>
      <c r="P465" s="217"/>
      <c r="Q465" s="217"/>
      <c r="R465" s="217"/>
      <c r="S465" s="217"/>
      <c r="T465" s="218"/>
      <c r="AT465" s="219" t="s">
        <v>157</v>
      </c>
      <c r="AU465" s="219" t="s">
        <v>80</v>
      </c>
      <c r="AV465" s="14" t="s">
        <v>80</v>
      </c>
      <c r="AW465" s="14" t="s">
        <v>33</v>
      </c>
      <c r="AX465" s="14" t="s">
        <v>78</v>
      </c>
      <c r="AY465" s="219" t="s">
        <v>143</v>
      </c>
    </row>
    <row r="466" spans="2:51" s="14" customFormat="1" ht="11.25">
      <c r="B466" s="209"/>
      <c r="C466" s="210"/>
      <c r="D466" s="192" t="s">
        <v>157</v>
      </c>
      <c r="E466" s="210"/>
      <c r="F466" s="212" t="s">
        <v>1449</v>
      </c>
      <c r="G466" s="210"/>
      <c r="H466" s="213">
        <v>7.26</v>
      </c>
      <c r="I466" s="214"/>
      <c r="J466" s="210"/>
      <c r="K466" s="210"/>
      <c r="L466" s="215"/>
      <c r="M466" s="216"/>
      <c r="N466" s="217"/>
      <c r="O466" s="217"/>
      <c r="P466" s="217"/>
      <c r="Q466" s="217"/>
      <c r="R466" s="217"/>
      <c r="S466" s="217"/>
      <c r="T466" s="218"/>
      <c r="AT466" s="219" t="s">
        <v>157</v>
      </c>
      <c r="AU466" s="219" t="s">
        <v>80</v>
      </c>
      <c r="AV466" s="14" t="s">
        <v>80</v>
      </c>
      <c r="AW466" s="14" t="s">
        <v>4</v>
      </c>
      <c r="AX466" s="14" t="s">
        <v>78</v>
      </c>
      <c r="AY466" s="219" t="s">
        <v>143</v>
      </c>
    </row>
    <row r="467" spans="1:65" s="2" customFormat="1" ht="16.5" customHeight="1">
      <c r="A467" s="35"/>
      <c r="B467" s="36"/>
      <c r="C467" s="179" t="s">
        <v>1078</v>
      </c>
      <c r="D467" s="179" t="s">
        <v>146</v>
      </c>
      <c r="E467" s="180" t="s">
        <v>1156</v>
      </c>
      <c r="F467" s="181" t="s">
        <v>1157</v>
      </c>
      <c r="G467" s="182" t="s">
        <v>170</v>
      </c>
      <c r="H467" s="183">
        <v>44.26</v>
      </c>
      <c r="I467" s="184"/>
      <c r="J467" s="185">
        <f>ROUND(I467*H467,2)</f>
        <v>0</v>
      </c>
      <c r="K467" s="181" t="s">
        <v>150</v>
      </c>
      <c r="L467" s="40"/>
      <c r="M467" s="186" t="s">
        <v>19</v>
      </c>
      <c r="N467" s="187" t="s">
        <v>42</v>
      </c>
      <c r="O467" s="65"/>
      <c r="P467" s="188">
        <f>O467*H467</f>
        <v>0</v>
      </c>
      <c r="Q467" s="188">
        <v>1E-05</v>
      </c>
      <c r="R467" s="188">
        <f>Q467*H467</f>
        <v>0.0004426</v>
      </c>
      <c r="S467" s="188">
        <v>0</v>
      </c>
      <c r="T467" s="189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90" t="s">
        <v>270</v>
      </c>
      <c r="AT467" s="190" t="s">
        <v>146</v>
      </c>
      <c r="AU467" s="190" t="s">
        <v>80</v>
      </c>
      <c r="AY467" s="18" t="s">
        <v>143</v>
      </c>
      <c r="BE467" s="191">
        <f>IF(N467="základní",J467,0)</f>
        <v>0</v>
      </c>
      <c r="BF467" s="191">
        <f>IF(N467="snížená",J467,0)</f>
        <v>0</v>
      </c>
      <c r="BG467" s="191">
        <f>IF(N467="zákl. přenesená",J467,0)</f>
        <v>0</v>
      </c>
      <c r="BH467" s="191">
        <f>IF(N467="sníž. přenesená",J467,0)</f>
        <v>0</v>
      </c>
      <c r="BI467" s="191">
        <f>IF(N467="nulová",J467,0)</f>
        <v>0</v>
      </c>
      <c r="BJ467" s="18" t="s">
        <v>78</v>
      </c>
      <c r="BK467" s="191">
        <f>ROUND(I467*H467,2)</f>
        <v>0</v>
      </c>
      <c r="BL467" s="18" t="s">
        <v>270</v>
      </c>
      <c r="BM467" s="190" t="s">
        <v>1450</v>
      </c>
    </row>
    <row r="468" spans="1:47" s="2" customFormat="1" ht="11.25">
      <c r="A468" s="35"/>
      <c r="B468" s="36"/>
      <c r="C468" s="37"/>
      <c r="D468" s="192" t="s">
        <v>153</v>
      </c>
      <c r="E468" s="37"/>
      <c r="F468" s="193" t="s">
        <v>1159</v>
      </c>
      <c r="G468" s="37"/>
      <c r="H468" s="37"/>
      <c r="I468" s="194"/>
      <c r="J468" s="37"/>
      <c r="K468" s="37"/>
      <c r="L468" s="40"/>
      <c r="M468" s="195"/>
      <c r="N468" s="196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153</v>
      </c>
      <c r="AU468" s="18" t="s">
        <v>80</v>
      </c>
    </row>
    <row r="469" spans="1:47" s="2" customFormat="1" ht="11.25">
      <c r="A469" s="35"/>
      <c r="B469" s="36"/>
      <c r="C469" s="37"/>
      <c r="D469" s="197" t="s">
        <v>155</v>
      </c>
      <c r="E469" s="37"/>
      <c r="F469" s="198" t="s">
        <v>1160</v>
      </c>
      <c r="G469" s="37"/>
      <c r="H469" s="37"/>
      <c r="I469" s="194"/>
      <c r="J469" s="37"/>
      <c r="K469" s="37"/>
      <c r="L469" s="40"/>
      <c r="M469" s="195"/>
      <c r="N469" s="196"/>
      <c r="O469" s="65"/>
      <c r="P469" s="65"/>
      <c r="Q469" s="65"/>
      <c r="R469" s="65"/>
      <c r="S469" s="65"/>
      <c r="T469" s="66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8" t="s">
        <v>155</v>
      </c>
      <c r="AU469" s="18" t="s">
        <v>80</v>
      </c>
    </row>
    <row r="470" spans="2:51" s="13" customFormat="1" ht="11.25">
      <c r="B470" s="199"/>
      <c r="C470" s="200"/>
      <c r="D470" s="192" t="s">
        <v>157</v>
      </c>
      <c r="E470" s="201" t="s">
        <v>19</v>
      </c>
      <c r="F470" s="202" t="s">
        <v>158</v>
      </c>
      <c r="G470" s="200"/>
      <c r="H470" s="201" t="s">
        <v>19</v>
      </c>
      <c r="I470" s="203"/>
      <c r="J470" s="200"/>
      <c r="K470" s="200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157</v>
      </c>
      <c r="AU470" s="208" t="s">
        <v>80</v>
      </c>
      <c r="AV470" s="13" t="s">
        <v>78</v>
      </c>
      <c r="AW470" s="13" t="s">
        <v>33</v>
      </c>
      <c r="AX470" s="13" t="s">
        <v>71</v>
      </c>
      <c r="AY470" s="208" t="s">
        <v>143</v>
      </c>
    </row>
    <row r="471" spans="2:51" s="13" customFormat="1" ht="11.25">
      <c r="B471" s="199"/>
      <c r="C471" s="200"/>
      <c r="D471" s="192" t="s">
        <v>157</v>
      </c>
      <c r="E471" s="201" t="s">
        <v>19</v>
      </c>
      <c r="F471" s="202" t="s">
        <v>1426</v>
      </c>
      <c r="G471" s="200"/>
      <c r="H471" s="201" t="s">
        <v>19</v>
      </c>
      <c r="I471" s="203"/>
      <c r="J471" s="200"/>
      <c r="K471" s="200"/>
      <c r="L471" s="204"/>
      <c r="M471" s="205"/>
      <c r="N471" s="206"/>
      <c r="O471" s="206"/>
      <c r="P471" s="206"/>
      <c r="Q471" s="206"/>
      <c r="R471" s="206"/>
      <c r="S471" s="206"/>
      <c r="T471" s="207"/>
      <c r="AT471" s="208" t="s">
        <v>157</v>
      </c>
      <c r="AU471" s="208" t="s">
        <v>80</v>
      </c>
      <c r="AV471" s="13" t="s">
        <v>78</v>
      </c>
      <c r="AW471" s="13" t="s">
        <v>33</v>
      </c>
      <c r="AX471" s="13" t="s">
        <v>71</v>
      </c>
      <c r="AY471" s="208" t="s">
        <v>143</v>
      </c>
    </row>
    <row r="472" spans="2:51" s="14" customFormat="1" ht="11.25">
      <c r="B472" s="209"/>
      <c r="C472" s="210"/>
      <c r="D472" s="192" t="s">
        <v>157</v>
      </c>
      <c r="E472" s="211" t="s">
        <v>19</v>
      </c>
      <c r="F472" s="212" t="s">
        <v>1451</v>
      </c>
      <c r="G472" s="210"/>
      <c r="H472" s="213">
        <v>44.26</v>
      </c>
      <c r="I472" s="214"/>
      <c r="J472" s="210"/>
      <c r="K472" s="210"/>
      <c r="L472" s="215"/>
      <c r="M472" s="216"/>
      <c r="N472" s="217"/>
      <c r="O472" s="217"/>
      <c r="P472" s="217"/>
      <c r="Q472" s="217"/>
      <c r="R472" s="217"/>
      <c r="S472" s="217"/>
      <c r="T472" s="218"/>
      <c r="AT472" s="219" t="s">
        <v>157</v>
      </c>
      <c r="AU472" s="219" t="s">
        <v>80</v>
      </c>
      <c r="AV472" s="14" t="s">
        <v>80</v>
      </c>
      <c r="AW472" s="14" t="s">
        <v>33</v>
      </c>
      <c r="AX472" s="14" t="s">
        <v>78</v>
      </c>
      <c r="AY472" s="219" t="s">
        <v>143</v>
      </c>
    </row>
    <row r="473" spans="1:65" s="2" customFormat="1" ht="24.2" customHeight="1">
      <c r="A473" s="35"/>
      <c r="B473" s="36"/>
      <c r="C473" s="220" t="s">
        <v>1085</v>
      </c>
      <c r="D473" s="220" t="s">
        <v>240</v>
      </c>
      <c r="E473" s="221" t="s">
        <v>1452</v>
      </c>
      <c r="F473" s="222" t="s">
        <v>1453</v>
      </c>
      <c r="G473" s="223" t="s">
        <v>170</v>
      </c>
      <c r="H473" s="224">
        <v>45.145</v>
      </c>
      <c r="I473" s="225"/>
      <c r="J473" s="226">
        <f>ROUND(I473*H473,2)</f>
        <v>0</v>
      </c>
      <c r="K473" s="222" t="s">
        <v>19</v>
      </c>
      <c r="L473" s="227"/>
      <c r="M473" s="228" t="s">
        <v>19</v>
      </c>
      <c r="N473" s="229" t="s">
        <v>42</v>
      </c>
      <c r="O473" s="65"/>
      <c r="P473" s="188">
        <f>O473*H473</f>
        <v>0</v>
      </c>
      <c r="Q473" s="188">
        <v>0.00012</v>
      </c>
      <c r="R473" s="188">
        <f>Q473*H473</f>
        <v>0.0054174</v>
      </c>
      <c r="S473" s="188">
        <v>0</v>
      </c>
      <c r="T473" s="189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0" t="s">
        <v>387</v>
      </c>
      <c r="AT473" s="190" t="s">
        <v>240</v>
      </c>
      <c r="AU473" s="190" t="s">
        <v>80</v>
      </c>
      <c r="AY473" s="18" t="s">
        <v>143</v>
      </c>
      <c r="BE473" s="191">
        <f>IF(N473="základní",J473,0)</f>
        <v>0</v>
      </c>
      <c r="BF473" s="191">
        <f>IF(N473="snížená",J473,0)</f>
        <v>0</v>
      </c>
      <c r="BG473" s="191">
        <f>IF(N473="zákl. přenesená",J473,0)</f>
        <v>0</v>
      </c>
      <c r="BH473" s="191">
        <f>IF(N473="sníž. přenesená",J473,0)</f>
        <v>0</v>
      </c>
      <c r="BI473" s="191">
        <f>IF(N473="nulová",J473,0)</f>
        <v>0</v>
      </c>
      <c r="BJ473" s="18" t="s">
        <v>78</v>
      </c>
      <c r="BK473" s="191">
        <f>ROUND(I473*H473,2)</f>
        <v>0</v>
      </c>
      <c r="BL473" s="18" t="s">
        <v>270</v>
      </c>
      <c r="BM473" s="190" t="s">
        <v>1454</v>
      </c>
    </row>
    <row r="474" spans="1:47" s="2" customFormat="1" ht="11.25">
      <c r="A474" s="35"/>
      <c r="B474" s="36"/>
      <c r="C474" s="37"/>
      <c r="D474" s="192" t="s">
        <v>153</v>
      </c>
      <c r="E474" s="37"/>
      <c r="F474" s="193" t="s">
        <v>1453</v>
      </c>
      <c r="G474" s="37"/>
      <c r="H474" s="37"/>
      <c r="I474" s="194"/>
      <c r="J474" s="37"/>
      <c r="K474" s="37"/>
      <c r="L474" s="40"/>
      <c r="M474" s="195"/>
      <c r="N474" s="196"/>
      <c r="O474" s="65"/>
      <c r="P474" s="65"/>
      <c r="Q474" s="65"/>
      <c r="R474" s="65"/>
      <c r="S474" s="65"/>
      <c r="T474" s="66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153</v>
      </c>
      <c r="AU474" s="18" t="s">
        <v>80</v>
      </c>
    </row>
    <row r="475" spans="2:51" s="14" customFormat="1" ht="11.25">
      <c r="B475" s="209"/>
      <c r="C475" s="210"/>
      <c r="D475" s="192" t="s">
        <v>157</v>
      </c>
      <c r="E475" s="211" t="s">
        <v>19</v>
      </c>
      <c r="F475" s="212" t="s">
        <v>1455</v>
      </c>
      <c r="G475" s="210"/>
      <c r="H475" s="213">
        <v>44.26</v>
      </c>
      <c r="I475" s="214"/>
      <c r="J475" s="210"/>
      <c r="K475" s="210"/>
      <c r="L475" s="215"/>
      <c r="M475" s="216"/>
      <c r="N475" s="217"/>
      <c r="O475" s="217"/>
      <c r="P475" s="217"/>
      <c r="Q475" s="217"/>
      <c r="R475" s="217"/>
      <c r="S475" s="217"/>
      <c r="T475" s="218"/>
      <c r="AT475" s="219" t="s">
        <v>157</v>
      </c>
      <c r="AU475" s="219" t="s">
        <v>80</v>
      </c>
      <c r="AV475" s="14" t="s">
        <v>80</v>
      </c>
      <c r="AW475" s="14" t="s">
        <v>33</v>
      </c>
      <c r="AX475" s="14" t="s">
        <v>78</v>
      </c>
      <c r="AY475" s="219" t="s">
        <v>143</v>
      </c>
    </row>
    <row r="476" spans="2:51" s="14" customFormat="1" ht="11.25">
      <c r="B476" s="209"/>
      <c r="C476" s="210"/>
      <c r="D476" s="192" t="s">
        <v>157</v>
      </c>
      <c r="E476" s="210"/>
      <c r="F476" s="212" t="s">
        <v>1456</v>
      </c>
      <c r="G476" s="210"/>
      <c r="H476" s="213">
        <v>45.145</v>
      </c>
      <c r="I476" s="214"/>
      <c r="J476" s="210"/>
      <c r="K476" s="210"/>
      <c r="L476" s="215"/>
      <c r="M476" s="216"/>
      <c r="N476" s="217"/>
      <c r="O476" s="217"/>
      <c r="P476" s="217"/>
      <c r="Q476" s="217"/>
      <c r="R476" s="217"/>
      <c r="S476" s="217"/>
      <c r="T476" s="218"/>
      <c r="AT476" s="219" t="s">
        <v>157</v>
      </c>
      <c r="AU476" s="219" t="s">
        <v>80</v>
      </c>
      <c r="AV476" s="14" t="s">
        <v>80</v>
      </c>
      <c r="AW476" s="14" t="s">
        <v>4</v>
      </c>
      <c r="AX476" s="14" t="s">
        <v>78</v>
      </c>
      <c r="AY476" s="219" t="s">
        <v>143</v>
      </c>
    </row>
    <row r="477" spans="1:65" s="2" customFormat="1" ht="16.5" customHeight="1">
      <c r="A477" s="35"/>
      <c r="B477" s="36"/>
      <c r="C477" s="179" t="s">
        <v>1091</v>
      </c>
      <c r="D477" s="179" t="s">
        <v>146</v>
      </c>
      <c r="E477" s="180" t="s">
        <v>1457</v>
      </c>
      <c r="F477" s="181" t="s">
        <v>1458</v>
      </c>
      <c r="G477" s="182" t="s">
        <v>170</v>
      </c>
      <c r="H477" s="183">
        <v>44</v>
      </c>
      <c r="I477" s="184"/>
      <c r="J477" s="185">
        <f>ROUND(I477*H477,2)</f>
        <v>0</v>
      </c>
      <c r="K477" s="181" t="s">
        <v>150</v>
      </c>
      <c r="L477" s="40"/>
      <c r="M477" s="186" t="s">
        <v>19</v>
      </c>
      <c r="N477" s="187" t="s">
        <v>42</v>
      </c>
      <c r="O477" s="65"/>
      <c r="P477" s="188">
        <f>O477*H477</f>
        <v>0</v>
      </c>
      <c r="Q477" s="188">
        <v>0</v>
      </c>
      <c r="R477" s="188">
        <f>Q477*H477</f>
        <v>0</v>
      </c>
      <c r="S477" s="188">
        <v>0</v>
      </c>
      <c r="T477" s="189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0" t="s">
        <v>270</v>
      </c>
      <c r="AT477" s="190" t="s">
        <v>146</v>
      </c>
      <c r="AU477" s="190" t="s">
        <v>80</v>
      </c>
      <c r="AY477" s="18" t="s">
        <v>143</v>
      </c>
      <c r="BE477" s="191">
        <f>IF(N477="základní",J477,0)</f>
        <v>0</v>
      </c>
      <c r="BF477" s="191">
        <f>IF(N477="snížená",J477,0)</f>
        <v>0</v>
      </c>
      <c r="BG477" s="191">
        <f>IF(N477="zákl. přenesená",J477,0)</f>
        <v>0</v>
      </c>
      <c r="BH477" s="191">
        <f>IF(N477="sníž. přenesená",J477,0)</f>
        <v>0</v>
      </c>
      <c r="BI477" s="191">
        <f>IF(N477="nulová",J477,0)</f>
        <v>0</v>
      </c>
      <c r="BJ477" s="18" t="s">
        <v>78</v>
      </c>
      <c r="BK477" s="191">
        <f>ROUND(I477*H477,2)</f>
        <v>0</v>
      </c>
      <c r="BL477" s="18" t="s">
        <v>270</v>
      </c>
      <c r="BM477" s="190" t="s">
        <v>1459</v>
      </c>
    </row>
    <row r="478" spans="1:47" s="2" customFormat="1" ht="11.25">
      <c r="A478" s="35"/>
      <c r="B478" s="36"/>
      <c r="C478" s="37"/>
      <c r="D478" s="192" t="s">
        <v>153</v>
      </c>
      <c r="E478" s="37"/>
      <c r="F478" s="193" t="s">
        <v>1460</v>
      </c>
      <c r="G478" s="37"/>
      <c r="H478" s="37"/>
      <c r="I478" s="194"/>
      <c r="J478" s="37"/>
      <c r="K478" s="37"/>
      <c r="L478" s="40"/>
      <c r="M478" s="195"/>
      <c r="N478" s="196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153</v>
      </c>
      <c r="AU478" s="18" t="s">
        <v>80</v>
      </c>
    </row>
    <row r="479" spans="1:47" s="2" customFormat="1" ht="11.25">
      <c r="A479" s="35"/>
      <c r="B479" s="36"/>
      <c r="C479" s="37"/>
      <c r="D479" s="197" t="s">
        <v>155</v>
      </c>
      <c r="E479" s="37"/>
      <c r="F479" s="198" t="s">
        <v>1461</v>
      </c>
      <c r="G479" s="37"/>
      <c r="H479" s="37"/>
      <c r="I479" s="194"/>
      <c r="J479" s="37"/>
      <c r="K479" s="37"/>
      <c r="L479" s="40"/>
      <c r="M479" s="195"/>
      <c r="N479" s="196"/>
      <c r="O479" s="65"/>
      <c r="P479" s="65"/>
      <c r="Q479" s="65"/>
      <c r="R479" s="65"/>
      <c r="S479" s="65"/>
      <c r="T479" s="66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T479" s="18" t="s">
        <v>155</v>
      </c>
      <c r="AU479" s="18" t="s">
        <v>80</v>
      </c>
    </row>
    <row r="480" spans="2:51" s="13" customFormat="1" ht="11.25">
      <c r="B480" s="199"/>
      <c r="C480" s="200"/>
      <c r="D480" s="192" t="s">
        <v>157</v>
      </c>
      <c r="E480" s="201" t="s">
        <v>19</v>
      </c>
      <c r="F480" s="202" t="s">
        <v>158</v>
      </c>
      <c r="G480" s="200"/>
      <c r="H480" s="201" t="s">
        <v>19</v>
      </c>
      <c r="I480" s="203"/>
      <c r="J480" s="200"/>
      <c r="K480" s="200"/>
      <c r="L480" s="204"/>
      <c r="M480" s="205"/>
      <c r="N480" s="206"/>
      <c r="O480" s="206"/>
      <c r="P480" s="206"/>
      <c r="Q480" s="206"/>
      <c r="R480" s="206"/>
      <c r="S480" s="206"/>
      <c r="T480" s="207"/>
      <c r="AT480" s="208" t="s">
        <v>157</v>
      </c>
      <c r="AU480" s="208" t="s">
        <v>80</v>
      </c>
      <c r="AV480" s="13" t="s">
        <v>78</v>
      </c>
      <c r="AW480" s="13" t="s">
        <v>33</v>
      </c>
      <c r="AX480" s="13" t="s">
        <v>71</v>
      </c>
      <c r="AY480" s="208" t="s">
        <v>143</v>
      </c>
    </row>
    <row r="481" spans="2:51" s="14" customFormat="1" ht="11.25">
      <c r="B481" s="209"/>
      <c r="C481" s="210"/>
      <c r="D481" s="192" t="s">
        <v>157</v>
      </c>
      <c r="E481" s="211" t="s">
        <v>19</v>
      </c>
      <c r="F481" s="212" t="s">
        <v>1462</v>
      </c>
      <c r="G481" s="210"/>
      <c r="H481" s="213">
        <v>44</v>
      </c>
      <c r="I481" s="214"/>
      <c r="J481" s="210"/>
      <c r="K481" s="210"/>
      <c r="L481" s="215"/>
      <c r="M481" s="216"/>
      <c r="N481" s="217"/>
      <c r="O481" s="217"/>
      <c r="P481" s="217"/>
      <c r="Q481" s="217"/>
      <c r="R481" s="217"/>
      <c r="S481" s="217"/>
      <c r="T481" s="218"/>
      <c r="AT481" s="219" t="s">
        <v>157</v>
      </c>
      <c r="AU481" s="219" t="s">
        <v>80</v>
      </c>
      <c r="AV481" s="14" t="s">
        <v>80</v>
      </c>
      <c r="AW481" s="14" t="s">
        <v>33</v>
      </c>
      <c r="AX481" s="14" t="s">
        <v>78</v>
      </c>
      <c r="AY481" s="219" t="s">
        <v>143</v>
      </c>
    </row>
    <row r="482" spans="1:65" s="2" customFormat="1" ht="21.75" customHeight="1">
      <c r="A482" s="35"/>
      <c r="B482" s="36"/>
      <c r="C482" s="220" t="s">
        <v>1099</v>
      </c>
      <c r="D482" s="220" t="s">
        <v>240</v>
      </c>
      <c r="E482" s="221" t="s">
        <v>1463</v>
      </c>
      <c r="F482" s="222" t="s">
        <v>1464</v>
      </c>
      <c r="G482" s="223" t="s">
        <v>170</v>
      </c>
      <c r="H482" s="224">
        <v>44.88</v>
      </c>
      <c r="I482" s="225"/>
      <c r="J482" s="226">
        <f>ROUND(I482*H482,2)</f>
        <v>0</v>
      </c>
      <c r="K482" s="222" t="s">
        <v>150</v>
      </c>
      <c r="L482" s="227"/>
      <c r="M482" s="228" t="s">
        <v>19</v>
      </c>
      <c r="N482" s="229" t="s">
        <v>42</v>
      </c>
      <c r="O482" s="65"/>
      <c r="P482" s="188">
        <f>O482*H482</f>
        <v>0</v>
      </c>
      <c r="Q482" s="188">
        <v>5E-05</v>
      </c>
      <c r="R482" s="188">
        <f>Q482*H482</f>
        <v>0.0022440000000000003</v>
      </c>
      <c r="S482" s="188">
        <v>0</v>
      </c>
      <c r="T482" s="189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190" t="s">
        <v>387</v>
      </c>
      <c r="AT482" s="190" t="s">
        <v>240</v>
      </c>
      <c r="AU482" s="190" t="s">
        <v>80</v>
      </c>
      <c r="AY482" s="18" t="s">
        <v>143</v>
      </c>
      <c r="BE482" s="191">
        <f>IF(N482="základní",J482,0)</f>
        <v>0</v>
      </c>
      <c r="BF482" s="191">
        <f>IF(N482="snížená",J482,0)</f>
        <v>0</v>
      </c>
      <c r="BG482" s="191">
        <f>IF(N482="zákl. přenesená",J482,0)</f>
        <v>0</v>
      </c>
      <c r="BH482" s="191">
        <f>IF(N482="sníž. přenesená",J482,0)</f>
        <v>0</v>
      </c>
      <c r="BI482" s="191">
        <f>IF(N482="nulová",J482,0)</f>
        <v>0</v>
      </c>
      <c r="BJ482" s="18" t="s">
        <v>78</v>
      </c>
      <c r="BK482" s="191">
        <f>ROUND(I482*H482,2)</f>
        <v>0</v>
      </c>
      <c r="BL482" s="18" t="s">
        <v>270</v>
      </c>
      <c r="BM482" s="190" t="s">
        <v>1465</v>
      </c>
    </row>
    <row r="483" spans="1:47" s="2" customFormat="1" ht="11.25">
      <c r="A483" s="35"/>
      <c r="B483" s="36"/>
      <c r="C483" s="37"/>
      <c r="D483" s="192" t="s">
        <v>153</v>
      </c>
      <c r="E483" s="37"/>
      <c r="F483" s="193" t="s">
        <v>1464</v>
      </c>
      <c r="G483" s="37"/>
      <c r="H483" s="37"/>
      <c r="I483" s="194"/>
      <c r="J483" s="37"/>
      <c r="K483" s="37"/>
      <c r="L483" s="40"/>
      <c r="M483" s="195"/>
      <c r="N483" s="196"/>
      <c r="O483" s="65"/>
      <c r="P483" s="65"/>
      <c r="Q483" s="65"/>
      <c r="R483" s="65"/>
      <c r="S483" s="65"/>
      <c r="T483" s="66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153</v>
      </c>
      <c r="AU483" s="18" t="s">
        <v>80</v>
      </c>
    </row>
    <row r="484" spans="2:51" s="14" customFormat="1" ht="11.25">
      <c r="B484" s="209"/>
      <c r="C484" s="210"/>
      <c r="D484" s="192" t="s">
        <v>157</v>
      </c>
      <c r="E484" s="211" t="s">
        <v>19</v>
      </c>
      <c r="F484" s="212" t="s">
        <v>1466</v>
      </c>
      <c r="G484" s="210"/>
      <c r="H484" s="213">
        <v>44</v>
      </c>
      <c r="I484" s="214"/>
      <c r="J484" s="210"/>
      <c r="K484" s="210"/>
      <c r="L484" s="215"/>
      <c r="M484" s="216"/>
      <c r="N484" s="217"/>
      <c r="O484" s="217"/>
      <c r="P484" s="217"/>
      <c r="Q484" s="217"/>
      <c r="R484" s="217"/>
      <c r="S484" s="217"/>
      <c r="T484" s="218"/>
      <c r="AT484" s="219" t="s">
        <v>157</v>
      </c>
      <c r="AU484" s="219" t="s">
        <v>80</v>
      </c>
      <c r="AV484" s="14" t="s">
        <v>80</v>
      </c>
      <c r="AW484" s="14" t="s">
        <v>33</v>
      </c>
      <c r="AX484" s="14" t="s">
        <v>78</v>
      </c>
      <c r="AY484" s="219" t="s">
        <v>143</v>
      </c>
    </row>
    <row r="485" spans="2:51" s="14" customFormat="1" ht="11.25">
      <c r="B485" s="209"/>
      <c r="C485" s="210"/>
      <c r="D485" s="192" t="s">
        <v>157</v>
      </c>
      <c r="E485" s="210"/>
      <c r="F485" s="212" t="s">
        <v>1467</v>
      </c>
      <c r="G485" s="210"/>
      <c r="H485" s="213">
        <v>44.88</v>
      </c>
      <c r="I485" s="214"/>
      <c r="J485" s="210"/>
      <c r="K485" s="210"/>
      <c r="L485" s="215"/>
      <c r="M485" s="216"/>
      <c r="N485" s="217"/>
      <c r="O485" s="217"/>
      <c r="P485" s="217"/>
      <c r="Q485" s="217"/>
      <c r="R485" s="217"/>
      <c r="S485" s="217"/>
      <c r="T485" s="218"/>
      <c r="AT485" s="219" t="s">
        <v>157</v>
      </c>
      <c r="AU485" s="219" t="s">
        <v>80</v>
      </c>
      <c r="AV485" s="14" t="s">
        <v>80</v>
      </c>
      <c r="AW485" s="14" t="s">
        <v>4</v>
      </c>
      <c r="AX485" s="14" t="s">
        <v>78</v>
      </c>
      <c r="AY485" s="219" t="s">
        <v>143</v>
      </c>
    </row>
    <row r="486" spans="1:65" s="2" customFormat="1" ht="24.2" customHeight="1">
      <c r="A486" s="35"/>
      <c r="B486" s="36"/>
      <c r="C486" s="179" t="s">
        <v>1105</v>
      </c>
      <c r="D486" s="179" t="s">
        <v>146</v>
      </c>
      <c r="E486" s="180" t="s">
        <v>452</v>
      </c>
      <c r="F486" s="181" t="s">
        <v>453</v>
      </c>
      <c r="G486" s="182" t="s">
        <v>345</v>
      </c>
      <c r="H486" s="230"/>
      <c r="I486" s="184"/>
      <c r="J486" s="185">
        <f>ROUND(I486*H486,2)</f>
        <v>0</v>
      </c>
      <c r="K486" s="181" t="s">
        <v>150</v>
      </c>
      <c r="L486" s="40"/>
      <c r="M486" s="186" t="s">
        <v>19</v>
      </c>
      <c r="N486" s="187" t="s">
        <v>42</v>
      </c>
      <c r="O486" s="65"/>
      <c r="P486" s="188">
        <f>O486*H486</f>
        <v>0</v>
      </c>
      <c r="Q486" s="188">
        <v>0</v>
      </c>
      <c r="R486" s="188">
        <f>Q486*H486</f>
        <v>0</v>
      </c>
      <c r="S486" s="188">
        <v>0</v>
      </c>
      <c r="T486" s="189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0" t="s">
        <v>270</v>
      </c>
      <c r="AT486" s="190" t="s">
        <v>146</v>
      </c>
      <c r="AU486" s="190" t="s">
        <v>80</v>
      </c>
      <c r="AY486" s="18" t="s">
        <v>143</v>
      </c>
      <c r="BE486" s="191">
        <f>IF(N486="základní",J486,0)</f>
        <v>0</v>
      </c>
      <c r="BF486" s="191">
        <f>IF(N486="snížená",J486,0)</f>
        <v>0</v>
      </c>
      <c r="BG486" s="191">
        <f>IF(N486="zákl. přenesená",J486,0)</f>
        <v>0</v>
      </c>
      <c r="BH486" s="191">
        <f>IF(N486="sníž. přenesená",J486,0)</f>
        <v>0</v>
      </c>
      <c r="BI486" s="191">
        <f>IF(N486="nulová",J486,0)</f>
        <v>0</v>
      </c>
      <c r="BJ486" s="18" t="s">
        <v>78</v>
      </c>
      <c r="BK486" s="191">
        <f>ROUND(I486*H486,2)</f>
        <v>0</v>
      </c>
      <c r="BL486" s="18" t="s">
        <v>270</v>
      </c>
      <c r="BM486" s="190" t="s">
        <v>1468</v>
      </c>
    </row>
    <row r="487" spans="1:47" s="2" customFormat="1" ht="29.25">
      <c r="A487" s="35"/>
      <c r="B487" s="36"/>
      <c r="C487" s="37"/>
      <c r="D487" s="192" t="s">
        <v>153</v>
      </c>
      <c r="E487" s="37"/>
      <c r="F487" s="193" t="s">
        <v>455</v>
      </c>
      <c r="G487" s="37"/>
      <c r="H487" s="37"/>
      <c r="I487" s="194"/>
      <c r="J487" s="37"/>
      <c r="K487" s="37"/>
      <c r="L487" s="40"/>
      <c r="M487" s="195"/>
      <c r="N487" s="196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153</v>
      </c>
      <c r="AU487" s="18" t="s">
        <v>80</v>
      </c>
    </row>
    <row r="488" spans="1:47" s="2" customFormat="1" ht="11.25">
      <c r="A488" s="35"/>
      <c r="B488" s="36"/>
      <c r="C488" s="37"/>
      <c r="D488" s="197" t="s">
        <v>155</v>
      </c>
      <c r="E488" s="37"/>
      <c r="F488" s="198" t="s">
        <v>456</v>
      </c>
      <c r="G488" s="37"/>
      <c r="H488" s="37"/>
      <c r="I488" s="194"/>
      <c r="J488" s="37"/>
      <c r="K488" s="37"/>
      <c r="L488" s="40"/>
      <c r="M488" s="195"/>
      <c r="N488" s="196"/>
      <c r="O488" s="65"/>
      <c r="P488" s="65"/>
      <c r="Q488" s="65"/>
      <c r="R488" s="65"/>
      <c r="S488" s="65"/>
      <c r="T488" s="66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155</v>
      </c>
      <c r="AU488" s="18" t="s">
        <v>80</v>
      </c>
    </row>
    <row r="489" spans="2:63" s="12" customFormat="1" ht="22.9" customHeight="1">
      <c r="B489" s="163"/>
      <c r="C489" s="164"/>
      <c r="D489" s="165" t="s">
        <v>70</v>
      </c>
      <c r="E489" s="177" t="s">
        <v>457</v>
      </c>
      <c r="F489" s="177" t="s">
        <v>458</v>
      </c>
      <c r="G489" s="164"/>
      <c r="H489" s="164"/>
      <c r="I489" s="167"/>
      <c r="J489" s="178">
        <f>BK489</f>
        <v>0</v>
      </c>
      <c r="K489" s="164"/>
      <c r="L489" s="169"/>
      <c r="M489" s="170"/>
      <c r="N489" s="171"/>
      <c r="O489" s="171"/>
      <c r="P489" s="172">
        <f>SUM(P490:P525)</f>
        <v>0</v>
      </c>
      <c r="Q489" s="171"/>
      <c r="R489" s="172">
        <f>SUM(R490:R525)</f>
        <v>0.18034555000000002</v>
      </c>
      <c r="S489" s="171"/>
      <c r="T489" s="173">
        <f>SUM(T490:T525)</f>
        <v>0</v>
      </c>
      <c r="AR489" s="174" t="s">
        <v>80</v>
      </c>
      <c r="AT489" s="175" t="s">
        <v>70</v>
      </c>
      <c r="AU489" s="175" t="s">
        <v>78</v>
      </c>
      <c r="AY489" s="174" t="s">
        <v>143</v>
      </c>
      <c r="BK489" s="176">
        <f>SUM(BK490:BK525)</f>
        <v>0</v>
      </c>
    </row>
    <row r="490" spans="1:65" s="2" customFormat="1" ht="16.5" customHeight="1">
      <c r="A490" s="35"/>
      <c r="B490" s="36"/>
      <c r="C490" s="179" t="s">
        <v>1111</v>
      </c>
      <c r="D490" s="179" t="s">
        <v>146</v>
      </c>
      <c r="E490" s="180" t="s">
        <v>460</v>
      </c>
      <c r="F490" s="181" t="s">
        <v>461</v>
      </c>
      <c r="G490" s="182" t="s">
        <v>163</v>
      </c>
      <c r="H490" s="183">
        <v>7.035</v>
      </c>
      <c r="I490" s="184"/>
      <c r="J490" s="185">
        <f>ROUND(I490*H490,2)</f>
        <v>0</v>
      </c>
      <c r="K490" s="181" t="s">
        <v>150</v>
      </c>
      <c r="L490" s="40"/>
      <c r="M490" s="186" t="s">
        <v>19</v>
      </c>
      <c r="N490" s="187" t="s">
        <v>42</v>
      </c>
      <c r="O490" s="65"/>
      <c r="P490" s="188">
        <f>O490*H490</f>
        <v>0</v>
      </c>
      <c r="Q490" s="188">
        <v>0</v>
      </c>
      <c r="R490" s="188">
        <f>Q490*H490</f>
        <v>0</v>
      </c>
      <c r="S490" s="188">
        <v>0</v>
      </c>
      <c r="T490" s="189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0" t="s">
        <v>270</v>
      </c>
      <c r="AT490" s="190" t="s">
        <v>146</v>
      </c>
      <c r="AU490" s="190" t="s">
        <v>80</v>
      </c>
      <c r="AY490" s="18" t="s">
        <v>143</v>
      </c>
      <c r="BE490" s="191">
        <f>IF(N490="základní",J490,0)</f>
        <v>0</v>
      </c>
      <c r="BF490" s="191">
        <f>IF(N490="snížená",J490,0)</f>
        <v>0</v>
      </c>
      <c r="BG490" s="191">
        <f>IF(N490="zákl. přenesená",J490,0)</f>
        <v>0</v>
      </c>
      <c r="BH490" s="191">
        <f>IF(N490="sníž. přenesená",J490,0)</f>
        <v>0</v>
      </c>
      <c r="BI490" s="191">
        <f>IF(N490="nulová",J490,0)</f>
        <v>0</v>
      </c>
      <c r="BJ490" s="18" t="s">
        <v>78</v>
      </c>
      <c r="BK490" s="191">
        <f>ROUND(I490*H490,2)</f>
        <v>0</v>
      </c>
      <c r="BL490" s="18" t="s">
        <v>270</v>
      </c>
      <c r="BM490" s="190" t="s">
        <v>1469</v>
      </c>
    </row>
    <row r="491" spans="1:47" s="2" customFormat="1" ht="19.5">
      <c r="A491" s="35"/>
      <c r="B491" s="36"/>
      <c r="C491" s="37"/>
      <c r="D491" s="192" t="s">
        <v>153</v>
      </c>
      <c r="E491" s="37"/>
      <c r="F491" s="193" t="s">
        <v>463</v>
      </c>
      <c r="G491" s="37"/>
      <c r="H491" s="37"/>
      <c r="I491" s="194"/>
      <c r="J491" s="37"/>
      <c r="K491" s="37"/>
      <c r="L491" s="40"/>
      <c r="M491" s="195"/>
      <c r="N491" s="196"/>
      <c r="O491" s="65"/>
      <c r="P491" s="65"/>
      <c r="Q491" s="65"/>
      <c r="R491" s="65"/>
      <c r="S491" s="65"/>
      <c r="T491" s="66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153</v>
      </c>
      <c r="AU491" s="18" t="s">
        <v>80</v>
      </c>
    </row>
    <row r="492" spans="1:47" s="2" customFormat="1" ht="11.25">
      <c r="A492" s="35"/>
      <c r="B492" s="36"/>
      <c r="C492" s="37"/>
      <c r="D492" s="197" t="s">
        <v>155</v>
      </c>
      <c r="E492" s="37"/>
      <c r="F492" s="198" t="s">
        <v>464</v>
      </c>
      <c r="G492" s="37"/>
      <c r="H492" s="37"/>
      <c r="I492" s="194"/>
      <c r="J492" s="37"/>
      <c r="K492" s="37"/>
      <c r="L492" s="40"/>
      <c r="M492" s="195"/>
      <c r="N492" s="196"/>
      <c r="O492" s="65"/>
      <c r="P492" s="65"/>
      <c r="Q492" s="65"/>
      <c r="R492" s="65"/>
      <c r="S492" s="65"/>
      <c r="T492" s="66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155</v>
      </c>
      <c r="AU492" s="18" t="s">
        <v>80</v>
      </c>
    </row>
    <row r="493" spans="2:51" s="13" customFormat="1" ht="11.25">
      <c r="B493" s="199"/>
      <c r="C493" s="200"/>
      <c r="D493" s="192" t="s">
        <v>157</v>
      </c>
      <c r="E493" s="201" t="s">
        <v>19</v>
      </c>
      <c r="F493" s="202" t="s">
        <v>158</v>
      </c>
      <c r="G493" s="200"/>
      <c r="H493" s="201" t="s">
        <v>19</v>
      </c>
      <c r="I493" s="203"/>
      <c r="J493" s="200"/>
      <c r="K493" s="200"/>
      <c r="L493" s="204"/>
      <c r="M493" s="205"/>
      <c r="N493" s="206"/>
      <c r="O493" s="206"/>
      <c r="P493" s="206"/>
      <c r="Q493" s="206"/>
      <c r="R493" s="206"/>
      <c r="S493" s="206"/>
      <c r="T493" s="207"/>
      <c r="AT493" s="208" t="s">
        <v>157</v>
      </c>
      <c r="AU493" s="208" t="s">
        <v>80</v>
      </c>
      <c r="AV493" s="13" t="s">
        <v>78</v>
      </c>
      <c r="AW493" s="13" t="s">
        <v>33</v>
      </c>
      <c r="AX493" s="13" t="s">
        <v>71</v>
      </c>
      <c r="AY493" s="208" t="s">
        <v>143</v>
      </c>
    </row>
    <row r="494" spans="2:51" s="14" customFormat="1" ht="11.25">
      <c r="B494" s="209"/>
      <c r="C494" s="210"/>
      <c r="D494" s="192" t="s">
        <v>157</v>
      </c>
      <c r="E494" s="211" t="s">
        <v>19</v>
      </c>
      <c r="F494" s="212" t="s">
        <v>1470</v>
      </c>
      <c r="G494" s="210"/>
      <c r="H494" s="213">
        <v>7.035</v>
      </c>
      <c r="I494" s="214"/>
      <c r="J494" s="210"/>
      <c r="K494" s="210"/>
      <c r="L494" s="215"/>
      <c r="M494" s="216"/>
      <c r="N494" s="217"/>
      <c r="O494" s="217"/>
      <c r="P494" s="217"/>
      <c r="Q494" s="217"/>
      <c r="R494" s="217"/>
      <c r="S494" s="217"/>
      <c r="T494" s="218"/>
      <c r="AT494" s="219" t="s">
        <v>157</v>
      </c>
      <c r="AU494" s="219" t="s">
        <v>80</v>
      </c>
      <c r="AV494" s="14" t="s">
        <v>80</v>
      </c>
      <c r="AW494" s="14" t="s">
        <v>33</v>
      </c>
      <c r="AX494" s="14" t="s">
        <v>78</v>
      </c>
      <c r="AY494" s="219" t="s">
        <v>143</v>
      </c>
    </row>
    <row r="495" spans="1:65" s="2" customFormat="1" ht="16.5" customHeight="1">
      <c r="A495" s="35"/>
      <c r="B495" s="36"/>
      <c r="C495" s="179" t="s">
        <v>1117</v>
      </c>
      <c r="D495" s="179" t="s">
        <v>146</v>
      </c>
      <c r="E495" s="180" t="s">
        <v>467</v>
      </c>
      <c r="F495" s="181" t="s">
        <v>468</v>
      </c>
      <c r="G495" s="182" t="s">
        <v>163</v>
      </c>
      <c r="H495" s="183">
        <v>7.035</v>
      </c>
      <c r="I495" s="184"/>
      <c r="J495" s="185">
        <f>ROUND(I495*H495,2)</f>
        <v>0</v>
      </c>
      <c r="K495" s="181" t="s">
        <v>150</v>
      </c>
      <c r="L495" s="40"/>
      <c r="M495" s="186" t="s">
        <v>19</v>
      </c>
      <c r="N495" s="187" t="s">
        <v>42</v>
      </c>
      <c r="O495" s="65"/>
      <c r="P495" s="188">
        <f>O495*H495</f>
        <v>0</v>
      </c>
      <c r="Q495" s="188">
        <v>0.0003</v>
      </c>
      <c r="R495" s="188">
        <f>Q495*H495</f>
        <v>0.0021105</v>
      </c>
      <c r="S495" s="188">
        <v>0</v>
      </c>
      <c r="T495" s="189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0" t="s">
        <v>270</v>
      </c>
      <c r="AT495" s="190" t="s">
        <v>146</v>
      </c>
      <c r="AU495" s="190" t="s">
        <v>80</v>
      </c>
      <c r="AY495" s="18" t="s">
        <v>143</v>
      </c>
      <c r="BE495" s="191">
        <f>IF(N495="základní",J495,0)</f>
        <v>0</v>
      </c>
      <c r="BF495" s="191">
        <f>IF(N495="snížená",J495,0)</f>
        <v>0</v>
      </c>
      <c r="BG495" s="191">
        <f>IF(N495="zákl. přenesená",J495,0)</f>
        <v>0</v>
      </c>
      <c r="BH495" s="191">
        <f>IF(N495="sníž. přenesená",J495,0)</f>
        <v>0</v>
      </c>
      <c r="BI495" s="191">
        <f>IF(N495="nulová",J495,0)</f>
        <v>0</v>
      </c>
      <c r="BJ495" s="18" t="s">
        <v>78</v>
      </c>
      <c r="BK495" s="191">
        <f>ROUND(I495*H495,2)</f>
        <v>0</v>
      </c>
      <c r="BL495" s="18" t="s">
        <v>270</v>
      </c>
      <c r="BM495" s="190" t="s">
        <v>1471</v>
      </c>
    </row>
    <row r="496" spans="1:47" s="2" customFormat="1" ht="19.5">
      <c r="A496" s="35"/>
      <c r="B496" s="36"/>
      <c r="C496" s="37"/>
      <c r="D496" s="192" t="s">
        <v>153</v>
      </c>
      <c r="E496" s="37"/>
      <c r="F496" s="193" t="s">
        <v>470</v>
      </c>
      <c r="G496" s="37"/>
      <c r="H496" s="37"/>
      <c r="I496" s="194"/>
      <c r="J496" s="37"/>
      <c r="K496" s="37"/>
      <c r="L496" s="40"/>
      <c r="M496" s="195"/>
      <c r="N496" s="196"/>
      <c r="O496" s="65"/>
      <c r="P496" s="65"/>
      <c r="Q496" s="65"/>
      <c r="R496" s="65"/>
      <c r="S496" s="65"/>
      <c r="T496" s="66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8" t="s">
        <v>153</v>
      </c>
      <c r="AU496" s="18" t="s">
        <v>80</v>
      </c>
    </row>
    <row r="497" spans="1:47" s="2" customFormat="1" ht="11.25">
      <c r="A497" s="35"/>
      <c r="B497" s="36"/>
      <c r="C497" s="37"/>
      <c r="D497" s="197" t="s">
        <v>155</v>
      </c>
      <c r="E497" s="37"/>
      <c r="F497" s="198" t="s">
        <v>471</v>
      </c>
      <c r="G497" s="37"/>
      <c r="H497" s="37"/>
      <c r="I497" s="194"/>
      <c r="J497" s="37"/>
      <c r="K497" s="37"/>
      <c r="L497" s="40"/>
      <c r="M497" s="195"/>
      <c r="N497" s="196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155</v>
      </c>
      <c r="AU497" s="18" t="s">
        <v>80</v>
      </c>
    </row>
    <row r="498" spans="2:51" s="13" customFormat="1" ht="11.25">
      <c r="B498" s="199"/>
      <c r="C498" s="200"/>
      <c r="D498" s="192" t="s">
        <v>157</v>
      </c>
      <c r="E498" s="201" t="s">
        <v>19</v>
      </c>
      <c r="F498" s="202" t="s">
        <v>158</v>
      </c>
      <c r="G498" s="200"/>
      <c r="H498" s="201" t="s">
        <v>19</v>
      </c>
      <c r="I498" s="203"/>
      <c r="J498" s="200"/>
      <c r="K498" s="200"/>
      <c r="L498" s="204"/>
      <c r="M498" s="205"/>
      <c r="N498" s="206"/>
      <c r="O498" s="206"/>
      <c r="P498" s="206"/>
      <c r="Q498" s="206"/>
      <c r="R498" s="206"/>
      <c r="S498" s="206"/>
      <c r="T498" s="207"/>
      <c r="AT498" s="208" t="s">
        <v>157</v>
      </c>
      <c r="AU498" s="208" t="s">
        <v>80</v>
      </c>
      <c r="AV498" s="13" t="s">
        <v>78</v>
      </c>
      <c r="AW498" s="13" t="s">
        <v>33</v>
      </c>
      <c r="AX498" s="13" t="s">
        <v>71</v>
      </c>
      <c r="AY498" s="208" t="s">
        <v>143</v>
      </c>
    </row>
    <row r="499" spans="2:51" s="14" customFormat="1" ht="11.25">
      <c r="B499" s="209"/>
      <c r="C499" s="210"/>
      <c r="D499" s="192" t="s">
        <v>157</v>
      </c>
      <c r="E499" s="211" t="s">
        <v>19</v>
      </c>
      <c r="F499" s="212" t="s">
        <v>1470</v>
      </c>
      <c r="G499" s="210"/>
      <c r="H499" s="213">
        <v>7.035</v>
      </c>
      <c r="I499" s="214"/>
      <c r="J499" s="210"/>
      <c r="K499" s="210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157</v>
      </c>
      <c r="AU499" s="219" t="s">
        <v>80</v>
      </c>
      <c r="AV499" s="14" t="s">
        <v>80</v>
      </c>
      <c r="AW499" s="14" t="s">
        <v>33</v>
      </c>
      <c r="AX499" s="14" t="s">
        <v>78</v>
      </c>
      <c r="AY499" s="219" t="s">
        <v>143</v>
      </c>
    </row>
    <row r="500" spans="1:65" s="2" customFormat="1" ht="16.5" customHeight="1">
      <c r="A500" s="35"/>
      <c r="B500" s="36"/>
      <c r="C500" s="179" t="s">
        <v>1123</v>
      </c>
      <c r="D500" s="179" t="s">
        <v>146</v>
      </c>
      <c r="E500" s="180" t="s">
        <v>473</v>
      </c>
      <c r="F500" s="181" t="s">
        <v>474</v>
      </c>
      <c r="G500" s="182" t="s">
        <v>163</v>
      </c>
      <c r="H500" s="183">
        <v>7.035</v>
      </c>
      <c r="I500" s="184"/>
      <c r="J500" s="185">
        <f>ROUND(I500*H500,2)</f>
        <v>0</v>
      </c>
      <c r="K500" s="181" t="s">
        <v>150</v>
      </c>
      <c r="L500" s="40"/>
      <c r="M500" s="186" t="s">
        <v>19</v>
      </c>
      <c r="N500" s="187" t="s">
        <v>42</v>
      </c>
      <c r="O500" s="65"/>
      <c r="P500" s="188">
        <f>O500*H500</f>
        <v>0</v>
      </c>
      <c r="Q500" s="188">
        <v>0.0045</v>
      </c>
      <c r="R500" s="188">
        <f>Q500*H500</f>
        <v>0.0316575</v>
      </c>
      <c r="S500" s="188">
        <v>0</v>
      </c>
      <c r="T500" s="189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0" t="s">
        <v>270</v>
      </c>
      <c r="AT500" s="190" t="s">
        <v>146</v>
      </c>
      <c r="AU500" s="190" t="s">
        <v>80</v>
      </c>
      <c r="AY500" s="18" t="s">
        <v>143</v>
      </c>
      <c r="BE500" s="191">
        <f>IF(N500="základní",J500,0)</f>
        <v>0</v>
      </c>
      <c r="BF500" s="191">
        <f>IF(N500="snížená",J500,0)</f>
        <v>0</v>
      </c>
      <c r="BG500" s="191">
        <f>IF(N500="zákl. přenesená",J500,0)</f>
        <v>0</v>
      </c>
      <c r="BH500" s="191">
        <f>IF(N500="sníž. přenesená",J500,0)</f>
        <v>0</v>
      </c>
      <c r="BI500" s="191">
        <f>IF(N500="nulová",J500,0)</f>
        <v>0</v>
      </c>
      <c r="BJ500" s="18" t="s">
        <v>78</v>
      </c>
      <c r="BK500" s="191">
        <f>ROUND(I500*H500,2)</f>
        <v>0</v>
      </c>
      <c r="BL500" s="18" t="s">
        <v>270</v>
      </c>
      <c r="BM500" s="190" t="s">
        <v>1472</v>
      </c>
    </row>
    <row r="501" spans="1:47" s="2" customFormat="1" ht="19.5">
      <c r="A501" s="35"/>
      <c r="B501" s="36"/>
      <c r="C501" s="37"/>
      <c r="D501" s="192" t="s">
        <v>153</v>
      </c>
      <c r="E501" s="37"/>
      <c r="F501" s="193" t="s">
        <v>476</v>
      </c>
      <c r="G501" s="37"/>
      <c r="H501" s="37"/>
      <c r="I501" s="194"/>
      <c r="J501" s="37"/>
      <c r="K501" s="37"/>
      <c r="L501" s="40"/>
      <c r="M501" s="195"/>
      <c r="N501" s="196"/>
      <c r="O501" s="65"/>
      <c r="P501" s="65"/>
      <c r="Q501" s="65"/>
      <c r="R501" s="65"/>
      <c r="S501" s="65"/>
      <c r="T501" s="66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153</v>
      </c>
      <c r="AU501" s="18" t="s">
        <v>80</v>
      </c>
    </row>
    <row r="502" spans="1:47" s="2" customFormat="1" ht="11.25">
      <c r="A502" s="35"/>
      <c r="B502" s="36"/>
      <c r="C502" s="37"/>
      <c r="D502" s="197" t="s">
        <v>155</v>
      </c>
      <c r="E502" s="37"/>
      <c r="F502" s="198" t="s">
        <v>477</v>
      </c>
      <c r="G502" s="37"/>
      <c r="H502" s="37"/>
      <c r="I502" s="194"/>
      <c r="J502" s="37"/>
      <c r="K502" s="37"/>
      <c r="L502" s="40"/>
      <c r="M502" s="195"/>
      <c r="N502" s="196"/>
      <c r="O502" s="65"/>
      <c r="P502" s="65"/>
      <c r="Q502" s="65"/>
      <c r="R502" s="65"/>
      <c r="S502" s="65"/>
      <c r="T502" s="66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155</v>
      </c>
      <c r="AU502" s="18" t="s">
        <v>80</v>
      </c>
    </row>
    <row r="503" spans="2:51" s="13" customFormat="1" ht="11.25">
      <c r="B503" s="199"/>
      <c r="C503" s="200"/>
      <c r="D503" s="192" t="s">
        <v>157</v>
      </c>
      <c r="E503" s="201" t="s">
        <v>19</v>
      </c>
      <c r="F503" s="202" t="s">
        <v>158</v>
      </c>
      <c r="G503" s="200"/>
      <c r="H503" s="201" t="s">
        <v>19</v>
      </c>
      <c r="I503" s="203"/>
      <c r="J503" s="200"/>
      <c r="K503" s="200"/>
      <c r="L503" s="204"/>
      <c r="M503" s="205"/>
      <c r="N503" s="206"/>
      <c r="O503" s="206"/>
      <c r="P503" s="206"/>
      <c r="Q503" s="206"/>
      <c r="R503" s="206"/>
      <c r="S503" s="206"/>
      <c r="T503" s="207"/>
      <c r="AT503" s="208" t="s">
        <v>157</v>
      </c>
      <c r="AU503" s="208" t="s">
        <v>80</v>
      </c>
      <c r="AV503" s="13" t="s">
        <v>78</v>
      </c>
      <c r="AW503" s="13" t="s">
        <v>33</v>
      </c>
      <c r="AX503" s="13" t="s">
        <v>71</v>
      </c>
      <c r="AY503" s="208" t="s">
        <v>143</v>
      </c>
    </row>
    <row r="504" spans="2:51" s="14" customFormat="1" ht="11.25">
      <c r="B504" s="209"/>
      <c r="C504" s="210"/>
      <c r="D504" s="192" t="s">
        <v>157</v>
      </c>
      <c r="E504" s="211" t="s">
        <v>19</v>
      </c>
      <c r="F504" s="212" t="s">
        <v>1470</v>
      </c>
      <c r="G504" s="210"/>
      <c r="H504" s="213">
        <v>7.035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157</v>
      </c>
      <c r="AU504" s="219" t="s">
        <v>80</v>
      </c>
      <c r="AV504" s="14" t="s">
        <v>80</v>
      </c>
      <c r="AW504" s="14" t="s">
        <v>33</v>
      </c>
      <c r="AX504" s="14" t="s">
        <v>78</v>
      </c>
      <c r="AY504" s="219" t="s">
        <v>143</v>
      </c>
    </row>
    <row r="505" spans="1:65" s="2" customFormat="1" ht="21.75" customHeight="1">
      <c r="A505" s="35"/>
      <c r="B505" s="36"/>
      <c r="C505" s="179" t="s">
        <v>1129</v>
      </c>
      <c r="D505" s="179" t="s">
        <v>146</v>
      </c>
      <c r="E505" s="180" t="s">
        <v>479</v>
      </c>
      <c r="F505" s="181" t="s">
        <v>480</v>
      </c>
      <c r="G505" s="182" t="s">
        <v>170</v>
      </c>
      <c r="H505" s="183">
        <v>15.1</v>
      </c>
      <c r="I505" s="184"/>
      <c r="J505" s="185">
        <f>ROUND(I505*H505,2)</f>
        <v>0</v>
      </c>
      <c r="K505" s="181" t="s">
        <v>150</v>
      </c>
      <c r="L505" s="40"/>
      <c r="M505" s="186" t="s">
        <v>19</v>
      </c>
      <c r="N505" s="187" t="s">
        <v>42</v>
      </c>
      <c r="O505" s="65"/>
      <c r="P505" s="188">
        <f>O505*H505</f>
        <v>0</v>
      </c>
      <c r="Q505" s="188">
        <v>0.0002</v>
      </c>
      <c r="R505" s="188">
        <f>Q505*H505</f>
        <v>0.00302</v>
      </c>
      <c r="S505" s="188">
        <v>0</v>
      </c>
      <c r="T505" s="189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90" t="s">
        <v>270</v>
      </c>
      <c r="AT505" s="190" t="s">
        <v>146</v>
      </c>
      <c r="AU505" s="190" t="s">
        <v>80</v>
      </c>
      <c r="AY505" s="18" t="s">
        <v>143</v>
      </c>
      <c r="BE505" s="191">
        <f>IF(N505="základní",J505,0)</f>
        <v>0</v>
      </c>
      <c r="BF505" s="191">
        <f>IF(N505="snížená",J505,0)</f>
        <v>0</v>
      </c>
      <c r="BG505" s="191">
        <f>IF(N505="zákl. přenesená",J505,0)</f>
        <v>0</v>
      </c>
      <c r="BH505" s="191">
        <f>IF(N505="sníž. přenesená",J505,0)</f>
        <v>0</v>
      </c>
      <c r="BI505" s="191">
        <f>IF(N505="nulová",J505,0)</f>
        <v>0</v>
      </c>
      <c r="BJ505" s="18" t="s">
        <v>78</v>
      </c>
      <c r="BK505" s="191">
        <f>ROUND(I505*H505,2)</f>
        <v>0</v>
      </c>
      <c r="BL505" s="18" t="s">
        <v>270</v>
      </c>
      <c r="BM505" s="190" t="s">
        <v>1473</v>
      </c>
    </row>
    <row r="506" spans="1:47" s="2" customFormat="1" ht="19.5">
      <c r="A506" s="35"/>
      <c r="B506" s="36"/>
      <c r="C506" s="37"/>
      <c r="D506" s="192" t="s">
        <v>153</v>
      </c>
      <c r="E506" s="37"/>
      <c r="F506" s="193" t="s">
        <v>482</v>
      </c>
      <c r="G506" s="37"/>
      <c r="H506" s="37"/>
      <c r="I506" s="194"/>
      <c r="J506" s="37"/>
      <c r="K506" s="37"/>
      <c r="L506" s="40"/>
      <c r="M506" s="195"/>
      <c r="N506" s="196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153</v>
      </c>
      <c r="AU506" s="18" t="s">
        <v>80</v>
      </c>
    </row>
    <row r="507" spans="1:47" s="2" customFormat="1" ht="11.25">
      <c r="A507" s="35"/>
      <c r="B507" s="36"/>
      <c r="C507" s="37"/>
      <c r="D507" s="197" t="s">
        <v>155</v>
      </c>
      <c r="E507" s="37"/>
      <c r="F507" s="198" t="s">
        <v>483</v>
      </c>
      <c r="G507" s="37"/>
      <c r="H507" s="37"/>
      <c r="I507" s="194"/>
      <c r="J507" s="37"/>
      <c r="K507" s="37"/>
      <c r="L507" s="40"/>
      <c r="M507" s="195"/>
      <c r="N507" s="196"/>
      <c r="O507" s="65"/>
      <c r="P507" s="65"/>
      <c r="Q507" s="65"/>
      <c r="R507" s="65"/>
      <c r="S507" s="65"/>
      <c r="T507" s="66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8" t="s">
        <v>155</v>
      </c>
      <c r="AU507" s="18" t="s">
        <v>80</v>
      </c>
    </row>
    <row r="508" spans="2:51" s="13" customFormat="1" ht="11.25">
      <c r="B508" s="199"/>
      <c r="C508" s="200"/>
      <c r="D508" s="192" t="s">
        <v>157</v>
      </c>
      <c r="E508" s="201" t="s">
        <v>19</v>
      </c>
      <c r="F508" s="202" t="s">
        <v>158</v>
      </c>
      <c r="G508" s="200"/>
      <c r="H508" s="201" t="s">
        <v>19</v>
      </c>
      <c r="I508" s="203"/>
      <c r="J508" s="200"/>
      <c r="K508" s="200"/>
      <c r="L508" s="204"/>
      <c r="M508" s="205"/>
      <c r="N508" s="206"/>
      <c r="O508" s="206"/>
      <c r="P508" s="206"/>
      <c r="Q508" s="206"/>
      <c r="R508" s="206"/>
      <c r="S508" s="206"/>
      <c r="T508" s="207"/>
      <c r="AT508" s="208" t="s">
        <v>157</v>
      </c>
      <c r="AU508" s="208" t="s">
        <v>80</v>
      </c>
      <c r="AV508" s="13" t="s">
        <v>78</v>
      </c>
      <c r="AW508" s="13" t="s">
        <v>33</v>
      </c>
      <c r="AX508" s="13" t="s">
        <v>71</v>
      </c>
      <c r="AY508" s="208" t="s">
        <v>143</v>
      </c>
    </row>
    <row r="509" spans="2:51" s="14" customFormat="1" ht="11.25">
      <c r="B509" s="209"/>
      <c r="C509" s="210"/>
      <c r="D509" s="192" t="s">
        <v>157</v>
      </c>
      <c r="E509" s="211" t="s">
        <v>19</v>
      </c>
      <c r="F509" s="212" t="s">
        <v>1474</v>
      </c>
      <c r="G509" s="210"/>
      <c r="H509" s="213">
        <v>15.1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157</v>
      </c>
      <c r="AU509" s="219" t="s">
        <v>80</v>
      </c>
      <c r="AV509" s="14" t="s">
        <v>80</v>
      </c>
      <c r="AW509" s="14" t="s">
        <v>33</v>
      </c>
      <c r="AX509" s="14" t="s">
        <v>78</v>
      </c>
      <c r="AY509" s="219" t="s">
        <v>143</v>
      </c>
    </row>
    <row r="510" spans="1:65" s="2" customFormat="1" ht="24.2" customHeight="1">
      <c r="A510" s="35"/>
      <c r="B510" s="36"/>
      <c r="C510" s="220" t="s">
        <v>1136</v>
      </c>
      <c r="D510" s="220" t="s">
        <v>240</v>
      </c>
      <c r="E510" s="221" t="s">
        <v>486</v>
      </c>
      <c r="F510" s="222" t="s">
        <v>487</v>
      </c>
      <c r="G510" s="223" t="s">
        <v>170</v>
      </c>
      <c r="H510" s="224">
        <v>16.61</v>
      </c>
      <c r="I510" s="225"/>
      <c r="J510" s="226">
        <f>ROUND(I510*H510,2)</f>
        <v>0</v>
      </c>
      <c r="K510" s="222" t="s">
        <v>339</v>
      </c>
      <c r="L510" s="227"/>
      <c r="M510" s="228" t="s">
        <v>19</v>
      </c>
      <c r="N510" s="229" t="s">
        <v>42</v>
      </c>
      <c r="O510" s="65"/>
      <c r="P510" s="188">
        <f>O510*H510</f>
        <v>0</v>
      </c>
      <c r="Q510" s="188">
        <v>7E-05</v>
      </c>
      <c r="R510" s="188">
        <f>Q510*H510</f>
        <v>0.0011626999999999998</v>
      </c>
      <c r="S510" s="188">
        <v>0</v>
      </c>
      <c r="T510" s="189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0" t="s">
        <v>387</v>
      </c>
      <c r="AT510" s="190" t="s">
        <v>240</v>
      </c>
      <c r="AU510" s="190" t="s">
        <v>80</v>
      </c>
      <c r="AY510" s="18" t="s">
        <v>143</v>
      </c>
      <c r="BE510" s="191">
        <f>IF(N510="základní",J510,0)</f>
        <v>0</v>
      </c>
      <c r="BF510" s="191">
        <f>IF(N510="snížená",J510,0)</f>
        <v>0</v>
      </c>
      <c r="BG510" s="191">
        <f>IF(N510="zákl. přenesená",J510,0)</f>
        <v>0</v>
      </c>
      <c r="BH510" s="191">
        <f>IF(N510="sníž. přenesená",J510,0)</f>
        <v>0</v>
      </c>
      <c r="BI510" s="191">
        <f>IF(N510="nulová",J510,0)</f>
        <v>0</v>
      </c>
      <c r="BJ510" s="18" t="s">
        <v>78</v>
      </c>
      <c r="BK510" s="191">
        <f>ROUND(I510*H510,2)</f>
        <v>0</v>
      </c>
      <c r="BL510" s="18" t="s">
        <v>270</v>
      </c>
      <c r="BM510" s="190" t="s">
        <v>1475</v>
      </c>
    </row>
    <row r="511" spans="1:47" s="2" customFormat="1" ht="11.25">
      <c r="A511" s="35"/>
      <c r="B511" s="36"/>
      <c r="C511" s="37"/>
      <c r="D511" s="192" t="s">
        <v>153</v>
      </c>
      <c r="E511" s="37"/>
      <c r="F511" s="193" t="s">
        <v>487</v>
      </c>
      <c r="G511" s="37"/>
      <c r="H511" s="37"/>
      <c r="I511" s="194"/>
      <c r="J511" s="37"/>
      <c r="K511" s="37"/>
      <c r="L511" s="40"/>
      <c r="M511" s="195"/>
      <c r="N511" s="196"/>
      <c r="O511" s="65"/>
      <c r="P511" s="65"/>
      <c r="Q511" s="65"/>
      <c r="R511" s="65"/>
      <c r="S511" s="65"/>
      <c r="T511" s="66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8" t="s">
        <v>153</v>
      </c>
      <c r="AU511" s="18" t="s">
        <v>80</v>
      </c>
    </row>
    <row r="512" spans="2:51" s="14" customFormat="1" ht="11.25">
      <c r="B512" s="209"/>
      <c r="C512" s="210"/>
      <c r="D512" s="192" t="s">
        <v>157</v>
      </c>
      <c r="E512" s="211" t="s">
        <v>19</v>
      </c>
      <c r="F512" s="212" t="s">
        <v>1476</v>
      </c>
      <c r="G512" s="210"/>
      <c r="H512" s="213">
        <v>15.1</v>
      </c>
      <c r="I512" s="214"/>
      <c r="J512" s="210"/>
      <c r="K512" s="210"/>
      <c r="L512" s="215"/>
      <c r="M512" s="216"/>
      <c r="N512" s="217"/>
      <c r="O512" s="217"/>
      <c r="P512" s="217"/>
      <c r="Q512" s="217"/>
      <c r="R512" s="217"/>
      <c r="S512" s="217"/>
      <c r="T512" s="218"/>
      <c r="AT512" s="219" t="s">
        <v>157</v>
      </c>
      <c r="AU512" s="219" t="s">
        <v>80</v>
      </c>
      <c r="AV512" s="14" t="s">
        <v>80</v>
      </c>
      <c r="AW512" s="14" t="s">
        <v>33</v>
      </c>
      <c r="AX512" s="14" t="s">
        <v>78</v>
      </c>
      <c r="AY512" s="219" t="s">
        <v>143</v>
      </c>
    </row>
    <row r="513" spans="2:51" s="14" customFormat="1" ht="11.25">
      <c r="B513" s="209"/>
      <c r="C513" s="210"/>
      <c r="D513" s="192" t="s">
        <v>157</v>
      </c>
      <c r="E513" s="210"/>
      <c r="F513" s="212" t="s">
        <v>1477</v>
      </c>
      <c r="G513" s="210"/>
      <c r="H513" s="213">
        <v>16.61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157</v>
      </c>
      <c r="AU513" s="219" t="s">
        <v>80</v>
      </c>
      <c r="AV513" s="14" t="s">
        <v>80</v>
      </c>
      <c r="AW513" s="14" t="s">
        <v>4</v>
      </c>
      <c r="AX513" s="14" t="s">
        <v>78</v>
      </c>
      <c r="AY513" s="219" t="s">
        <v>143</v>
      </c>
    </row>
    <row r="514" spans="1:65" s="2" customFormat="1" ht="33" customHeight="1">
      <c r="A514" s="35"/>
      <c r="B514" s="36"/>
      <c r="C514" s="179" t="s">
        <v>1142</v>
      </c>
      <c r="D514" s="179" t="s">
        <v>146</v>
      </c>
      <c r="E514" s="180" t="s">
        <v>492</v>
      </c>
      <c r="F514" s="181" t="s">
        <v>493</v>
      </c>
      <c r="G514" s="182" t="s">
        <v>163</v>
      </c>
      <c r="H514" s="183">
        <v>7.035</v>
      </c>
      <c r="I514" s="184"/>
      <c r="J514" s="185">
        <f>ROUND(I514*H514,2)</f>
        <v>0</v>
      </c>
      <c r="K514" s="181" t="s">
        <v>150</v>
      </c>
      <c r="L514" s="40"/>
      <c r="M514" s="186" t="s">
        <v>19</v>
      </c>
      <c r="N514" s="187" t="s">
        <v>42</v>
      </c>
      <c r="O514" s="65"/>
      <c r="P514" s="188">
        <f>O514*H514</f>
        <v>0</v>
      </c>
      <c r="Q514" s="188">
        <v>0.00605</v>
      </c>
      <c r="R514" s="188">
        <f>Q514*H514</f>
        <v>0.04256175</v>
      </c>
      <c r="S514" s="188">
        <v>0</v>
      </c>
      <c r="T514" s="189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0" t="s">
        <v>270</v>
      </c>
      <c r="AT514" s="190" t="s">
        <v>146</v>
      </c>
      <c r="AU514" s="190" t="s">
        <v>80</v>
      </c>
      <c r="AY514" s="18" t="s">
        <v>143</v>
      </c>
      <c r="BE514" s="191">
        <f>IF(N514="základní",J514,0)</f>
        <v>0</v>
      </c>
      <c r="BF514" s="191">
        <f>IF(N514="snížená",J514,0)</f>
        <v>0</v>
      </c>
      <c r="BG514" s="191">
        <f>IF(N514="zákl. přenesená",J514,0)</f>
        <v>0</v>
      </c>
      <c r="BH514" s="191">
        <f>IF(N514="sníž. přenesená",J514,0)</f>
        <v>0</v>
      </c>
      <c r="BI514" s="191">
        <f>IF(N514="nulová",J514,0)</f>
        <v>0</v>
      </c>
      <c r="BJ514" s="18" t="s">
        <v>78</v>
      </c>
      <c r="BK514" s="191">
        <f>ROUND(I514*H514,2)</f>
        <v>0</v>
      </c>
      <c r="BL514" s="18" t="s">
        <v>270</v>
      </c>
      <c r="BM514" s="190" t="s">
        <v>1478</v>
      </c>
    </row>
    <row r="515" spans="1:47" s="2" customFormat="1" ht="19.5">
      <c r="A515" s="35"/>
      <c r="B515" s="36"/>
      <c r="C515" s="37"/>
      <c r="D515" s="192" t="s">
        <v>153</v>
      </c>
      <c r="E515" s="37"/>
      <c r="F515" s="193" t="s">
        <v>495</v>
      </c>
      <c r="G515" s="37"/>
      <c r="H515" s="37"/>
      <c r="I515" s="194"/>
      <c r="J515" s="37"/>
      <c r="K515" s="37"/>
      <c r="L515" s="40"/>
      <c r="M515" s="195"/>
      <c r="N515" s="196"/>
      <c r="O515" s="65"/>
      <c r="P515" s="65"/>
      <c r="Q515" s="65"/>
      <c r="R515" s="65"/>
      <c r="S515" s="65"/>
      <c r="T515" s="66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153</v>
      </c>
      <c r="AU515" s="18" t="s">
        <v>80</v>
      </c>
    </row>
    <row r="516" spans="1:47" s="2" customFormat="1" ht="11.25">
      <c r="A516" s="35"/>
      <c r="B516" s="36"/>
      <c r="C516" s="37"/>
      <c r="D516" s="197" t="s">
        <v>155</v>
      </c>
      <c r="E516" s="37"/>
      <c r="F516" s="198" t="s">
        <v>496</v>
      </c>
      <c r="G516" s="37"/>
      <c r="H516" s="37"/>
      <c r="I516" s="194"/>
      <c r="J516" s="37"/>
      <c r="K516" s="37"/>
      <c r="L516" s="40"/>
      <c r="M516" s="195"/>
      <c r="N516" s="196"/>
      <c r="O516" s="65"/>
      <c r="P516" s="65"/>
      <c r="Q516" s="65"/>
      <c r="R516" s="65"/>
      <c r="S516" s="65"/>
      <c r="T516" s="66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155</v>
      </c>
      <c r="AU516" s="18" t="s">
        <v>80</v>
      </c>
    </row>
    <row r="517" spans="2:51" s="13" customFormat="1" ht="11.25">
      <c r="B517" s="199"/>
      <c r="C517" s="200"/>
      <c r="D517" s="192" t="s">
        <v>157</v>
      </c>
      <c r="E517" s="201" t="s">
        <v>19</v>
      </c>
      <c r="F517" s="202" t="s">
        <v>158</v>
      </c>
      <c r="G517" s="200"/>
      <c r="H517" s="201" t="s">
        <v>19</v>
      </c>
      <c r="I517" s="203"/>
      <c r="J517" s="200"/>
      <c r="K517" s="200"/>
      <c r="L517" s="204"/>
      <c r="M517" s="205"/>
      <c r="N517" s="206"/>
      <c r="O517" s="206"/>
      <c r="P517" s="206"/>
      <c r="Q517" s="206"/>
      <c r="R517" s="206"/>
      <c r="S517" s="206"/>
      <c r="T517" s="207"/>
      <c r="AT517" s="208" t="s">
        <v>157</v>
      </c>
      <c r="AU517" s="208" t="s">
        <v>80</v>
      </c>
      <c r="AV517" s="13" t="s">
        <v>78</v>
      </c>
      <c r="AW517" s="13" t="s">
        <v>33</v>
      </c>
      <c r="AX517" s="13" t="s">
        <v>71</v>
      </c>
      <c r="AY517" s="208" t="s">
        <v>143</v>
      </c>
    </row>
    <row r="518" spans="2:51" s="14" customFormat="1" ht="11.25">
      <c r="B518" s="209"/>
      <c r="C518" s="210"/>
      <c r="D518" s="192" t="s">
        <v>157</v>
      </c>
      <c r="E518" s="211" t="s">
        <v>19</v>
      </c>
      <c r="F518" s="212" t="s">
        <v>1470</v>
      </c>
      <c r="G518" s="210"/>
      <c r="H518" s="213">
        <v>7.035</v>
      </c>
      <c r="I518" s="214"/>
      <c r="J518" s="210"/>
      <c r="K518" s="210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157</v>
      </c>
      <c r="AU518" s="219" t="s">
        <v>80</v>
      </c>
      <c r="AV518" s="14" t="s">
        <v>80</v>
      </c>
      <c r="AW518" s="14" t="s">
        <v>33</v>
      </c>
      <c r="AX518" s="14" t="s">
        <v>78</v>
      </c>
      <c r="AY518" s="219" t="s">
        <v>143</v>
      </c>
    </row>
    <row r="519" spans="1:65" s="2" customFormat="1" ht="16.5" customHeight="1">
      <c r="A519" s="35"/>
      <c r="B519" s="36"/>
      <c r="C519" s="220" t="s">
        <v>1148</v>
      </c>
      <c r="D519" s="220" t="s">
        <v>240</v>
      </c>
      <c r="E519" s="221" t="s">
        <v>498</v>
      </c>
      <c r="F519" s="222" t="s">
        <v>499</v>
      </c>
      <c r="G519" s="223" t="s">
        <v>163</v>
      </c>
      <c r="H519" s="224">
        <v>7.739</v>
      </c>
      <c r="I519" s="225"/>
      <c r="J519" s="226">
        <f>ROUND(I519*H519,2)</f>
        <v>0</v>
      </c>
      <c r="K519" s="222" t="s">
        <v>150</v>
      </c>
      <c r="L519" s="227"/>
      <c r="M519" s="228" t="s">
        <v>19</v>
      </c>
      <c r="N519" s="229" t="s">
        <v>42</v>
      </c>
      <c r="O519" s="65"/>
      <c r="P519" s="188">
        <f>O519*H519</f>
        <v>0</v>
      </c>
      <c r="Q519" s="188">
        <v>0.0129</v>
      </c>
      <c r="R519" s="188">
        <f>Q519*H519</f>
        <v>0.0998331</v>
      </c>
      <c r="S519" s="188">
        <v>0</v>
      </c>
      <c r="T519" s="189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0" t="s">
        <v>387</v>
      </c>
      <c r="AT519" s="190" t="s">
        <v>240</v>
      </c>
      <c r="AU519" s="190" t="s">
        <v>80</v>
      </c>
      <c r="AY519" s="18" t="s">
        <v>143</v>
      </c>
      <c r="BE519" s="191">
        <f>IF(N519="základní",J519,0)</f>
        <v>0</v>
      </c>
      <c r="BF519" s="191">
        <f>IF(N519="snížená",J519,0)</f>
        <v>0</v>
      </c>
      <c r="BG519" s="191">
        <f>IF(N519="zákl. přenesená",J519,0)</f>
        <v>0</v>
      </c>
      <c r="BH519" s="191">
        <f>IF(N519="sníž. přenesená",J519,0)</f>
        <v>0</v>
      </c>
      <c r="BI519" s="191">
        <f>IF(N519="nulová",J519,0)</f>
        <v>0</v>
      </c>
      <c r="BJ519" s="18" t="s">
        <v>78</v>
      </c>
      <c r="BK519" s="191">
        <f>ROUND(I519*H519,2)</f>
        <v>0</v>
      </c>
      <c r="BL519" s="18" t="s">
        <v>270</v>
      </c>
      <c r="BM519" s="190" t="s">
        <v>1479</v>
      </c>
    </row>
    <row r="520" spans="1:47" s="2" customFormat="1" ht="11.25">
      <c r="A520" s="35"/>
      <c r="B520" s="36"/>
      <c r="C520" s="37"/>
      <c r="D520" s="192" t="s">
        <v>153</v>
      </c>
      <c r="E520" s="37"/>
      <c r="F520" s="193" t="s">
        <v>499</v>
      </c>
      <c r="G520" s="37"/>
      <c r="H520" s="37"/>
      <c r="I520" s="194"/>
      <c r="J520" s="37"/>
      <c r="K520" s="37"/>
      <c r="L520" s="40"/>
      <c r="M520" s="195"/>
      <c r="N520" s="196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153</v>
      </c>
      <c r="AU520" s="18" t="s">
        <v>80</v>
      </c>
    </row>
    <row r="521" spans="2:51" s="14" customFormat="1" ht="11.25">
      <c r="B521" s="209"/>
      <c r="C521" s="210"/>
      <c r="D521" s="192" t="s">
        <v>157</v>
      </c>
      <c r="E521" s="211" t="s">
        <v>19</v>
      </c>
      <c r="F521" s="212" t="s">
        <v>1480</v>
      </c>
      <c r="G521" s="210"/>
      <c r="H521" s="213">
        <v>7.035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157</v>
      </c>
      <c r="AU521" s="219" t="s">
        <v>80</v>
      </c>
      <c r="AV521" s="14" t="s">
        <v>80</v>
      </c>
      <c r="AW521" s="14" t="s">
        <v>33</v>
      </c>
      <c r="AX521" s="14" t="s">
        <v>78</v>
      </c>
      <c r="AY521" s="219" t="s">
        <v>143</v>
      </c>
    </row>
    <row r="522" spans="2:51" s="14" customFormat="1" ht="11.25">
      <c r="B522" s="209"/>
      <c r="C522" s="210"/>
      <c r="D522" s="192" t="s">
        <v>157</v>
      </c>
      <c r="E522" s="210"/>
      <c r="F522" s="212" t="s">
        <v>1481</v>
      </c>
      <c r="G522" s="210"/>
      <c r="H522" s="213">
        <v>7.739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157</v>
      </c>
      <c r="AU522" s="219" t="s">
        <v>80</v>
      </c>
      <c r="AV522" s="14" t="s">
        <v>80</v>
      </c>
      <c r="AW522" s="14" t="s">
        <v>4</v>
      </c>
      <c r="AX522" s="14" t="s">
        <v>78</v>
      </c>
      <c r="AY522" s="219" t="s">
        <v>143</v>
      </c>
    </row>
    <row r="523" spans="1:65" s="2" customFormat="1" ht="24.2" customHeight="1">
      <c r="A523" s="35"/>
      <c r="B523" s="36"/>
      <c r="C523" s="179" t="s">
        <v>1155</v>
      </c>
      <c r="D523" s="179" t="s">
        <v>146</v>
      </c>
      <c r="E523" s="180" t="s">
        <v>504</v>
      </c>
      <c r="F523" s="181" t="s">
        <v>505</v>
      </c>
      <c r="G523" s="182" t="s">
        <v>345</v>
      </c>
      <c r="H523" s="230"/>
      <c r="I523" s="184"/>
      <c r="J523" s="185">
        <f>ROUND(I523*H523,2)</f>
        <v>0</v>
      </c>
      <c r="K523" s="181" t="s">
        <v>150</v>
      </c>
      <c r="L523" s="40"/>
      <c r="M523" s="186" t="s">
        <v>19</v>
      </c>
      <c r="N523" s="187" t="s">
        <v>42</v>
      </c>
      <c r="O523" s="65"/>
      <c r="P523" s="188">
        <f>O523*H523</f>
        <v>0</v>
      </c>
      <c r="Q523" s="188">
        <v>0</v>
      </c>
      <c r="R523" s="188">
        <f>Q523*H523</f>
        <v>0</v>
      </c>
      <c r="S523" s="188">
        <v>0</v>
      </c>
      <c r="T523" s="189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0" t="s">
        <v>270</v>
      </c>
      <c r="AT523" s="190" t="s">
        <v>146</v>
      </c>
      <c r="AU523" s="190" t="s">
        <v>80</v>
      </c>
      <c r="AY523" s="18" t="s">
        <v>143</v>
      </c>
      <c r="BE523" s="191">
        <f>IF(N523="základní",J523,0)</f>
        <v>0</v>
      </c>
      <c r="BF523" s="191">
        <f>IF(N523="snížená",J523,0)</f>
        <v>0</v>
      </c>
      <c r="BG523" s="191">
        <f>IF(N523="zákl. přenesená",J523,0)</f>
        <v>0</v>
      </c>
      <c r="BH523" s="191">
        <f>IF(N523="sníž. přenesená",J523,0)</f>
        <v>0</v>
      </c>
      <c r="BI523" s="191">
        <f>IF(N523="nulová",J523,0)</f>
        <v>0</v>
      </c>
      <c r="BJ523" s="18" t="s">
        <v>78</v>
      </c>
      <c r="BK523" s="191">
        <f>ROUND(I523*H523,2)</f>
        <v>0</v>
      </c>
      <c r="BL523" s="18" t="s">
        <v>270</v>
      </c>
      <c r="BM523" s="190" t="s">
        <v>1482</v>
      </c>
    </row>
    <row r="524" spans="1:47" s="2" customFormat="1" ht="29.25">
      <c r="A524" s="35"/>
      <c r="B524" s="36"/>
      <c r="C524" s="37"/>
      <c r="D524" s="192" t="s">
        <v>153</v>
      </c>
      <c r="E524" s="37"/>
      <c r="F524" s="193" t="s">
        <v>507</v>
      </c>
      <c r="G524" s="37"/>
      <c r="H524" s="37"/>
      <c r="I524" s="194"/>
      <c r="J524" s="37"/>
      <c r="K524" s="37"/>
      <c r="L524" s="40"/>
      <c r="M524" s="195"/>
      <c r="N524" s="196"/>
      <c r="O524" s="65"/>
      <c r="P524" s="65"/>
      <c r="Q524" s="65"/>
      <c r="R524" s="65"/>
      <c r="S524" s="65"/>
      <c r="T524" s="66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8" t="s">
        <v>153</v>
      </c>
      <c r="AU524" s="18" t="s">
        <v>80</v>
      </c>
    </row>
    <row r="525" spans="1:47" s="2" customFormat="1" ht="11.25">
      <c r="A525" s="35"/>
      <c r="B525" s="36"/>
      <c r="C525" s="37"/>
      <c r="D525" s="197" t="s">
        <v>155</v>
      </c>
      <c r="E525" s="37"/>
      <c r="F525" s="198" t="s">
        <v>508</v>
      </c>
      <c r="G525" s="37"/>
      <c r="H525" s="37"/>
      <c r="I525" s="194"/>
      <c r="J525" s="37"/>
      <c r="K525" s="37"/>
      <c r="L525" s="40"/>
      <c r="M525" s="195"/>
      <c r="N525" s="196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155</v>
      </c>
      <c r="AU525" s="18" t="s">
        <v>80</v>
      </c>
    </row>
    <row r="526" spans="2:63" s="12" customFormat="1" ht="22.9" customHeight="1">
      <c r="B526" s="163"/>
      <c r="C526" s="164"/>
      <c r="D526" s="165" t="s">
        <v>70</v>
      </c>
      <c r="E526" s="177" t="s">
        <v>509</v>
      </c>
      <c r="F526" s="177" t="s">
        <v>510</v>
      </c>
      <c r="G526" s="164"/>
      <c r="H526" s="164"/>
      <c r="I526" s="167"/>
      <c r="J526" s="178">
        <f>BK526</f>
        <v>0</v>
      </c>
      <c r="K526" s="164"/>
      <c r="L526" s="169"/>
      <c r="M526" s="170"/>
      <c r="N526" s="171"/>
      <c r="O526" s="171"/>
      <c r="P526" s="172">
        <f>SUM(P527:P550)</f>
        <v>0</v>
      </c>
      <c r="Q526" s="171"/>
      <c r="R526" s="172">
        <f>SUM(R527:R550)</f>
        <v>0.0008831999999999999</v>
      </c>
      <c r="S526" s="171"/>
      <c r="T526" s="173">
        <f>SUM(T527:T550)</f>
        <v>0</v>
      </c>
      <c r="AR526" s="174" t="s">
        <v>80</v>
      </c>
      <c r="AT526" s="175" t="s">
        <v>70</v>
      </c>
      <c r="AU526" s="175" t="s">
        <v>78</v>
      </c>
      <c r="AY526" s="174" t="s">
        <v>143</v>
      </c>
      <c r="BK526" s="176">
        <f>SUM(BK527:BK550)</f>
        <v>0</v>
      </c>
    </row>
    <row r="527" spans="1:65" s="2" customFormat="1" ht="24.2" customHeight="1">
      <c r="A527" s="35"/>
      <c r="B527" s="36"/>
      <c r="C527" s="179" t="s">
        <v>1162</v>
      </c>
      <c r="D527" s="179" t="s">
        <v>146</v>
      </c>
      <c r="E527" s="180" t="s">
        <v>512</v>
      </c>
      <c r="F527" s="181" t="s">
        <v>513</v>
      </c>
      <c r="G527" s="182" t="s">
        <v>163</v>
      </c>
      <c r="H527" s="183">
        <v>1.92</v>
      </c>
      <c r="I527" s="184"/>
      <c r="J527" s="185">
        <f>ROUND(I527*H527,2)</f>
        <v>0</v>
      </c>
      <c r="K527" s="181" t="s">
        <v>150</v>
      </c>
      <c r="L527" s="40"/>
      <c r="M527" s="186" t="s">
        <v>19</v>
      </c>
      <c r="N527" s="187" t="s">
        <v>42</v>
      </c>
      <c r="O527" s="65"/>
      <c r="P527" s="188">
        <f>O527*H527</f>
        <v>0</v>
      </c>
      <c r="Q527" s="188">
        <v>8E-05</v>
      </c>
      <c r="R527" s="188">
        <f>Q527*H527</f>
        <v>0.00015360000000000002</v>
      </c>
      <c r="S527" s="188">
        <v>0</v>
      </c>
      <c r="T527" s="189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90" t="s">
        <v>270</v>
      </c>
      <c r="AT527" s="190" t="s">
        <v>146</v>
      </c>
      <c r="AU527" s="190" t="s">
        <v>80</v>
      </c>
      <c r="AY527" s="18" t="s">
        <v>143</v>
      </c>
      <c r="BE527" s="191">
        <f>IF(N527="základní",J527,0)</f>
        <v>0</v>
      </c>
      <c r="BF527" s="191">
        <f>IF(N527="snížená",J527,0)</f>
        <v>0</v>
      </c>
      <c r="BG527" s="191">
        <f>IF(N527="zákl. přenesená",J527,0)</f>
        <v>0</v>
      </c>
      <c r="BH527" s="191">
        <f>IF(N527="sníž. přenesená",J527,0)</f>
        <v>0</v>
      </c>
      <c r="BI527" s="191">
        <f>IF(N527="nulová",J527,0)</f>
        <v>0</v>
      </c>
      <c r="BJ527" s="18" t="s">
        <v>78</v>
      </c>
      <c r="BK527" s="191">
        <f>ROUND(I527*H527,2)</f>
        <v>0</v>
      </c>
      <c r="BL527" s="18" t="s">
        <v>270</v>
      </c>
      <c r="BM527" s="190" t="s">
        <v>1483</v>
      </c>
    </row>
    <row r="528" spans="1:47" s="2" customFormat="1" ht="19.5">
      <c r="A528" s="35"/>
      <c r="B528" s="36"/>
      <c r="C528" s="37"/>
      <c r="D528" s="192" t="s">
        <v>153</v>
      </c>
      <c r="E528" s="37"/>
      <c r="F528" s="193" t="s">
        <v>515</v>
      </c>
      <c r="G528" s="37"/>
      <c r="H528" s="37"/>
      <c r="I528" s="194"/>
      <c r="J528" s="37"/>
      <c r="K528" s="37"/>
      <c r="L528" s="40"/>
      <c r="M528" s="195"/>
      <c r="N528" s="196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153</v>
      </c>
      <c r="AU528" s="18" t="s">
        <v>80</v>
      </c>
    </row>
    <row r="529" spans="1:47" s="2" customFormat="1" ht="11.25">
      <c r="A529" s="35"/>
      <c r="B529" s="36"/>
      <c r="C529" s="37"/>
      <c r="D529" s="197" t="s">
        <v>155</v>
      </c>
      <c r="E529" s="37"/>
      <c r="F529" s="198" t="s">
        <v>516</v>
      </c>
      <c r="G529" s="37"/>
      <c r="H529" s="37"/>
      <c r="I529" s="194"/>
      <c r="J529" s="37"/>
      <c r="K529" s="37"/>
      <c r="L529" s="40"/>
      <c r="M529" s="195"/>
      <c r="N529" s="196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155</v>
      </c>
      <c r="AU529" s="18" t="s">
        <v>80</v>
      </c>
    </row>
    <row r="530" spans="2:51" s="13" customFormat="1" ht="11.25">
      <c r="B530" s="199"/>
      <c r="C530" s="200"/>
      <c r="D530" s="192" t="s">
        <v>157</v>
      </c>
      <c r="E530" s="201" t="s">
        <v>19</v>
      </c>
      <c r="F530" s="202" t="s">
        <v>421</v>
      </c>
      <c r="G530" s="200"/>
      <c r="H530" s="201" t="s">
        <v>19</v>
      </c>
      <c r="I530" s="203"/>
      <c r="J530" s="200"/>
      <c r="K530" s="200"/>
      <c r="L530" s="204"/>
      <c r="M530" s="205"/>
      <c r="N530" s="206"/>
      <c r="O530" s="206"/>
      <c r="P530" s="206"/>
      <c r="Q530" s="206"/>
      <c r="R530" s="206"/>
      <c r="S530" s="206"/>
      <c r="T530" s="207"/>
      <c r="AT530" s="208" t="s">
        <v>157</v>
      </c>
      <c r="AU530" s="208" t="s">
        <v>80</v>
      </c>
      <c r="AV530" s="13" t="s">
        <v>78</v>
      </c>
      <c r="AW530" s="13" t="s">
        <v>33</v>
      </c>
      <c r="AX530" s="13" t="s">
        <v>71</v>
      </c>
      <c r="AY530" s="208" t="s">
        <v>143</v>
      </c>
    </row>
    <row r="531" spans="2:51" s="13" customFormat="1" ht="11.25">
      <c r="B531" s="199"/>
      <c r="C531" s="200"/>
      <c r="D531" s="192" t="s">
        <v>157</v>
      </c>
      <c r="E531" s="201" t="s">
        <v>19</v>
      </c>
      <c r="F531" s="202" t="s">
        <v>517</v>
      </c>
      <c r="G531" s="200"/>
      <c r="H531" s="201" t="s">
        <v>19</v>
      </c>
      <c r="I531" s="203"/>
      <c r="J531" s="200"/>
      <c r="K531" s="200"/>
      <c r="L531" s="204"/>
      <c r="M531" s="205"/>
      <c r="N531" s="206"/>
      <c r="O531" s="206"/>
      <c r="P531" s="206"/>
      <c r="Q531" s="206"/>
      <c r="R531" s="206"/>
      <c r="S531" s="206"/>
      <c r="T531" s="207"/>
      <c r="AT531" s="208" t="s">
        <v>157</v>
      </c>
      <c r="AU531" s="208" t="s">
        <v>80</v>
      </c>
      <c r="AV531" s="13" t="s">
        <v>78</v>
      </c>
      <c r="AW531" s="13" t="s">
        <v>33</v>
      </c>
      <c r="AX531" s="13" t="s">
        <v>71</v>
      </c>
      <c r="AY531" s="208" t="s">
        <v>143</v>
      </c>
    </row>
    <row r="532" spans="2:51" s="14" customFormat="1" ht="11.25">
      <c r="B532" s="209"/>
      <c r="C532" s="210"/>
      <c r="D532" s="192" t="s">
        <v>157</v>
      </c>
      <c r="E532" s="211" t="s">
        <v>19</v>
      </c>
      <c r="F532" s="212" t="s">
        <v>518</v>
      </c>
      <c r="G532" s="210"/>
      <c r="H532" s="213">
        <v>1.92</v>
      </c>
      <c r="I532" s="214"/>
      <c r="J532" s="210"/>
      <c r="K532" s="210"/>
      <c r="L532" s="215"/>
      <c r="M532" s="216"/>
      <c r="N532" s="217"/>
      <c r="O532" s="217"/>
      <c r="P532" s="217"/>
      <c r="Q532" s="217"/>
      <c r="R532" s="217"/>
      <c r="S532" s="217"/>
      <c r="T532" s="218"/>
      <c r="AT532" s="219" t="s">
        <v>157</v>
      </c>
      <c r="AU532" s="219" t="s">
        <v>80</v>
      </c>
      <c r="AV532" s="14" t="s">
        <v>80</v>
      </c>
      <c r="AW532" s="14" t="s">
        <v>33</v>
      </c>
      <c r="AX532" s="14" t="s">
        <v>78</v>
      </c>
      <c r="AY532" s="219" t="s">
        <v>143</v>
      </c>
    </row>
    <row r="533" spans="1:65" s="2" customFormat="1" ht="24.2" customHeight="1">
      <c r="A533" s="35"/>
      <c r="B533" s="36"/>
      <c r="C533" s="179" t="s">
        <v>1168</v>
      </c>
      <c r="D533" s="179" t="s">
        <v>146</v>
      </c>
      <c r="E533" s="180" t="s">
        <v>520</v>
      </c>
      <c r="F533" s="181" t="s">
        <v>521</v>
      </c>
      <c r="G533" s="182" t="s">
        <v>163</v>
      </c>
      <c r="H533" s="183">
        <v>1.92</v>
      </c>
      <c r="I533" s="184"/>
      <c r="J533" s="185">
        <f>ROUND(I533*H533,2)</f>
        <v>0</v>
      </c>
      <c r="K533" s="181" t="s">
        <v>150</v>
      </c>
      <c r="L533" s="40"/>
      <c r="M533" s="186" t="s">
        <v>19</v>
      </c>
      <c r="N533" s="187" t="s">
        <v>42</v>
      </c>
      <c r="O533" s="65"/>
      <c r="P533" s="188">
        <f>O533*H533</f>
        <v>0</v>
      </c>
      <c r="Q533" s="188">
        <v>0.00014</v>
      </c>
      <c r="R533" s="188">
        <f>Q533*H533</f>
        <v>0.0002688</v>
      </c>
      <c r="S533" s="188">
        <v>0</v>
      </c>
      <c r="T533" s="189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0" t="s">
        <v>270</v>
      </c>
      <c r="AT533" s="190" t="s">
        <v>146</v>
      </c>
      <c r="AU533" s="190" t="s">
        <v>80</v>
      </c>
      <c r="AY533" s="18" t="s">
        <v>143</v>
      </c>
      <c r="BE533" s="191">
        <f>IF(N533="základní",J533,0)</f>
        <v>0</v>
      </c>
      <c r="BF533" s="191">
        <f>IF(N533="snížená",J533,0)</f>
        <v>0</v>
      </c>
      <c r="BG533" s="191">
        <f>IF(N533="zákl. přenesená",J533,0)</f>
        <v>0</v>
      </c>
      <c r="BH533" s="191">
        <f>IF(N533="sníž. přenesená",J533,0)</f>
        <v>0</v>
      </c>
      <c r="BI533" s="191">
        <f>IF(N533="nulová",J533,0)</f>
        <v>0</v>
      </c>
      <c r="BJ533" s="18" t="s">
        <v>78</v>
      </c>
      <c r="BK533" s="191">
        <f>ROUND(I533*H533,2)</f>
        <v>0</v>
      </c>
      <c r="BL533" s="18" t="s">
        <v>270</v>
      </c>
      <c r="BM533" s="190" t="s">
        <v>1484</v>
      </c>
    </row>
    <row r="534" spans="1:47" s="2" customFormat="1" ht="11.25">
      <c r="A534" s="35"/>
      <c r="B534" s="36"/>
      <c r="C534" s="37"/>
      <c r="D534" s="192" t="s">
        <v>153</v>
      </c>
      <c r="E534" s="37"/>
      <c r="F534" s="193" t="s">
        <v>523</v>
      </c>
      <c r="G534" s="37"/>
      <c r="H534" s="37"/>
      <c r="I534" s="194"/>
      <c r="J534" s="37"/>
      <c r="K534" s="37"/>
      <c r="L534" s="40"/>
      <c r="M534" s="195"/>
      <c r="N534" s="196"/>
      <c r="O534" s="65"/>
      <c r="P534" s="65"/>
      <c r="Q534" s="65"/>
      <c r="R534" s="65"/>
      <c r="S534" s="65"/>
      <c r="T534" s="66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T534" s="18" t="s">
        <v>153</v>
      </c>
      <c r="AU534" s="18" t="s">
        <v>80</v>
      </c>
    </row>
    <row r="535" spans="1:47" s="2" customFormat="1" ht="11.25">
      <c r="A535" s="35"/>
      <c r="B535" s="36"/>
      <c r="C535" s="37"/>
      <c r="D535" s="197" t="s">
        <v>155</v>
      </c>
      <c r="E535" s="37"/>
      <c r="F535" s="198" t="s">
        <v>524</v>
      </c>
      <c r="G535" s="37"/>
      <c r="H535" s="37"/>
      <c r="I535" s="194"/>
      <c r="J535" s="37"/>
      <c r="K535" s="37"/>
      <c r="L535" s="40"/>
      <c r="M535" s="195"/>
      <c r="N535" s="196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155</v>
      </c>
      <c r="AU535" s="18" t="s">
        <v>80</v>
      </c>
    </row>
    <row r="536" spans="2:51" s="13" customFormat="1" ht="11.25">
      <c r="B536" s="199"/>
      <c r="C536" s="200"/>
      <c r="D536" s="192" t="s">
        <v>157</v>
      </c>
      <c r="E536" s="201" t="s">
        <v>19</v>
      </c>
      <c r="F536" s="202" t="s">
        <v>421</v>
      </c>
      <c r="G536" s="200"/>
      <c r="H536" s="201" t="s">
        <v>19</v>
      </c>
      <c r="I536" s="203"/>
      <c r="J536" s="200"/>
      <c r="K536" s="200"/>
      <c r="L536" s="204"/>
      <c r="M536" s="205"/>
      <c r="N536" s="206"/>
      <c r="O536" s="206"/>
      <c r="P536" s="206"/>
      <c r="Q536" s="206"/>
      <c r="R536" s="206"/>
      <c r="S536" s="206"/>
      <c r="T536" s="207"/>
      <c r="AT536" s="208" t="s">
        <v>157</v>
      </c>
      <c r="AU536" s="208" t="s">
        <v>80</v>
      </c>
      <c r="AV536" s="13" t="s">
        <v>78</v>
      </c>
      <c r="AW536" s="13" t="s">
        <v>33</v>
      </c>
      <c r="AX536" s="13" t="s">
        <v>71</v>
      </c>
      <c r="AY536" s="208" t="s">
        <v>143</v>
      </c>
    </row>
    <row r="537" spans="2:51" s="13" customFormat="1" ht="11.25">
      <c r="B537" s="199"/>
      <c r="C537" s="200"/>
      <c r="D537" s="192" t="s">
        <v>157</v>
      </c>
      <c r="E537" s="201" t="s">
        <v>19</v>
      </c>
      <c r="F537" s="202" t="s">
        <v>517</v>
      </c>
      <c r="G537" s="200"/>
      <c r="H537" s="201" t="s">
        <v>19</v>
      </c>
      <c r="I537" s="203"/>
      <c r="J537" s="200"/>
      <c r="K537" s="200"/>
      <c r="L537" s="204"/>
      <c r="M537" s="205"/>
      <c r="N537" s="206"/>
      <c r="O537" s="206"/>
      <c r="P537" s="206"/>
      <c r="Q537" s="206"/>
      <c r="R537" s="206"/>
      <c r="S537" s="206"/>
      <c r="T537" s="207"/>
      <c r="AT537" s="208" t="s">
        <v>157</v>
      </c>
      <c r="AU537" s="208" t="s">
        <v>80</v>
      </c>
      <c r="AV537" s="13" t="s">
        <v>78</v>
      </c>
      <c r="AW537" s="13" t="s">
        <v>33</v>
      </c>
      <c r="AX537" s="13" t="s">
        <v>71</v>
      </c>
      <c r="AY537" s="208" t="s">
        <v>143</v>
      </c>
    </row>
    <row r="538" spans="2:51" s="14" customFormat="1" ht="11.25">
      <c r="B538" s="209"/>
      <c r="C538" s="210"/>
      <c r="D538" s="192" t="s">
        <v>157</v>
      </c>
      <c r="E538" s="211" t="s">
        <v>19</v>
      </c>
      <c r="F538" s="212" t="s">
        <v>518</v>
      </c>
      <c r="G538" s="210"/>
      <c r="H538" s="213">
        <v>1.92</v>
      </c>
      <c r="I538" s="214"/>
      <c r="J538" s="210"/>
      <c r="K538" s="210"/>
      <c r="L538" s="215"/>
      <c r="M538" s="216"/>
      <c r="N538" s="217"/>
      <c r="O538" s="217"/>
      <c r="P538" s="217"/>
      <c r="Q538" s="217"/>
      <c r="R538" s="217"/>
      <c r="S538" s="217"/>
      <c r="T538" s="218"/>
      <c r="AT538" s="219" t="s">
        <v>157</v>
      </c>
      <c r="AU538" s="219" t="s">
        <v>80</v>
      </c>
      <c r="AV538" s="14" t="s">
        <v>80</v>
      </c>
      <c r="AW538" s="14" t="s">
        <v>33</v>
      </c>
      <c r="AX538" s="14" t="s">
        <v>78</v>
      </c>
      <c r="AY538" s="219" t="s">
        <v>143</v>
      </c>
    </row>
    <row r="539" spans="1:65" s="2" customFormat="1" ht="24.2" customHeight="1">
      <c r="A539" s="35"/>
      <c r="B539" s="36"/>
      <c r="C539" s="179" t="s">
        <v>1170</v>
      </c>
      <c r="D539" s="179" t="s">
        <v>146</v>
      </c>
      <c r="E539" s="180" t="s">
        <v>526</v>
      </c>
      <c r="F539" s="181" t="s">
        <v>527</v>
      </c>
      <c r="G539" s="182" t="s">
        <v>163</v>
      </c>
      <c r="H539" s="183">
        <v>1.92</v>
      </c>
      <c r="I539" s="184"/>
      <c r="J539" s="185">
        <f>ROUND(I539*H539,2)</f>
        <v>0</v>
      </c>
      <c r="K539" s="181" t="s">
        <v>150</v>
      </c>
      <c r="L539" s="40"/>
      <c r="M539" s="186" t="s">
        <v>19</v>
      </c>
      <c r="N539" s="187" t="s">
        <v>42</v>
      </c>
      <c r="O539" s="65"/>
      <c r="P539" s="188">
        <f>O539*H539</f>
        <v>0</v>
      </c>
      <c r="Q539" s="188">
        <v>0.00012</v>
      </c>
      <c r="R539" s="188">
        <f>Q539*H539</f>
        <v>0.0002304</v>
      </c>
      <c r="S539" s="188">
        <v>0</v>
      </c>
      <c r="T539" s="189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0" t="s">
        <v>270</v>
      </c>
      <c r="AT539" s="190" t="s">
        <v>146</v>
      </c>
      <c r="AU539" s="190" t="s">
        <v>80</v>
      </c>
      <c r="AY539" s="18" t="s">
        <v>143</v>
      </c>
      <c r="BE539" s="191">
        <f>IF(N539="základní",J539,0)</f>
        <v>0</v>
      </c>
      <c r="BF539" s="191">
        <f>IF(N539="snížená",J539,0)</f>
        <v>0</v>
      </c>
      <c r="BG539" s="191">
        <f>IF(N539="zákl. přenesená",J539,0)</f>
        <v>0</v>
      </c>
      <c r="BH539" s="191">
        <f>IF(N539="sníž. přenesená",J539,0)</f>
        <v>0</v>
      </c>
      <c r="BI539" s="191">
        <f>IF(N539="nulová",J539,0)</f>
        <v>0</v>
      </c>
      <c r="BJ539" s="18" t="s">
        <v>78</v>
      </c>
      <c r="BK539" s="191">
        <f>ROUND(I539*H539,2)</f>
        <v>0</v>
      </c>
      <c r="BL539" s="18" t="s">
        <v>270</v>
      </c>
      <c r="BM539" s="190" t="s">
        <v>1485</v>
      </c>
    </row>
    <row r="540" spans="1:47" s="2" customFormat="1" ht="19.5">
      <c r="A540" s="35"/>
      <c r="B540" s="36"/>
      <c r="C540" s="37"/>
      <c r="D540" s="192" t="s">
        <v>153</v>
      </c>
      <c r="E540" s="37"/>
      <c r="F540" s="193" t="s">
        <v>529</v>
      </c>
      <c r="G540" s="37"/>
      <c r="H540" s="37"/>
      <c r="I540" s="194"/>
      <c r="J540" s="37"/>
      <c r="K540" s="37"/>
      <c r="L540" s="40"/>
      <c r="M540" s="195"/>
      <c r="N540" s="196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153</v>
      </c>
      <c r="AU540" s="18" t="s">
        <v>80</v>
      </c>
    </row>
    <row r="541" spans="1:47" s="2" customFormat="1" ht="11.25">
      <c r="A541" s="35"/>
      <c r="B541" s="36"/>
      <c r="C541" s="37"/>
      <c r="D541" s="197" t="s">
        <v>155</v>
      </c>
      <c r="E541" s="37"/>
      <c r="F541" s="198" t="s">
        <v>530</v>
      </c>
      <c r="G541" s="37"/>
      <c r="H541" s="37"/>
      <c r="I541" s="194"/>
      <c r="J541" s="37"/>
      <c r="K541" s="37"/>
      <c r="L541" s="40"/>
      <c r="M541" s="195"/>
      <c r="N541" s="196"/>
      <c r="O541" s="65"/>
      <c r="P541" s="65"/>
      <c r="Q541" s="65"/>
      <c r="R541" s="65"/>
      <c r="S541" s="65"/>
      <c r="T541" s="66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8" t="s">
        <v>155</v>
      </c>
      <c r="AU541" s="18" t="s">
        <v>80</v>
      </c>
    </row>
    <row r="542" spans="2:51" s="13" customFormat="1" ht="11.25">
      <c r="B542" s="199"/>
      <c r="C542" s="200"/>
      <c r="D542" s="192" t="s">
        <v>157</v>
      </c>
      <c r="E542" s="201" t="s">
        <v>19</v>
      </c>
      <c r="F542" s="202" t="s">
        <v>421</v>
      </c>
      <c r="G542" s="200"/>
      <c r="H542" s="201" t="s">
        <v>19</v>
      </c>
      <c r="I542" s="203"/>
      <c r="J542" s="200"/>
      <c r="K542" s="200"/>
      <c r="L542" s="204"/>
      <c r="M542" s="205"/>
      <c r="N542" s="206"/>
      <c r="O542" s="206"/>
      <c r="P542" s="206"/>
      <c r="Q542" s="206"/>
      <c r="R542" s="206"/>
      <c r="S542" s="206"/>
      <c r="T542" s="207"/>
      <c r="AT542" s="208" t="s">
        <v>157</v>
      </c>
      <c r="AU542" s="208" t="s">
        <v>80</v>
      </c>
      <c r="AV542" s="13" t="s">
        <v>78</v>
      </c>
      <c r="AW542" s="13" t="s">
        <v>33</v>
      </c>
      <c r="AX542" s="13" t="s">
        <v>71</v>
      </c>
      <c r="AY542" s="208" t="s">
        <v>143</v>
      </c>
    </row>
    <row r="543" spans="2:51" s="13" customFormat="1" ht="11.25">
      <c r="B543" s="199"/>
      <c r="C543" s="200"/>
      <c r="D543" s="192" t="s">
        <v>157</v>
      </c>
      <c r="E543" s="201" t="s">
        <v>19</v>
      </c>
      <c r="F543" s="202" t="s">
        <v>517</v>
      </c>
      <c r="G543" s="200"/>
      <c r="H543" s="201" t="s">
        <v>19</v>
      </c>
      <c r="I543" s="203"/>
      <c r="J543" s="200"/>
      <c r="K543" s="200"/>
      <c r="L543" s="204"/>
      <c r="M543" s="205"/>
      <c r="N543" s="206"/>
      <c r="O543" s="206"/>
      <c r="P543" s="206"/>
      <c r="Q543" s="206"/>
      <c r="R543" s="206"/>
      <c r="S543" s="206"/>
      <c r="T543" s="207"/>
      <c r="AT543" s="208" t="s">
        <v>157</v>
      </c>
      <c r="AU543" s="208" t="s">
        <v>80</v>
      </c>
      <c r="AV543" s="13" t="s">
        <v>78</v>
      </c>
      <c r="AW543" s="13" t="s">
        <v>33</v>
      </c>
      <c r="AX543" s="13" t="s">
        <v>71</v>
      </c>
      <c r="AY543" s="208" t="s">
        <v>143</v>
      </c>
    </row>
    <row r="544" spans="2:51" s="14" customFormat="1" ht="11.25">
      <c r="B544" s="209"/>
      <c r="C544" s="210"/>
      <c r="D544" s="192" t="s">
        <v>157</v>
      </c>
      <c r="E544" s="211" t="s">
        <v>19</v>
      </c>
      <c r="F544" s="212" t="s">
        <v>518</v>
      </c>
      <c r="G544" s="210"/>
      <c r="H544" s="213">
        <v>1.92</v>
      </c>
      <c r="I544" s="214"/>
      <c r="J544" s="210"/>
      <c r="K544" s="210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157</v>
      </c>
      <c r="AU544" s="219" t="s">
        <v>80</v>
      </c>
      <c r="AV544" s="14" t="s">
        <v>80</v>
      </c>
      <c r="AW544" s="14" t="s">
        <v>33</v>
      </c>
      <c r="AX544" s="14" t="s">
        <v>78</v>
      </c>
      <c r="AY544" s="219" t="s">
        <v>143</v>
      </c>
    </row>
    <row r="545" spans="1:65" s="2" customFormat="1" ht="24.2" customHeight="1">
      <c r="A545" s="35"/>
      <c r="B545" s="36"/>
      <c r="C545" s="179" t="s">
        <v>1173</v>
      </c>
      <c r="D545" s="179" t="s">
        <v>146</v>
      </c>
      <c r="E545" s="180" t="s">
        <v>532</v>
      </c>
      <c r="F545" s="181" t="s">
        <v>533</v>
      </c>
      <c r="G545" s="182" t="s">
        <v>163</v>
      </c>
      <c r="H545" s="183">
        <v>1.92</v>
      </c>
      <c r="I545" s="184"/>
      <c r="J545" s="185">
        <f>ROUND(I545*H545,2)</f>
        <v>0</v>
      </c>
      <c r="K545" s="181" t="s">
        <v>150</v>
      </c>
      <c r="L545" s="40"/>
      <c r="M545" s="186" t="s">
        <v>19</v>
      </c>
      <c r="N545" s="187" t="s">
        <v>42</v>
      </c>
      <c r="O545" s="65"/>
      <c r="P545" s="188">
        <f>O545*H545</f>
        <v>0</v>
      </c>
      <c r="Q545" s="188">
        <v>0.00012</v>
      </c>
      <c r="R545" s="188">
        <f>Q545*H545</f>
        <v>0.0002304</v>
      </c>
      <c r="S545" s="188">
        <v>0</v>
      </c>
      <c r="T545" s="189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0" t="s">
        <v>270</v>
      </c>
      <c r="AT545" s="190" t="s">
        <v>146</v>
      </c>
      <c r="AU545" s="190" t="s">
        <v>80</v>
      </c>
      <c r="AY545" s="18" t="s">
        <v>143</v>
      </c>
      <c r="BE545" s="191">
        <f>IF(N545="základní",J545,0)</f>
        <v>0</v>
      </c>
      <c r="BF545" s="191">
        <f>IF(N545="snížená",J545,0)</f>
        <v>0</v>
      </c>
      <c r="BG545" s="191">
        <f>IF(N545="zákl. přenesená",J545,0)</f>
        <v>0</v>
      </c>
      <c r="BH545" s="191">
        <f>IF(N545="sníž. přenesená",J545,0)</f>
        <v>0</v>
      </c>
      <c r="BI545" s="191">
        <f>IF(N545="nulová",J545,0)</f>
        <v>0</v>
      </c>
      <c r="BJ545" s="18" t="s">
        <v>78</v>
      </c>
      <c r="BK545" s="191">
        <f>ROUND(I545*H545,2)</f>
        <v>0</v>
      </c>
      <c r="BL545" s="18" t="s">
        <v>270</v>
      </c>
      <c r="BM545" s="190" t="s">
        <v>1486</v>
      </c>
    </row>
    <row r="546" spans="1:47" s="2" customFormat="1" ht="19.5">
      <c r="A546" s="35"/>
      <c r="B546" s="36"/>
      <c r="C546" s="37"/>
      <c r="D546" s="192" t="s">
        <v>153</v>
      </c>
      <c r="E546" s="37"/>
      <c r="F546" s="193" t="s">
        <v>535</v>
      </c>
      <c r="G546" s="37"/>
      <c r="H546" s="37"/>
      <c r="I546" s="194"/>
      <c r="J546" s="37"/>
      <c r="K546" s="37"/>
      <c r="L546" s="40"/>
      <c r="M546" s="195"/>
      <c r="N546" s="196"/>
      <c r="O546" s="65"/>
      <c r="P546" s="65"/>
      <c r="Q546" s="65"/>
      <c r="R546" s="65"/>
      <c r="S546" s="65"/>
      <c r="T546" s="66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T546" s="18" t="s">
        <v>153</v>
      </c>
      <c r="AU546" s="18" t="s">
        <v>80</v>
      </c>
    </row>
    <row r="547" spans="1:47" s="2" customFormat="1" ht="11.25">
      <c r="A547" s="35"/>
      <c r="B547" s="36"/>
      <c r="C547" s="37"/>
      <c r="D547" s="197" t="s">
        <v>155</v>
      </c>
      <c r="E547" s="37"/>
      <c r="F547" s="198" t="s">
        <v>536</v>
      </c>
      <c r="G547" s="37"/>
      <c r="H547" s="37"/>
      <c r="I547" s="194"/>
      <c r="J547" s="37"/>
      <c r="K547" s="37"/>
      <c r="L547" s="40"/>
      <c r="M547" s="195"/>
      <c r="N547" s="196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155</v>
      </c>
      <c r="AU547" s="18" t="s">
        <v>80</v>
      </c>
    </row>
    <row r="548" spans="2:51" s="13" customFormat="1" ht="11.25">
      <c r="B548" s="199"/>
      <c r="C548" s="200"/>
      <c r="D548" s="192" t="s">
        <v>157</v>
      </c>
      <c r="E548" s="201" t="s">
        <v>19</v>
      </c>
      <c r="F548" s="202" t="s">
        <v>421</v>
      </c>
      <c r="G548" s="200"/>
      <c r="H548" s="201" t="s">
        <v>19</v>
      </c>
      <c r="I548" s="203"/>
      <c r="J548" s="200"/>
      <c r="K548" s="200"/>
      <c r="L548" s="204"/>
      <c r="M548" s="205"/>
      <c r="N548" s="206"/>
      <c r="O548" s="206"/>
      <c r="P548" s="206"/>
      <c r="Q548" s="206"/>
      <c r="R548" s="206"/>
      <c r="S548" s="206"/>
      <c r="T548" s="207"/>
      <c r="AT548" s="208" t="s">
        <v>157</v>
      </c>
      <c r="AU548" s="208" t="s">
        <v>80</v>
      </c>
      <c r="AV548" s="13" t="s">
        <v>78</v>
      </c>
      <c r="AW548" s="13" t="s">
        <v>33</v>
      </c>
      <c r="AX548" s="13" t="s">
        <v>71</v>
      </c>
      <c r="AY548" s="208" t="s">
        <v>143</v>
      </c>
    </row>
    <row r="549" spans="2:51" s="13" customFormat="1" ht="11.25">
      <c r="B549" s="199"/>
      <c r="C549" s="200"/>
      <c r="D549" s="192" t="s">
        <v>157</v>
      </c>
      <c r="E549" s="201" t="s">
        <v>19</v>
      </c>
      <c r="F549" s="202" t="s">
        <v>517</v>
      </c>
      <c r="G549" s="200"/>
      <c r="H549" s="201" t="s">
        <v>19</v>
      </c>
      <c r="I549" s="203"/>
      <c r="J549" s="200"/>
      <c r="K549" s="200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157</v>
      </c>
      <c r="AU549" s="208" t="s">
        <v>80</v>
      </c>
      <c r="AV549" s="13" t="s">
        <v>78</v>
      </c>
      <c r="AW549" s="13" t="s">
        <v>33</v>
      </c>
      <c r="AX549" s="13" t="s">
        <v>71</v>
      </c>
      <c r="AY549" s="208" t="s">
        <v>143</v>
      </c>
    </row>
    <row r="550" spans="2:51" s="14" customFormat="1" ht="11.25">
      <c r="B550" s="209"/>
      <c r="C550" s="210"/>
      <c r="D550" s="192" t="s">
        <v>157</v>
      </c>
      <c r="E550" s="211" t="s">
        <v>19</v>
      </c>
      <c r="F550" s="212" t="s">
        <v>518</v>
      </c>
      <c r="G550" s="210"/>
      <c r="H550" s="213">
        <v>1.92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157</v>
      </c>
      <c r="AU550" s="219" t="s">
        <v>80</v>
      </c>
      <c r="AV550" s="14" t="s">
        <v>80</v>
      </c>
      <c r="AW550" s="14" t="s">
        <v>33</v>
      </c>
      <c r="AX550" s="14" t="s">
        <v>78</v>
      </c>
      <c r="AY550" s="219" t="s">
        <v>143</v>
      </c>
    </row>
    <row r="551" spans="2:63" s="12" customFormat="1" ht="22.9" customHeight="1">
      <c r="B551" s="163"/>
      <c r="C551" s="164"/>
      <c r="D551" s="165" t="s">
        <v>70</v>
      </c>
      <c r="E551" s="177" t="s">
        <v>537</v>
      </c>
      <c r="F551" s="177" t="s">
        <v>538</v>
      </c>
      <c r="G551" s="164"/>
      <c r="H551" s="164"/>
      <c r="I551" s="167"/>
      <c r="J551" s="178">
        <f>BK551</f>
        <v>0</v>
      </c>
      <c r="K551" s="164"/>
      <c r="L551" s="169"/>
      <c r="M551" s="170"/>
      <c r="N551" s="171"/>
      <c r="O551" s="171"/>
      <c r="P551" s="172">
        <f>SUM(P552:P616)</f>
        <v>0</v>
      </c>
      <c r="Q551" s="171"/>
      <c r="R551" s="172">
        <f>SUM(R552:R616)</f>
        <v>0.35219484</v>
      </c>
      <c r="S551" s="171"/>
      <c r="T551" s="173">
        <f>SUM(T552:T616)</f>
        <v>0.06634279</v>
      </c>
      <c r="AR551" s="174" t="s">
        <v>80</v>
      </c>
      <c r="AT551" s="175" t="s">
        <v>70</v>
      </c>
      <c r="AU551" s="175" t="s">
        <v>78</v>
      </c>
      <c r="AY551" s="174" t="s">
        <v>143</v>
      </c>
      <c r="BK551" s="176">
        <f>SUM(BK552:BK616)</f>
        <v>0</v>
      </c>
    </row>
    <row r="552" spans="1:65" s="2" customFormat="1" ht="24.2" customHeight="1">
      <c r="A552" s="35"/>
      <c r="B552" s="36"/>
      <c r="C552" s="179" t="s">
        <v>1180</v>
      </c>
      <c r="D552" s="179" t="s">
        <v>146</v>
      </c>
      <c r="E552" s="180" t="s">
        <v>540</v>
      </c>
      <c r="F552" s="181" t="s">
        <v>541</v>
      </c>
      <c r="G552" s="182" t="s">
        <v>163</v>
      </c>
      <c r="H552" s="183">
        <v>214.009</v>
      </c>
      <c r="I552" s="184"/>
      <c r="J552" s="185">
        <f>ROUND(I552*H552,2)</f>
        <v>0</v>
      </c>
      <c r="K552" s="181" t="s">
        <v>150</v>
      </c>
      <c r="L552" s="40"/>
      <c r="M552" s="186" t="s">
        <v>19</v>
      </c>
      <c r="N552" s="187" t="s">
        <v>42</v>
      </c>
      <c r="O552" s="65"/>
      <c r="P552" s="188">
        <f>O552*H552</f>
        <v>0</v>
      </c>
      <c r="Q552" s="188">
        <v>0</v>
      </c>
      <c r="R552" s="188">
        <f>Q552*H552</f>
        <v>0</v>
      </c>
      <c r="S552" s="188">
        <v>0</v>
      </c>
      <c r="T552" s="189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0" t="s">
        <v>270</v>
      </c>
      <c r="AT552" s="190" t="s">
        <v>146</v>
      </c>
      <c r="AU552" s="190" t="s">
        <v>80</v>
      </c>
      <c r="AY552" s="18" t="s">
        <v>143</v>
      </c>
      <c r="BE552" s="191">
        <f>IF(N552="základní",J552,0)</f>
        <v>0</v>
      </c>
      <c r="BF552" s="191">
        <f>IF(N552="snížená",J552,0)</f>
        <v>0</v>
      </c>
      <c r="BG552" s="191">
        <f>IF(N552="zákl. přenesená",J552,0)</f>
        <v>0</v>
      </c>
      <c r="BH552" s="191">
        <f>IF(N552="sníž. přenesená",J552,0)</f>
        <v>0</v>
      </c>
      <c r="BI552" s="191">
        <f>IF(N552="nulová",J552,0)</f>
        <v>0</v>
      </c>
      <c r="BJ552" s="18" t="s">
        <v>78</v>
      </c>
      <c r="BK552" s="191">
        <f>ROUND(I552*H552,2)</f>
        <v>0</v>
      </c>
      <c r="BL552" s="18" t="s">
        <v>270</v>
      </c>
      <c r="BM552" s="190" t="s">
        <v>1487</v>
      </c>
    </row>
    <row r="553" spans="1:47" s="2" customFormat="1" ht="11.25">
      <c r="A553" s="35"/>
      <c r="B553" s="36"/>
      <c r="C553" s="37"/>
      <c r="D553" s="192" t="s">
        <v>153</v>
      </c>
      <c r="E553" s="37"/>
      <c r="F553" s="193" t="s">
        <v>543</v>
      </c>
      <c r="G553" s="37"/>
      <c r="H553" s="37"/>
      <c r="I553" s="194"/>
      <c r="J553" s="37"/>
      <c r="K553" s="37"/>
      <c r="L553" s="40"/>
      <c r="M553" s="195"/>
      <c r="N553" s="196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153</v>
      </c>
      <c r="AU553" s="18" t="s">
        <v>80</v>
      </c>
    </row>
    <row r="554" spans="1:47" s="2" customFormat="1" ht="11.25">
      <c r="A554" s="35"/>
      <c r="B554" s="36"/>
      <c r="C554" s="37"/>
      <c r="D554" s="197" t="s">
        <v>155</v>
      </c>
      <c r="E554" s="37"/>
      <c r="F554" s="198" t="s">
        <v>544</v>
      </c>
      <c r="G554" s="37"/>
      <c r="H554" s="37"/>
      <c r="I554" s="194"/>
      <c r="J554" s="37"/>
      <c r="K554" s="37"/>
      <c r="L554" s="40"/>
      <c r="M554" s="195"/>
      <c r="N554" s="196"/>
      <c r="O554" s="65"/>
      <c r="P554" s="65"/>
      <c r="Q554" s="65"/>
      <c r="R554" s="65"/>
      <c r="S554" s="65"/>
      <c r="T554" s="66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T554" s="18" t="s">
        <v>155</v>
      </c>
      <c r="AU554" s="18" t="s">
        <v>80</v>
      </c>
    </row>
    <row r="555" spans="2:51" s="13" customFormat="1" ht="11.25">
      <c r="B555" s="199"/>
      <c r="C555" s="200"/>
      <c r="D555" s="192" t="s">
        <v>157</v>
      </c>
      <c r="E555" s="201" t="s">
        <v>19</v>
      </c>
      <c r="F555" s="202" t="s">
        <v>158</v>
      </c>
      <c r="G555" s="200"/>
      <c r="H555" s="201" t="s">
        <v>19</v>
      </c>
      <c r="I555" s="203"/>
      <c r="J555" s="200"/>
      <c r="K555" s="200"/>
      <c r="L555" s="204"/>
      <c r="M555" s="205"/>
      <c r="N555" s="206"/>
      <c r="O555" s="206"/>
      <c r="P555" s="206"/>
      <c r="Q555" s="206"/>
      <c r="R555" s="206"/>
      <c r="S555" s="206"/>
      <c r="T555" s="207"/>
      <c r="AT555" s="208" t="s">
        <v>157</v>
      </c>
      <c r="AU555" s="208" t="s">
        <v>80</v>
      </c>
      <c r="AV555" s="13" t="s">
        <v>78</v>
      </c>
      <c r="AW555" s="13" t="s">
        <v>33</v>
      </c>
      <c r="AX555" s="13" t="s">
        <v>71</v>
      </c>
      <c r="AY555" s="208" t="s">
        <v>143</v>
      </c>
    </row>
    <row r="556" spans="2:51" s="14" customFormat="1" ht="11.25">
      <c r="B556" s="209"/>
      <c r="C556" s="210"/>
      <c r="D556" s="192" t="s">
        <v>157</v>
      </c>
      <c r="E556" s="211" t="s">
        <v>19</v>
      </c>
      <c r="F556" s="212" t="s">
        <v>1488</v>
      </c>
      <c r="G556" s="210"/>
      <c r="H556" s="213">
        <v>77.25</v>
      </c>
      <c r="I556" s="214"/>
      <c r="J556" s="210"/>
      <c r="K556" s="210"/>
      <c r="L556" s="215"/>
      <c r="M556" s="216"/>
      <c r="N556" s="217"/>
      <c r="O556" s="217"/>
      <c r="P556" s="217"/>
      <c r="Q556" s="217"/>
      <c r="R556" s="217"/>
      <c r="S556" s="217"/>
      <c r="T556" s="218"/>
      <c r="AT556" s="219" t="s">
        <v>157</v>
      </c>
      <c r="AU556" s="219" t="s">
        <v>80</v>
      </c>
      <c r="AV556" s="14" t="s">
        <v>80</v>
      </c>
      <c r="AW556" s="14" t="s">
        <v>33</v>
      </c>
      <c r="AX556" s="14" t="s">
        <v>71</v>
      </c>
      <c r="AY556" s="219" t="s">
        <v>143</v>
      </c>
    </row>
    <row r="557" spans="2:51" s="14" customFormat="1" ht="11.25">
      <c r="B557" s="209"/>
      <c r="C557" s="210"/>
      <c r="D557" s="192" t="s">
        <v>157</v>
      </c>
      <c r="E557" s="211" t="s">
        <v>19</v>
      </c>
      <c r="F557" s="212" t="s">
        <v>1489</v>
      </c>
      <c r="G557" s="210"/>
      <c r="H557" s="213">
        <v>129.793</v>
      </c>
      <c r="I557" s="214"/>
      <c r="J557" s="210"/>
      <c r="K557" s="210"/>
      <c r="L557" s="215"/>
      <c r="M557" s="216"/>
      <c r="N557" s="217"/>
      <c r="O557" s="217"/>
      <c r="P557" s="217"/>
      <c r="Q557" s="217"/>
      <c r="R557" s="217"/>
      <c r="S557" s="217"/>
      <c r="T557" s="218"/>
      <c r="AT557" s="219" t="s">
        <v>157</v>
      </c>
      <c r="AU557" s="219" t="s">
        <v>80</v>
      </c>
      <c r="AV557" s="14" t="s">
        <v>80</v>
      </c>
      <c r="AW557" s="14" t="s">
        <v>33</v>
      </c>
      <c r="AX557" s="14" t="s">
        <v>71</v>
      </c>
      <c r="AY557" s="219" t="s">
        <v>143</v>
      </c>
    </row>
    <row r="558" spans="2:51" s="14" customFormat="1" ht="11.25">
      <c r="B558" s="209"/>
      <c r="C558" s="210"/>
      <c r="D558" s="192" t="s">
        <v>157</v>
      </c>
      <c r="E558" s="211" t="s">
        <v>19</v>
      </c>
      <c r="F558" s="212" t="s">
        <v>1490</v>
      </c>
      <c r="G558" s="210"/>
      <c r="H558" s="213">
        <v>6.966</v>
      </c>
      <c r="I558" s="214"/>
      <c r="J558" s="210"/>
      <c r="K558" s="210"/>
      <c r="L558" s="215"/>
      <c r="M558" s="216"/>
      <c r="N558" s="217"/>
      <c r="O558" s="217"/>
      <c r="P558" s="217"/>
      <c r="Q558" s="217"/>
      <c r="R558" s="217"/>
      <c r="S558" s="217"/>
      <c r="T558" s="218"/>
      <c r="AT558" s="219" t="s">
        <v>157</v>
      </c>
      <c r="AU558" s="219" t="s">
        <v>80</v>
      </c>
      <c r="AV558" s="14" t="s">
        <v>80</v>
      </c>
      <c r="AW558" s="14" t="s">
        <v>33</v>
      </c>
      <c r="AX558" s="14" t="s">
        <v>71</v>
      </c>
      <c r="AY558" s="219" t="s">
        <v>143</v>
      </c>
    </row>
    <row r="559" spans="2:51" s="15" customFormat="1" ht="11.25">
      <c r="B559" s="231"/>
      <c r="C559" s="232"/>
      <c r="D559" s="192" t="s">
        <v>157</v>
      </c>
      <c r="E559" s="233" t="s">
        <v>19</v>
      </c>
      <c r="F559" s="234" t="s">
        <v>358</v>
      </c>
      <c r="G559" s="232"/>
      <c r="H559" s="235">
        <v>214.00900000000001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157</v>
      </c>
      <c r="AU559" s="241" t="s">
        <v>80</v>
      </c>
      <c r="AV559" s="15" t="s">
        <v>151</v>
      </c>
      <c r="AW559" s="15" t="s">
        <v>33</v>
      </c>
      <c r="AX559" s="15" t="s">
        <v>78</v>
      </c>
      <c r="AY559" s="241" t="s">
        <v>143</v>
      </c>
    </row>
    <row r="560" spans="1:65" s="2" customFormat="1" ht="16.5" customHeight="1">
      <c r="A560" s="35"/>
      <c r="B560" s="36"/>
      <c r="C560" s="179" t="s">
        <v>1182</v>
      </c>
      <c r="D560" s="179" t="s">
        <v>146</v>
      </c>
      <c r="E560" s="180" t="s">
        <v>548</v>
      </c>
      <c r="F560" s="181" t="s">
        <v>549</v>
      </c>
      <c r="G560" s="182" t="s">
        <v>163</v>
      </c>
      <c r="H560" s="183">
        <v>214.009</v>
      </c>
      <c r="I560" s="184"/>
      <c r="J560" s="185">
        <f>ROUND(I560*H560,2)</f>
        <v>0</v>
      </c>
      <c r="K560" s="181" t="s">
        <v>150</v>
      </c>
      <c r="L560" s="40"/>
      <c r="M560" s="186" t="s">
        <v>19</v>
      </c>
      <c r="N560" s="187" t="s">
        <v>42</v>
      </c>
      <c r="O560" s="65"/>
      <c r="P560" s="188">
        <f>O560*H560</f>
        <v>0</v>
      </c>
      <c r="Q560" s="188">
        <v>0.001</v>
      </c>
      <c r="R560" s="188">
        <f>Q560*H560</f>
        <v>0.21400899999999998</v>
      </c>
      <c r="S560" s="188">
        <v>0.00031</v>
      </c>
      <c r="T560" s="189">
        <f>S560*H560</f>
        <v>0.06634279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90" t="s">
        <v>270</v>
      </c>
      <c r="AT560" s="190" t="s">
        <v>146</v>
      </c>
      <c r="AU560" s="190" t="s">
        <v>80</v>
      </c>
      <c r="AY560" s="18" t="s">
        <v>143</v>
      </c>
      <c r="BE560" s="191">
        <f>IF(N560="základní",J560,0)</f>
        <v>0</v>
      </c>
      <c r="BF560" s="191">
        <f>IF(N560="snížená",J560,0)</f>
        <v>0</v>
      </c>
      <c r="BG560" s="191">
        <f>IF(N560="zákl. přenesená",J560,0)</f>
        <v>0</v>
      </c>
      <c r="BH560" s="191">
        <f>IF(N560="sníž. přenesená",J560,0)</f>
        <v>0</v>
      </c>
      <c r="BI560" s="191">
        <f>IF(N560="nulová",J560,0)</f>
        <v>0</v>
      </c>
      <c r="BJ560" s="18" t="s">
        <v>78</v>
      </c>
      <c r="BK560" s="191">
        <f>ROUND(I560*H560,2)</f>
        <v>0</v>
      </c>
      <c r="BL560" s="18" t="s">
        <v>270</v>
      </c>
      <c r="BM560" s="190" t="s">
        <v>1491</v>
      </c>
    </row>
    <row r="561" spans="1:47" s="2" customFormat="1" ht="11.25">
      <c r="A561" s="35"/>
      <c r="B561" s="36"/>
      <c r="C561" s="37"/>
      <c r="D561" s="192" t="s">
        <v>153</v>
      </c>
      <c r="E561" s="37"/>
      <c r="F561" s="193" t="s">
        <v>551</v>
      </c>
      <c r="G561" s="37"/>
      <c r="H561" s="37"/>
      <c r="I561" s="194"/>
      <c r="J561" s="37"/>
      <c r="K561" s="37"/>
      <c r="L561" s="40"/>
      <c r="M561" s="195"/>
      <c r="N561" s="196"/>
      <c r="O561" s="65"/>
      <c r="P561" s="65"/>
      <c r="Q561" s="65"/>
      <c r="R561" s="65"/>
      <c r="S561" s="65"/>
      <c r="T561" s="66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T561" s="18" t="s">
        <v>153</v>
      </c>
      <c r="AU561" s="18" t="s">
        <v>80</v>
      </c>
    </row>
    <row r="562" spans="1:47" s="2" customFormat="1" ht="11.25">
      <c r="A562" s="35"/>
      <c r="B562" s="36"/>
      <c r="C562" s="37"/>
      <c r="D562" s="197" t="s">
        <v>155</v>
      </c>
      <c r="E562" s="37"/>
      <c r="F562" s="198" t="s">
        <v>552</v>
      </c>
      <c r="G562" s="37"/>
      <c r="H562" s="37"/>
      <c r="I562" s="194"/>
      <c r="J562" s="37"/>
      <c r="K562" s="37"/>
      <c r="L562" s="40"/>
      <c r="M562" s="195"/>
      <c r="N562" s="196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155</v>
      </c>
      <c r="AU562" s="18" t="s">
        <v>80</v>
      </c>
    </row>
    <row r="563" spans="2:51" s="13" customFormat="1" ht="11.25">
      <c r="B563" s="199"/>
      <c r="C563" s="200"/>
      <c r="D563" s="192" t="s">
        <v>157</v>
      </c>
      <c r="E563" s="201" t="s">
        <v>19</v>
      </c>
      <c r="F563" s="202" t="s">
        <v>158</v>
      </c>
      <c r="G563" s="200"/>
      <c r="H563" s="201" t="s">
        <v>19</v>
      </c>
      <c r="I563" s="203"/>
      <c r="J563" s="200"/>
      <c r="K563" s="200"/>
      <c r="L563" s="204"/>
      <c r="M563" s="205"/>
      <c r="N563" s="206"/>
      <c r="O563" s="206"/>
      <c r="P563" s="206"/>
      <c r="Q563" s="206"/>
      <c r="R563" s="206"/>
      <c r="S563" s="206"/>
      <c r="T563" s="207"/>
      <c r="AT563" s="208" t="s">
        <v>157</v>
      </c>
      <c r="AU563" s="208" t="s">
        <v>80</v>
      </c>
      <c r="AV563" s="13" t="s">
        <v>78</v>
      </c>
      <c r="AW563" s="13" t="s">
        <v>33</v>
      </c>
      <c r="AX563" s="13" t="s">
        <v>71</v>
      </c>
      <c r="AY563" s="208" t="s">
        <v>143</v>
      </c>
    </row>
    <row r="564" spans="2:51" s="14" customFormat="1" ht="11.25">
      <c r="B564" s="209"/>
      <c r="C564" s="210"/>
      <c r="D564" s="192" t="s">
        <v>157</v>
      </c>
      <c r="E564" s="211" t="s">
        <v>19</v>
      </c>
      <c r="F564" s="212" t="s">
        <v>1488</v>
      </c>
      <c r="G564" s="210"/>
      <c r="H564" s="213">
        <v>77.25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157</v>
      </c>
      <c r="AU564" s="219" t="s">
        <v>80</v>
      </c>
      <c r="AV564" s="14" t="s">
        <v>80</v>
      </c>
      <c r="AW564" s="14" t="s">
        <v>33</v>
      </c>
      <c r="AX564" s="14" t="s">
        <v>71</v>
      </c>
      <c r="AY564" s="219" t="s">
        <v>143</v>
      </c>
    </row>
    <row r="565" spans="2:51" s="14" customFormat="1" ht="11.25">
      <c r="B565" s="209"/>
      <c r="C565" s="210"/>
      <c r="D565" s="192" t="s">
        <v>157</v>
      </c>
      <c r="E565" s="211" t="s">
        <v>19</v>
      </c>
      <c r="F565" s="212" t="s">
        <v>1489</v>
      </c>
      <c r="G565" s="210"/>
      <c r="H565" s="213">
        <v>129.793</v>
      </c>
      <c r="I565" s="214"/>
      <c r="J565" s="210"/>
      <c r="K565" s="210"/>
      <c r="L565" s="215"/>
      <c r="M565" s="216"/>
      <c r="N565" s="217"/>
      <c r="O565" s="217"/>
      <c r="P565" s="217"/>
      <c r="Q565" s="217"/>
      <c r="R565" s="217"/>
      <c r="S565" s="217"/>
      <c r="T565" s="218"/>
      <c r="AT565" s="219" t="s">
        <v>157</v>
      </c>
      <c r="AU565" s="219" t="s">
        <v>80</v>
      </c>
      <c r="AV565" s="14" t="s">
        <v>80</v>
      </c>
      <c r="AW565" s="14" t="s">
        <v>33</v>
      </c>
      <c r="AX565" s="14" t="s">
        <v>71</v>
      </c>
      <c r="AY565" s="219" t="s">
        <v>143</v>
      </c>
    </row>
    <row r="566" spans="2:51" s="14" customFormat="1" ht="11.25">
      <c r="B566" s="209"/>
      <c r="C566" s="210"/>
      <c r="D566" s="192" t="s">
        <v>157</v>
      </c>
      <c r="E566" s="211" t="s">
        <v>19</v>
      </c>
      <c r="F566" s="212" t="s">
        <v>1490</v>
      </c>
      <c r="G566" s="210"/>
      <c r="H566" s="213">
        <v>6.966</v>
      </c>
      <c r="I566" s="214"/>
      <c r="J566" s="210"/>
      <c r="K566" s="210"/>
      <c r="L566" s="215"/>
      <c r="M566" s="216"/>
      <c r="N566" s="217"/>
      <c r="O566" s="217"/>
      <c r="P566" s="217"/>
      <c r="Q566" s="217"/>
      <c r="R566" s="217"/>
      <c r="S566" s="217"/>
      <c r="T566" s="218"/>
      <c r="AT566" s="219" t="s">
        <v>157</v>
      </c>
      <c r="AU566" s="219" t="s">
        <v>80</v>
      </c>
      <c r="AV566" s="14" t="s">
        <v>80</v>
      </c>
      <c r="AW566" s="14" t="s">
        <v>33</v>
      </c>
      <c r="AX566" s="14" t="s">
        <v>71</v>
      </c>
      <c r="AY566" s="219" t="s">
        <v>143</v>
      </c>
    </row>
    <row r="567" spans="2:51" s="15" customFormat="1" ht="11.25">
      <c r="B567" s="231"/>
      <c r="C567" s="232"/>
      <c r="D567" s="192" t="s">
        <v>157</v>
      </c>
      <c r="E567" s="233" t="s">
        <v>19</v>
      </c>
      <c r="F567" s="234" t="s">
        <v>358</v>
      </c>
      <c r="G567" s="232"/>
      <c r="H567" s="235">
        <v>214.00900000000001</v>
      </c>
      <c r="I567" s="236"/>
      <c r="J567" s="232"/>
      <c r="K567" s="232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157</v>
      </c>
      <c r="AU567" s="241" t="s">
        <v>80</v>
      </c>
      <c r="AV567" s="15" t="s">
        <v>151</v>
      </c>
      <c r="AW567" s="15" t="s">
        <v>33</v>
      </c>
      <c r="AX567" s="15" t="s">
        <v>78</v>
      </c>
      <c r="AY567" s="241" t="s">
        <v>143</v>
      </c>
    </row>
    <row r="568" spans="1:65" s="2" customFormat="1" ht="24.2" customHeight="1">
      <c r="A568" s="35"/>
      <c r="B568" s="36"/>
      <c r="C568" s="179" t="s">
        <v>244</v>
      </c>
      <c r="D568" s="179" t="s">
        <v>146</v>
      </c>
      <c r="E568" s="180" t="s">
        <v>554</v>
      </c>
      <c r="F568" s="181" t="s">
        <v>555</v>
      </c>
      <c r="G568" s="182" t="s">
        <v>163</v>
      </c>
      <c r="H568" s="183">
        <v>214.009</v>
      </c>
      <c r="I568" s="184"/>
      <c r="J568" s="185">
        <f>ROUND(I568*H568,2)</f>
        <v>0</v>
      </c>
      <c r="K568" s="181" t="s">
        <v>150</v>
      </c>
      <c r="L568" s="40"/>
      <c r="M568" s="186" t="s">
        <v>19</v>
      </c>
      <c r="N568" s="187" t="s">
        <v>42</v>
      </c>
      <c r="O568" s="65"/>
      <c r="P568" s="188">
        <f>O568*H568</f>
        <v>0</v>
      </c>
      <c r="Q568" s="188">
        <v>0</v>
      </c>
      <c r="R568" s="188">
        <f>Q568*H568</f>
        <v>0</v>
      </c>
      <c r="S568" s="188">
        <v>0</v>
      </c>
      <c r="T568" s="189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90" t="s">
        <v>270</v>
      </c>
      <c r="AT568" s="190" t="s">
        <v>146</v>
      </c>
      <c r="AU568" s="190" t="s">
        <v>80</v>
      </c>
      <c r="AY568" s="18" t="s">
        <v>143</v>
      </c>
      <c r="BE568" s="191">
        <f>IF(N568="základní",J568,0)</f>
        <v>0</v>
      </c>
      <c r="BF568" s="191">
        <f>IF(N568="snížená",J568,0)</f>
        <v>0</v>
      </c>
      <c r="BG568" s="191">
        <f>IF(N568="zákl. přenesená",J568,0)</f>
        <v>0</v>
      </c>
      <c r="BH568" s="191">
        <f>IF(N568="sníž. přenesená",J568,0)</f>
        <v>0</v>
      </c>
      <c r="BI568" s="191">
        <f>IF(N568="nulová",J568,0)</f>
        <v>0</v>
      </c>
      <c r="BJ568" s="18" t="s">
        <v>78</v>
      </c>
      <c r="BK568" s="191">
        <f>ROUND(I568*H568,2)</f>
        <v>0</v>
      </c>
      <c r="BL568" s="18" t="s">
        <v>270</v>
      </c>
      <c r="BM568" s="190" t="s">
        <v>1492</v>
      </c>
    </row>
    <row r="569" spans="1:47" s="2" customFormat="1" ht="19.5">
      <c r="A569" s="35"/>
      <c r="B569" s="36"/>
      <c r="C569" s="37"/>
      <c r="D569" s="192" t="s">
        <v>153</v>
      </c>
      <c r="E569" s="37"/>
      <c r="F569" s="193" t="s">
        <v>557</v>
      </c>
      <c r="G569" s="37"/>
      <c r="H569" s="37"/>
      <c r="I569" s="194"/>
      <c r="J569" s="37"/>
      <c r="K569" s="37"/>
      <c r="L569" s="40"/>
      <c r="M569" s="195"/>
      <c r="N569" s="196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153</v>
      </c>
      <c r="AU569" s="18" t="s">
        <v>80</v>
      </c>
    </row>
    <row r="570" spans="1:47" s="2" customFormat="1" ht="11.25">
      <c r="A570" s="35"/>
      <c r="B570" s="36"/>
      <c r="C570" s="37"/>
      <c r="D570" s="197" t="s">
        <v>155</v>
      </c>
      <c r="E570" s="37"/>
      <c r="F570" s="198" t="s">
        <v>558</v>
      </c>
      <c r="G570" s="37"/>
      <c r="H570" s="37"/>
      <c r="I570" s="194"/>
      <c r="J570" s="37"/>
      <c r="K570" s="37"/>
      <c r="L570" s="40"/>
      <c r="M570" s="195"/>
      <c r="N570" s="196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155</v>
      </c>
      <c r="AU570" s="18" t="s">
        <v>80</v>
      </c>
    </row>
    <row r="571" spans="2:51" s="13" customFormat="1" ht="11.25">
      <c r="B571" s="199"/>
      <c r="C571" s="200"/>
      <c r="D571" s="192" t="s">
        <v>157</v>
      </c>
      <c r="E571" s="201" t="s">
        <v>19</v>
      </c>
      <c r="F571" s="202" t="s">
        <v>158</v>
      </c>
      <c r="G571" s="200"/>
      <c r="H571" s="201" t="s">
        <v>19</v>
      </c>
      <c r="I571" s="203"/>
      <c r="J571" s="200"/>
      <c r="K571" s="200"/>
      <c r="L571" s="204"/>
      <c r="M571" s="205"/>
      <c r="N571" s="206"/>
      <c r="O571" s="206"/>
      <c r="P571" s="206"/>
      <c r="Q571" s="206"/>
      <c r="R571" s="206"/>
      <c r="S571" s="206"/>
      <c r="T571" s="207"/>
      <c r="AT571" s="208" t="s">
        <v>157</v>
      </c>
      <c r="AU571" s="208" t="s">
        <v>80</v>
      </c>
      <c r="AV571" s="13" t="s">
        <v>78</v>
      </c>
      <c r="AW571" s="13" t="s">
        <v>33</v>
      </c>
      <c r="AX571" s="13" t="s">
        <v>71</v>
      </c>
      <c r="AY571" s="208" t="s">
        <v>143</v>
      </c>
    </row>
    <row r="572" spans="2:51" s="14" customFormat="1" ht="11.25">
      <c r="B572" s="209"/>
      <c r="C572" s="210"/>
      <c r="D572" s="192" t="s">
        <v>157</v>
      </c>
      <c r="E572" s="211" t="s">
        <v>19</v>
      </c>
      <c r="F572" s="212" t="s">
        <v>1488</v>
      </c>
      <c r="G572" s="210"/>
      <c r="H572" s="213">
        <v>77.25</v>
      </c>
      <c r="I572" s="214"/>
      <c r="J572" s="210"/>
      <c r="K572" s="210"/>
      <c r="L572" s="215"/>
      <c r="M572" s="216"/>
      <c r="N572" s="217"/>
      <c r="O572" s="217"/>
      <c r="P572" s="217"/>
      <c r="Q572" s="217"/>
      <c r="R572" s="217"/>
      <c r="S572" s="217"/>
      <c r="T572" s="218"/>
      <c r="AT572" s="219" t="s">
        <v>157</v>
      </c>
      <c r="AU572" s="219" t="s">
        <v>80</v>
      </c>
      <c r="AV572" s="14" t="s">
        <v>80</v>
      </c>
      <c r="AW572" s="14" t="s">
        <v>33</v>
      </c>
      <c r="AX572" s="14" t="s">
        <v>71</v>
      </c>
      <c r="AY572" s="219" t="s">
        <v>143</v>
      </c>
    </row>
    <row r="573" spans="2:51" s="14" customFormat="1" ht="11.25">
      <c r="B573" s="209"/>
      <c r="C573" s="210"/>
      <c r="D573" s="192" t="s">
        <v>157</v>
      </c>
      <c r="E573" s="211" t="s">
        <v>19</v>
      </c>
      <c r="F573" s="212" t="s">
        <v>1489</v>
      </c>
      <c r="G573" s="210"/>
      <c r="H573" s="213">
        <v>129.793</v>
      </c>
      <c r="I573" s="214"/>
      <c r="J573" s="210"/>
      <c r="K573" s="210"/>
      <c r="L573" s="215"/>
      <c r="M573" s="216"/>
      <c r="N573" s="217"/>
      <c r="O573" s="217"/>
      <c r="P573" s="217"/>
      <c r="Q573" s="217"/>
      <c r="R573" s="217"/>
      <c r="S573" s="217"/>
      <c r="T573" s="218"/>
      <c r="AT573" s="219" t="s">
        <v>157</v>
      </c>
      <c r="AU573" s="219" t="s">
        <v>80</v>
      </c>
      <c r="AV573" s="14" t="s">
        <v>80</v>
      </c>
      <c r="AW573" s="14" t="s">
        <v>33</v>
      </c>
      <c r="AX573" s="14" t="s">
        <v>71</v>
      </c>
      <c r="AY573" s="219" t="s">
        <v>143</v>
      </c>
    </row>
    <row r="574" spans="2:51" s="14" customFormat="1" ht="11.25">
      <c r="B574" s="209"/>
      <c r="C574" s="210"/>
      <c r="D574" s="192" t="s">
        <v>157</v>
      </c>
      <c r="E574" s="211" t="s">
        <v>19</v>
      </c>
      <c r="F574" s="212" t="s">
        <v>1490</v>
      </c>
      <c r="G574" s="210"/>
      <c r="H574" s="213">
        <v>6.966</v>
      </c>
      <c r="I574" s="214"/>
      <c r="J574" s="210"/>
      <c r="K574" s="210"/>
      <c r="L574" s="215"/>
      <c r="M574" s="216"/>
      <c r="N574" s="217"/>
      <c r="O574" s="217"/>
      <c r="P574" s="217"/>
      <c r="Q574" s="217"/>
      <c r="R574" s="217"/>
      <c r="S574" s="217"/>
      <c r="T574" s="218"/>
      <c r="AT574" s="219" t="s">
        <v>157</v>
      </c>
      <c r="AU574" s="219" t="s">
        <v>80</v>
      </c>
      <c r="AV574" s="14" t="s">
        <v>80</v>
      </c>
      <c r="AW574" s="14" t="s">
        <v>33</v>
      </c>
      <c r="AX574" s="14" t="s">
        <v>71</v>
      </c>
      <c r="AY574" s="219" t="s">
        <v>143</v>
      </c>
    </row>
    <row r="575" spans="2:51" s="15" customFormat="1" ht="11.25">
      <c r="B575" s="231"/>
      <c r="C575" s="232"/>
      <c r="D575" s="192" t="s">
        <v>157</v>
      </c>
      <c r="E575" s="233" t="s">
        <v>19</v>
      </c>
      <c r="F575" s="234" t="s">
        <v>358</v>
      </c>
      <c r="G575" s="232"/>
      <c r="H575" s="235">
        <v>214.00900000000001</v>
      </c>
      <c r="I575" s="236"/>
      <c r="J575" s="232"/>
      <c r="K575" s="232"/>
      <c r="L575" s="237"/>
      <c r="M575" s="238"/>
      <c r="N575" s="239"/>
      <c r="O575" s="239"/>
      <c r="P575" s="239"/>
      <c r="Q575" s="239"/>
      <c r="R575" s="239"/>
      <c r="S575" s="239"/>
      <c r="T575" s="240"/>
      <c r="AT575" s="241" t="s">
        <v>157</v>
      </c>
      <c r="AU575" s="241" t="s">
        <v>80</v>
      </c>
      <c r="AV575" s="15" t="s">
        <v>151</v>
      </c>
      <c r="AW575" s="15" t="s">
        <v>33</v>
      </c>
      <c r="AX575" s="15" t="s">
        <v>78</v>
      </c>
      <c r="AY575" s="241" t="s">
        <v>143</v>
      </c>
    </row>
    <row r="576" spans="1:65" s="2" customFormat="1" ht="16.5" customHeight="1">
      <c r="A576" s="35"/>
      <c r="B576" s="36"/>
      <c r="C576" s="179" t="s">
        <v>253</v>
      </c>
      <c r="D576" s="179" t="s">
        <v>146</v>
      </c>
      <c r="E576" s="180" t="s">
        <v>560</v>
      </c>
      <c r="F576" s="181" t="s">
        <v>561</v>
      </c>
      <c r="G576" s="182" t="s">
        <v>163</v>
      </c>
      <c r="H576" s="183">
        <v>77.25</v>
      </c>
      <c r="I576" s="184"/>
      <c r="J576" s="185">
        <f>ROUND(I576*H576,2)</f>
        <v>0</v>
      </c>
      <c r="K576" s="181" t="s">
        <v>150</v>
      </c>
      <c r="L576" s="40"/>
      <c r="M576" s="186" t="s">
        <v>19</v>
      </c>
      <c r="N576" s="187" t="s">
        <v>42</v>
      </c>
      <c r="O576" s="65"/>
      <c r="P576" s="188">
        <f>O576*H576</f>
        <v>0</v>
      </c>
      <c r="Q576" s="188">
        <v>0</v>
      </c>
      <c r="R576" s="188">
        <f>Q576*H576</f>
        <v>0</v>
      </c>
      <c r="S576" s="188">
        <v>0</v>
      </c>
      <c r="T576" s="189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0" t="s">
        <v>270</v>
      </c>
      <c r="AT576" s="190" t="s">
        <v>146</v>
      </c>
      <c r="AU576" s="190" t="s">
        <v>80</v>
      </c>
      <c r="AY576" s="18" t="s">
        <v>143</v>
      </c>
      <c r="BE576" s="191">
        <f>IF(N576="základní",J576,0)</f>
        <v>0</v>
      </c>
      <c r="BF576" s="191">
        <f>IF(N576="snížená",J576,0)</f>
        <v>0</v>
      </c>
      <c r="BG576" s="191">
        <f>IF(N576="zákl. přenesená",J576,0)</f>
        <v>0</v>
      </c>
      <c r="BH576" s="191">
        <f>IF(N576="sníž. přenesená",J576,0)</f>
        <v>0</v>
      </c>
      <c r="BI576" s="191">
        <f>IF(N576="nulová",J576,0)</f>
        <v>0</v>
      </c>
      <c r="BJ576" s="18" t="s">
        <v>78</v>
      </c>
      <c r="BK576" s="191">
        <f>ROUND(I576*H576,2)</f>
        <v>0</v>
      </c>
      <c r="BL576" s="18" t="s">
        <v>270</v>
      </c>
      <c r="BM576" s="190" t="s">
        <v>1493</v>
      </c>
    </row>
    <row r="577" spans="1:47" s="2" customFormat="1" ht="19.5">
      <c r="A577" s="35"/>
      <c r="B577" s="36"/>
      <c r="C577" s="37"/>
      <c r="D577" s="192" t="s">
        <v>153</v>
      </c>
      <c r="E577" s="37"/>
      <c r="F577" s="193" t="s">
        <v>563</v>
      </c>
      <c r="G577" s="37"/>
      <c r="H577" s="37"/>
      <c r="I577" s="194"/>
      <c r="J577" s="37"/>
      <c r="K577" s="37"/>
      <c r="L577" s="40"/>
      <c r="M577" s="195"/>
      <c r="N577" s="196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153</v>
      </c>
      <c r="AU577" s="18" t="s">
        <v>80</v>
      </c>
    </row>
    <row r="578" spans="1:47" s="2" customFormat="1" ht="11.25">
      <c r="A578" s="35"/>
      <c r="B578" s="36"/>
      <c r="C578" s="37"/>
      <c r="D578" s="197" t="s">
        <v>155</v>
      </c>
      <c r="E578" s="37"/>
      <c r="F578" s="198" t="s">
        <v>564</v>
      </c>
      <c r="G578" s="37"/>
      <c r="H578" s="37"/>
      <c r="I578" s="194"/>
      <c r="J578" s="37"/>
      <c r="K578" s="37"/>
      <c r="L578" s="40"/>
      <c r="M578" s="195"/>
      <c r="N578" s="196"/>
      <c r="O578" s="65"/>
      <c r="P578" s="65"/>
      <c r="Q578" s="65"/>
      <c r="R578" s="65"/>
      <c r="S578" s="65"/>
      <c r="T578" s="66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8" t="s">
        <v>155</v>
      </c>
      <c r="AU578" s="18" t="s">
        <v>80</v>
      </c>
    </row>
    <row r="579" spans="2:51" s="13" customFormat="1" ht="11.25">
      <c r="B579" s="199"/>
      <c r="C579" s="200"/>
      <c r="D579" s="192" t="s">
        <v>157</v>
      </c>
      <c r="E579" s="201" t="s">
        <v>19</v>
      </c>
      <c r="F579" s="202" t="s">
        <v>158</v>
      </c>
      <c r="G579" s="200"/>
      <c r="H579" s="201" t="s">
        <v>19</v>
      </c>
      <c r="I579" s="203"/>
      <c r="J579" s="200"/>
      <c r="K579" s="200"/>
      <c r="L579" s="204"/>
      <c r="M579" s="205"/>
      <c r="N579" s="206"/>
      <c r="O579" s="206"/>
      <c r="P579" s="206"/>
      <c r="Q579" s="206"/>
      <c r="R579" s="206"/>
      <c r="S579" s="206"/>
      <c r="T579" s="207"/>
      <c r="AT579" s="208" t="s">
        <v>157</v>
      </c>
      <c r="AU579" s="208" t="s">
        <v>80</v>
      </c>
      <c r="AV579" s="13" t="s">
        <v>78</v>
      </c>
      <c r="AW579" s="13" t="s">
        <v>33</v>
      </c>
      <c r="AX579" s="13" t="s">
        <v>71</v>
      </c>
      <c r="AY579" s="208" t="s">
        <v>143</v>
      </c>
    </row>
    <row r="580" spans="2:51" s="13" customFormat="1" ht="11.25">
      <c r="B580" s="199"/>
      <c r="C580" s="200"/>
      <c r="D580" s="192" t="s">
        <v>157</v>
      </c>
      <c r="E580" s="201" t="s">
        <v>19</v>
      </c>
      <c r="F580" s="202" t="s">
        <v>158</v>
      </c>
      <c r="G580" s="200"/>
      <c r="H580" s="201" t="s">
        <v>19</v>
      </c>
      <c r="I580" s="203"/>
      <c r="J580" s="200"/>
      <c r="K580" s="200"/>
      <c r="L580" s="204"/>
      <c r="M580" s="205"/>
      <c r="N580" s="206"/>
      <c r="O580" s="206"/>
      <c r="P580" s="206"/>
      <c r="Q580" s="206"/>
      <c r="R580" s="206"/>
      <c r="S580" s="206"/>
      <c r="T580" s="207"/>
      <c r="AT580" s="208" t="s">
        <v>157</v>
      </c>
      <c r="AU580" s="208" t="s">
        <v>80</v>
      </c>
      <c r="AV580" s="13" t="s">
        <v>78</v>
      </c>
      <c r="AW580" s="13" t="s">
        <v>33</v>
      </c>
      <c r="AX580" s="13" t="s">
        <v>71</v>
      </c>
      <c r="AY580" s="208" t="s">
        <v>143</v>
      </c>
    </row>
    <row r="581" spans="2:51" s="14" customFormat="1" ht="11.25">
      <c r="B581" s="209"/>
      <c r="C581" s="210"/>
      <c r="D581" s="192" t="s">
        <v>157</v>
      </c>
      <c r="E581" s="211" t="s">
        <v>19</v>
      </c>
      <c r="F581" s="212" t="s">
        <v>1221</v>
      </c>
      <c r="G581" s="210"/>
      <c r="H581" s="213">
        <v>77.25</v>
      </c>
      <c r="I581" s="214"/>
      <c r="J581" s="210"/>
      <c r="K581" s="210"/>
      <c r="L581" s="215"/>
      <c r="M581" s="216"/>
      <c r="N581" s="217"/>
      <c r="O581" s="217"/>
      <c r="P581" s="217"/>
      <c r="Q581" s="217"/>
      <c r="R581" s="217"/>
      <c r="S581" s="217"/>
      <c r="T581" s="218"/>
      <c r="AT581" s="219" t="s">
        <v>157</v>
      </c>
      <c r="AU581" s="219" t="s">
        <v>80</v>
      </c>
      <c r="AV581" s="14" t="s">
        <v>80</v>
      </c>
      <c r="AW581" s="14" t="s">
        <v>33</v>
      </c>
      <c r="AX581" s="14" t="s">
        <v>78</v>
      </c>
      <c r="AY581" s="219" t="s">
        <v>143</v>
      </c>
    </row>
    <row r="582" spans="1:65" s="2" customFormat="1" ht="21.75" customHeight="1">
      <c r="A582" s="35"/>
      <c r="B582" s="36"/>
      <c r="C582" s="179" t="s">
        <v>261</v>
      </c>
      <c r="D582" s="179" t="s">
        <v>146</v>
      </c>
      <c r="E582" s="180" t="s">
        <v>567</v>
      </c>
      <c r="F582" s="181" t="s">
        <v>568</v>
      </c>
      <c r="G582" s="182" t="s">
        <v>163</v>
      </c>
      <c r="H582" s="183">
        <v>43.18</v>
      </c>
      <c r="I582" s="184"/>
      <c r="J582" s="185">
        <f>ROUND(I582*H582,2)</f>
        <v>0</v>
      </c>
      <c r="K582" s="181" t="s">
        <v>150</v>
      </c>
      <c r="L582" s="40"/>
      <c r="M582" s="186" t="s">
        <v>19</v>
      </c>
      <c r="N582" s="187" t="s">
        <v>42</v>
      </c>
      <c r="O582" s="65"/>
      <c r="P582" s="188">
        <f>O582*H582</f>
        <v>0</v>
      </c>
      <c r="Q582" s="188">
        <v>0</v>
      </c>
      <c r="R582" s="188">
        <f>Q582*H582</f>
        <v>0</v>
      </c>
      <c r="S582" s="188">
        <v>0</v>
      </c>
      <c r="T582" s="189">
        <f>S582*H582</f>
        <v>0</v>
      </c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R582" s="190" t="s">
        <v>270</v>
      </c>
      <c r="AT582" s="190" t="s">
        <v>146</v>
      </c>
      <c r="AU582" s="190" t="s">
        <v>80</v>
      </c>
      <c r="AY582" s="18" t="s">
        <v>143</v>
      </c>
      <c r="BE582" s="191">
        <f>IF(N582="základní",J582,0)</f>
        <v>0</v>
      </c>
      <c r="BF582" s="191">
        <f>IF(N582="snížená",J582,0)</f>
        <v>0</v>
      </c>
      <c r="BG582" s="191">
        <f>IF(N582="zákl. přenesená",J582,0)</f>
        <v>0</v>
      </c>
      <c r="BH582" s="191">
        <f>IF(N582="sníž. přenesená",J582,0)</f>
        <v>0</v>
      </c>
      <c r="BI582" s="191">
        <f>IF(N582="nulová",J582,0)</f>
        <v>0</v>
      </c>
      <c r="BJ582" s="18" t="s">
        <v>78</v>
      </c>
      <c r="BK582" s="191">
        <f>ROUND(I582*H582,2)</f>
        <v>0</v>
      </c>
      <c r="BL582" s="18" t="s">
        <v>270</v>
      </c>
      <c r="BM582" s="190" t="s">
        <v>1494</v>
      </c>
    </row>
    <row r="583" spans="1:47" s="2" customFormat="1" ht="29.25">
      <c r="A583" s="35"/>
      <c r="B583" s="36"/>
      <c r="C583" s="37"/>
      <c r="D583" s="192" t="s">
        <v>153</v>
      </c>
      <c r="E583" s="37"/>
      <c r="F583" s="193" t="s">
        <v>570</v>
      </c>
      <c r="G583" s="37"/>
      <c r="H583" s="37"/>
      <c r="I583" s="194"/>
      <c r="J583" s="37"/>
      <c r="K583" s="37"/>
      <c r="L583" s="40"/>
      <c r="M583" s="195"/>
      <c r="N583" s="196"/>
      <c r="O583" s="65"/>
      <c r="P583" s="65"/>
      <c r="Q583" s="65"/>
      <c r="R583" s="65"/>
      <c r="S583" s="65"/>
      <c r="T583" s="66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T583" s="18" t="s">
        <v>153</v>
      </c>
      <c r="AU583" s="18" t="s">
        <v>80</v>
      </c>
    </row>
    <row r="584" spans="1:47" s="2" customFormat="1" ht="11.25">
      <c r="A584" s="35"/>
      <c r="B584" s="36"/>
      <c r="C584" s="37"/>
      <c r="D584" s="197" t="s">
        <v>155</v>
      </c>
      <c r="E584" s="37"/>
      <c r="F584" s="198" t="s">
        <v>571</v>
      </c>
      <c r="G584" s="37"/>
      <c r="H584" s="37"/>
      <c r="I584" s="194"/>
      <c r="J584" s="37"/>
      <c r="K584" s="37"/>
      <c r="L584" s="40"/>
      <c r="M584" s="195"/>
      <c r="N584" s="196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8" t="s">
        <v>155</v>
      </c>
      <c r="AU584" s="18" t="s">
        <v>80</v>
      </c>
    </row>
    <row r="585" spans="2:51" s="13" customFormat="1" ht="11.25">
      <c r="B585" s="199"/>
      <c r="C585" s="200"/>
      <c r="D585" s="192" t="s">
        <v>157</v>
      </c>
      <c r="E585" s="201" t="s">
        <v>19</v>
      </c>
      <c r="F585" s="202" t="s">
        <v>158</v>
      </c>
      <c r="G585" s="200"/>
      <c r="H585" s="201" t="s">
        <v>19</v>
      </c>
      <c r="I585" s="203"/>
      <c r="J585" s="200"/>
      <c r="K585" s="200"/>
      <c r="L585" s="204"/>
      <c r="M585" s="205"/>
      <c r="N585" s="206"/>
      <c r="O585" s="206"/>
      <c r="P585" s="206"/>
      <c r="Q585" s="206"/>
      <c r="R585" s="206"/>
      <c r="S585" s="206"/>
      <c r="T585" s="207"/>
      <c r="AT585" s="208" t="s">
        <v>157</v>
      </c>
      <c r="AU585" s="208" t="s">
        <v>80</v>
      </c>
      <c r="AV585" s="13" t="s">
        <v>78</v>
      </c>
      <c r="AW585" s="13" t="s">
        <v>33</v>
      </c>
      <c r="AX585" s="13" t="s">
        <v>71</v>
      </c>
      <c r="AY585" s="208" t="s">
        <v>143</v>
      </c>
    </row>
    <row r="586" spans="2:51" s="14" customFormat="1" ht="22.5">
      <c r="B586" s="209"/>
      <c r="C586" s="210"/>
      <c r="D586" s="192" t="s">
        <v>157</v>
      </c>
      <c r="E586" s="211" t="s">
        <v>19</v>
      </c>
      <c r="F586" s="212" t="s">
        <v>1223</v>
      </c>
      <c r="G586" s="210"/>
      <c r="H586" s="213">
        <v>43.18</v>
      </c>
      <c r="I586" s="214"/>
      <c r="J586" s="210"/>
      <c r="K586" s="210"/>
      <c r="L586" s="215"/>
      <c r="M586" s="216"/>
      <c r="N586" s="217"/>
      <c r="O586" s="217"/>
      <c r="P586" s="217"/>
      <c r="Q586" s="217"/>
      <c r="R586" s="217"/>
      <c r="S586" s="217"/>
      <c r="T586" s="218"/>
      <c r="AT586" s="219" t="s">
        <v>157</v>
      </c>
      <c r="AU586" s="219" t="s">
        <v>80</v>
      </c>
      <c r="AV586" s="14" t="s">
        <v>80</v>
      </c>
      <c r="AW586" s="14" t="s">
        <v>33</v>
      </c>
      <c r="AX586" s="14" t="s">
        <v>78</v>
      </c>
      <c r="AY586" s="219" t="s">
        <v>143</v>
      </c>
    </row>
    <row r="587" spans="1:65" s="2" customFormat="1" ht="24.2" customHeight="1">
      <c r="A587" s="35"/>
      <c r="B587" s="36"/>
      <c r="C587" s="179" t="s">
        <v>277</v>
      </c>
      <c r="D587" s="179" t="s">
        <v>146</v>
      </c>
      <c r="E587" s="180" t="s">
        <v>574</v>
      </c>
      <c r="F587" s="181" t="s">
        <v>575</v>
      </c>
      <c r="G587" s="182" t="s">
        <v>163</v>
      </c>
      <c r="H587" s="183">
        <v>16</v>
      </c>
      <c r="I587" s="184"/>
      <c r="J587" s="185">
        <f>ROUND(I587*H587,2)</f>
        <v>0</v>
      </c>
      <c r="K587" s="181" t="s">
        <v>150</v>
      </c>
      <c r="L587" s="40"/>
      <c r="M587" s="186" t="s">
        <v>19</v>
      </c>
      <c r="N587" s="187" t="s">
        <v>42</v>
      </c>
      <c r="O587" s="65"/>
      <c r="P587" s="188">
        <f>O587*H587</f>
        <v>0</v>
      </c>
      <c r="Q587" s="188">
        <v>0</v>
      </c>
      <c r="R587" s="188">
        <f>Q587*H587</f>
        <v>0</v>
      </c>
      <c r="S587" s="188">
        <v>0</v>
      </c>
      <c r="T587" s="189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90" t="s">
        <v>270</v>
      </c>
      <c r="AT587" s="190" t="s">
        <v>146</v>
      </c>
      <c r="AU587" s="190" t="s">
        <v>80</v>
      </c>
      <c r="AY587" s="18" t="s">
        <v>143</v>
      </c>
      <c r="BE587" s="191">
        <f>IF(N587="základní",J587,0)</f>
        <v>0</v>
      </c>
      <c r="BF587" s="191">
        <f>IF(N587="snížená",J587,0)</f>
        <v>0</v>
      </c>
      <c r="BG587" s="191">
        <f>IF(N587="zákl. přenesená",J587,0)</f>
        <v>0</v>
      </c>
      <c r="BH587" s="191">
        <f>IF(N587="sníž. přenesená",J587,0)</f>
        <v>0</v>
      </c>
      <c r="BI587" s="191">
        <f>IF(N587="nulová",J587,0)</f>
        <v>0</v>
      </c>
      <c r="BJ587" s="18" t="s">
        <v>78</v>
      </c>
      <c r="BK587" s="191">
        <f>ROUND(I587*H587,2)</f>
        <v>0</v>
      </c>
      <c r="BL587" s="18" t="s">
        <v>270</v>
      </c>
      <c r="BM587" s="190" t="s">
        <v>1495</v>
      </c>
    </row>
    <row r="588" spans="1:47" s="2" customFormat="1" ht="29.25">
      <c r="A588" s="35"/>
      <c r="B588" s="36"/>
      <c r="C588" s="37"/>
      <c r="D588" s="192" t="s">
        <v>153</v>
      </c>
      <c r="E588" s="37"/>
      <c r="F588" s="193" t="s">
        <v>577</v>
      </c>
      <c r="G588" s="37"/>
      <c r="H588" s="37"/>
      <c r="I588" s="194"/>
      <c r="J588" s="37"/>
      <c r="K588" s="37"/>
      <c r="L588" s="40"/>
      <c r="M588" s="195"/>
      <c r="N588" s="196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153</v>
      </c>
      <c r="AU588" s="18" t="s">
        <v>80</v>
      </c>
    </row>
    <row r="589" spans="1:47" s="2" customFormat="1" ht="11.25">
      <c r="A589" s="35"/>
      <c r="B589" s="36"/>
      <c r="C589" s="37"/>
      <c r="D589" s="197" t="s">
        <v>155</v>
      </c>
      <c r="E589" s="37"/>
      <c r="F589" s="198" t="s">
        <v>578</v>
      </c>
      <c r="G589" s="37"/>
      <c r="H589" s="37"/>
      <c r="I589" s="194"/>
      <c r="J589" s="37"/>
      <c r="K589" s="37"/>
      <c r="L589" s="40"/>
      <c r="M589" s="195"/>
      <c r="N589" s="196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155</v>
      </c>
      <c r="AU589" s="18" t="s">
        <v>80</v>
      </c>
    </row>
    <row r="590" spans="2:51" s="14" customFormat="1" ht="11.25">
      <c r="B590" s="209"/>
      <c r="C590" s="210"/>
      <c r="D590" s="192" t="s">
        <v>157</v>
      </c>
      <c r="E590" s="211" t="s">
        <v>19</v>
      </c>
      <c r="F590" s="212" t="s">
        <v>1496</v>
      </c>
      <c r="G590" s="210"/>
      <c r="H590" s="213">
        <v>16</v>
      </c>
      <c r="I590" s="214"/>
      <c r="J590" s="210"/>
      <c r="K590" s="210"/>
      <c r="L590" s="215"/>
      <c r="M590" s="216"/>
      <c r="N590" s="217"/>
      <c r="O590" s="217"/>
      <c r="P590" s="217"/>
      <c r="Q590" s="217"/>
      <c r="R590" s="217"/>
      <c r="S590" s="217"/>
      <c r="T590" s="218"/>
      <c r="AT590" s="219" t="s">
        <v>157</v>
      </c>
      <c r="AU590" s="219" t="s">
        <v>80</v>
      </c>
      <c r="AV590" s="14" t="s">
        <v>80</v>
      </c>
      <c r="AW590" s="14" t="s">
        <v>33</v>
      </c>
      <c r="AX590" s="14" t="s">
        <v>78</v>
      </c>
      <c r="AY590" s="219" t="s">
        <v>143</v>
      </c>
    </row>
    <row r="591" spans="1:65" s="2" customFormat="1" ht="16.5" customHeight="1">
      <c r="A591" s="35"/>
      <c r="B591" s="36"/>
      <c r="C591" s="220" t="s">
        <v>1189</v>
      </c>
      <c r="D591" s="220" t="s">
        <v>240</v>
      </c>
      <c r="E591" s="221" t="s">
        <v>581</v>
      </c>
      <c r="F591" s="222" t="s">
        <v>582</v>
      </c>
      <c r="G591" s="223" t="s">
        <v>163</v>
      </c>
      <c r="H591" s="224">
        <v>143.252</v>
      </c>
      <c r="I591" s="225"/>
      <c r="J591" s="226">
        <f>ROUND(I591*H591,2)</f>
        <v>0</v>
      </c>
      <c r="K591" s="222" t="s">
        <v>150</v>
      </c>
      <c r="L591" s="227"/>
      <c r="M591" s="228" t="s">
        <v>19</v>
      </c>
      <c r="N591" s="229" t="s">
        <v>42</v>
      </c>
      <c r="O591" s="65"/>
      <c r="P591" s="188">
        <f>O591*H591</f>
        <v>0</v>
      </c>
      <c r="Q591" s="188">
        <v>0</v>
      </c>
      <c r="R591" s="188">
        <f>Q591*H591</f>
        <v>0</v>
      </c>
      <c r="S591" s="188">
        <v>0</v>
      </c>
      <c r="T591" s="189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0" t="s">
        <v>387</v>
      </c>
      <c r="AT591" s="190" t="s">
        <v>240</v>
      </c>
      <c r="AU591" s="190" t="s">
        <v>80</v>
      </c>
      <c r="AY591" s="18" t="s">
        <v>143</v>
      </c>
      <c r="BE591" s="191">
        <f>IF(N591="základní",J591,0)</f>
        <v>0</v>
      </c>
      <c r="BF591" s="191">
        <f>IF(N591="snížená",J591,0)</f>
        <v>0</v>
      </c>
      <c r="BG591" s="191">
        <f>IF(N591="zákl. přenesená",J591,0)</f>
        <v>0</v>
      </c>
      <c r="BH591" s="191">
        <f>IF(N591="sníž. přenesená",J591,0)</f>
        <v>0</v>
      </c>
      <c r="BI591" s="191">
        <f>IF(N591="nulová",J591,0)</f>
        <v>0</v>
      </c>
      <c r="BJ591" s="18" t="s">
        <v>78</v>
      </c>
      <c r="BK591" s="191">
        <f>ROUND(I591*H591,2)</f>
        <v>0</v>
      </c>
      <c r="BL591" s="18" t="s">
        <v>270</v>
      </c>
      <c r="BM591" s="190" t="s">
        <v>1497</v>
      </c>
    </row>
    <row r="592" spans="1:47" s="2" customFormat="1" ht="11.25">
      <c r="A592" s="35"/>
      <c r="B592" s="36"/>
      <c r="C592" s="37"/>
      <c r="D592" s="192" t="s">
        <v>153</v>
      </c>
      <c r="E592" s="37"/>
      <c r="F592" s="193" t="s">
        <v>582</v>
      </c>
      <c r="G592" s="37"/>
      <c r="H592" s="37"/>
      <c r="I592" s="194"/>
      <c r="J592" s="37"/>
      <c r="K592" s="37"/>
      <c r="L592" s="40"/>
      <c r="M592" s="195"/>
      <c r="N592" s="196"/>
      <c r="O592" s="65"/>
      <c r="P592" s="65"/>
      <c r="Q592" s="65"/>
      <c r="R592" s="65"/>
      <c r="S592" s="65"/>
      <c r="T592" s="66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153</v>
      </c>
      <c r="AU592" s="18" t="s">
        <v>80</v>
      </c>
    </row>
    <row r="593" spans="2:51" s="14" customFormat="1" ht="11.25">
      <c r="B593" s="209"/>
      <c r="C593" s="210"/>
      <c r="D593" s="192" t="s">
        <v>157</v>
      </c>
      <c r="E593" s="211" t="s">
        <v>19</v>
      </c>
      <c r="F593" s="212" t="s">
        <v>1498</v>
      </c>
      <c r="G593" s="210"/>
      <c r="H593" s="213">
        <v>136.43</v>
      </c>
      <c r="I593" s="214"/>
      <c r="J593" s="210"/>
      <c r="K593" s="210"/>
      <c r="L593" s="215"/>
      <c r="M593" s="216"/>
      <c r="N593" s="217"/>
      <c r="O593" s="217"/>
      <c r="P593" s="217"/>
      <c r="Q593" s="217"/>
      <c r="R593" s="217"/>
      <c r="S593" s="217"/>
      <c r="T593" s="218"/>
      <c r="AT593" s="219" t="s">
        <v>157</v>
      </c>
      <c r="AU593" s="219" t="s">
        <v>80</v>
      </c>
      <c r="AV593" s="14" t="s">
        <v>80</v>
      </c>
      <c r="AW593" s="14" t="s">
        <v>33</v>
      </c>
      <c r="AX593" s="14" t="s">
        <v>78</v>
      </c>
      <c r="AY593" s="219" t="s">
        <v>143</v>
      </c>
    </row>
    <row r="594" spans="2:51" s="14" customFormat="1" ht="11.25">
      <c r="B594" s="209"/>
      <c r="C594" s="210"/>
      <c r="D594" s="192" t="s">
        <v>157</v>
      </c>
      <c r="E594" s="210"/>
      <c r="F594" s="212" t="s">
        <v>1499</v>
      </c>
      <c r="G594" s="210"/>
      <c r="H594" s="213">
        <v>143.252</v>
      </c>
      <c r="I594" s="214"/>
      <c r="J594" s="210"/>
      <c r="K594" s="210"/>
      <c r="L594" s="215"/>
      <c r="M594" s="216"/>
      <c r="N594" s="217"/>
      <c r="O594" s="217"/>
      <c r="P594" s="217"/>
      <c r="Q594" s="217"/>
      <c r="R594" s="217"/>
      <c r="S594" s="217"/>
      <c r="T594" s="218"/>
      <c r="AT594" s="219" t="s">
        <v>157</v>
      </c>
      <c r="AU594" s="219" t="s">
        <v>80</v>
      </c>
      <c r="AV594" s="14" t="s">
        <v>80</v>
      </c>
      <c r="AW594" s="14" t="s">
        <v>4</v>
      </c>
      <c r="AX594" s="14" t="s">
        <v>78</v>
      </c>
      <c r="AY594" s="219" t="s">
        <v>143</v>
      </c>
    </row>
    <row r="595" spans="1:65" s="2" customFormat="1" ht="24.2" customHeight="1">
      <c r="A595" s="35"/>
      <c r="B595" s="36"/>
      <c r="C595" s="179" t="s">
        <v>1192</v>
      </c>
      <c r="D595" s="179" t="s">
        <v>146</v>
      </c>
      <c r="E595" s="180" t="s">
        <v>586</v>
      </c>
      <c r="F595" s="181" t="s">
        <v>587</v>
      </c>
      <c r="G595" s="182" t="s">
        <v>163</v>
      </c>
      <c r="H595" s="183">
        <v>300.404</v>
      </c>
      <c r="I595" s="184"/>
      <c r="J595" s="185">
        <f>ROUND(I595*H595,2)</f>
        <v>0</v>
      </c>
      <c r="K595" s="181" t="s">
        <v>150</v>
      </c>
      <c r="L595" s="40"/>
      <c r="M595" s="186" t="s">
        <v>19</v>
      </c>
      <c r="N595" s="187" t="s">
        <v>42</v>
      </c>
      <c r="O595" s="65"/>
      <c r="P595" s="188">
        <f>O595*H595</f>
        <v>0</v>
      </c>
      <c r="Q595" s="188">
        <v>0.0002</v>
      </c>
      <c r="R595" s="188">
        <f>Q595*H595</f>
        <v>0.060080800000000004</v>
      </c>
      <c r="S595" s="188">
        <v>0</v>
      </c>
      <c r="T595" s="189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0" t="s">
        <v>270</v>
      </c>
      <c r="AT595" s="190" t="s">
        <v>146</v>
      </c>
      <c r="AU595" s="190" t="s">
        <v>80</v>
      </c>
      <c r="AY595" s="18" t="s">
        <v>143</v>
      </c>
      <c r="BE595" s="191">
        <f>IF(N595="základní",J595,0)</f>
        <v>0</v>
      </c>
      <c r="BF595" s="191">
        <f>IF(N595="snížená",J595,0)</f>
        <v>0</v>
      </c>
      <c r="BG595" s="191">
        <f>IF(N595="zákl. přenesená",J595,0)</f>
        <v>0</v>
      </c>
      <c r="BH595" s="191">
        <f>IF(N595="sníž. přenesená",J595,0)</f>
        <v>0</v>
      </c>
      <c r="BI595" s="191">
        <f>IF(N595="nulová",J595,0)</f>
        <v>0</v>
      </c>
      <c r="BJ595" s="18" t="s">
        <v>78</v>
      </c>
      <c r="BK595" s="191">
        <f>ROUND(I595*H595,2)</f>
        <v>0</v>
      </c>
      <c r="BL595" s="18" t="s">
        <v>270</v>
      </c>
      <c r="BM595" s="190" t="s">
        <v>1500</v>
      </c>
    </row>
    <row r="596" spans="1:47" s="2" customFormat="1" ht="19.5">
      <c r="A596" s="35"/>
      <c r="B596" s="36"/>
      <c r="C596" s="37"/>
      <c r="D596" s="192" t="s">
        <v>153</v>
      </c>
      <c r="E596" s="37"/>
      <c r="F596" s="193" t="s">
        <v>589</v>
      </c>
      <c r="G596" s="37"/>
      <c r="H596" s="37"/>
      <c r="I596" s="194"/>
      <c r="J596" s="37"/>
      <c r="K596" s="37"/>
      <c r="L596" s="40"/>
      <c r="M596" s="195"/>
      <c r="N596" s="196"/>
      <c r="O596" s="65"/>
      <c r="P596" s="65"/>
      <c r="Q596" s="65"/>
      <c r="R596" s="65"/>
      <c r="S596" s="65"/>
      <c r="T596" s="66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T596" s="18" t="s">
        <v>153</v>
      </c>
      <c r="AU596" s="18" t="s">
        <v>80</v>
      </c>
    </row>
    <row r="597" spans="1:47" s="2" customFormat="1" ht="11.25">
      <c r="A597" s="35"/>
      <c r="B597" s="36"/>
      <c r="C597" s="37"/>
      <c r="D597" s="197" t="s">
        <v>155</v>
      </c>
      <c r="E597" s="37"/>
      <c r="F597" s="198" t="s">
        <v>590</v>
      </c>
      <c r="G597" s="37"/>
      <c r="H597" s="37"/>
      <c r="I597" s="194"/>
      <c r="J597" s="37"/>
      <c r="K597" s="37"/>
      <c r="L597" s="40"/>
      <c r="M597" s="195"/>
      <c r="N597" s="196"/>
      <c r="O597" s="65"/>
      <c r="P597" s="65"/>
      <c r="Q597" s="65"/>
      <c r="R597" s="65"/>
      <c r="S597" s="65"/>
      <c r="T597" s="66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T597" s="18" t="s">
        <v>155</v>
      </c>
      <c r="AU597" s="18" t="s">
        <v>80</v>
      </c>
    </row>
    <row r="598" spans="2:51" s="13" customFormat="1" ht="11.25">
      <c r="B598" s="199"/>
      <c r="C598" s="200"/>
      <c r="D598" s="192" t="s">
        <v>157</v>
      </c>
      <c r="E598" s="201" t="s">
        <v>19</v>
      </c>
      <c r="F598" s="202" t="s">
        <v>189</v>
      </c>
      <c r="G598" s="200"/>
      <c r="H598" s="201" t="s">
        <v>19</v>
      </c>
      <c r="I598" s="203"/>
      <c r="J598" s="200"/>
      <c r="K598" s="200"/>
      <c r="L598" s="204"/>
      <c r="M598" s="205"/>
      <c r="N598" s="206"/>
      <c r="O598" s="206"/>
      <c r="P598" s="206"/>
      <c r="Q598" s="206"/>
      <c r="R598" s="206"/>
      <c r="S598" s="206"/>
      <c r="T598" s="207"/>
      <c r="AT598" s="208" t="s">
        <v>157</v>
      </c>
      <c r="AU598" s="208" t="s">
        <v>80</v>
      </c>
      <c r="AV598" s="13" t="s">
        <v>78</v>
      </c>
      <c r="AW598" s="13" t="s">
        <v>33</v>
      </c>
      <c r="AX598" s="13" t="s">
        <v>71</v>
      </c>
      <c r="AY598" s="208" t="s">
        <v>143</v>
      </c>
    </row>
    <row r="599" spans="2:51" s="14" customFormat="1" ht="22.5">
      <c r="B599" s="209"/>
      <c r="C599" s="210"/>
      <c r="D599" s="192" t="s">
        <v>157</v>
      </c>
      <c r="E599" s="211" t="s">
        <v>19</v>
      </c>
      <c r="F599" s="212" t="s">
        <v>1501</v>
      </c>
      <c r="G599" s="210"/>
      <c r="H599" s="213">
        <v>63.25</v>
      </c>
      <c r="I599" s="214"/>
      <c r="J599" s="210"/>
      <c r="K599" s="210"/>
      <c r="L599" s="215"/>
      <c r="M599" s="216"/>
      <c r="N599" s="217"/>
      <c r="O599" s="217"/>
      <c r="P599" s="217"/>
      <c r="Q599" s="217"/>
      <c r="R599" s="217"/>
      <c r="S599" s="217"/>
      <c r="T599" s="218"/>
      <c r="AT599" s="219" t="s">
        <v>157</v>
      </c>
      <c r="AU599" s="219" t="s">
        <v>80</v>
      </c>
      <c r="AV599" s="14" t="s">
        <v>80</v>
      </c>
      <c r="AW599" s="14" t="s">
        <v>33</v>
      </c>
      <c r="AX599" s="14" t="s">
        <v>71</v>
      </c>
      <c r="AY599" s="219" t="s">
        <v>143</v>
      </c>
    </row>
    <row r="600" spans="2:51" s="14" customFormat="1" ht="33.75">
      <c r="B600" s="209"/>
      <c r="C600" s="210"/>
      <c r="D600" s="192" t="s">
        <v>157</v>
      </c>
      <c r="E600" s="211" t="s">
        <v>19</v>
      </c>
      <c r="F600" s="212" t="s">
        <v>1502</v>
      </c>
      <c r="G600" s="210"/>
      <c r="H600" s="213">
        <v>45.241</v>
      </c>
      <c r="I600" s="214"/>
      <c r="J600" s="210"/>
      <c r="K600" s="210"/>
      <c r="L600" s="215"/>
      <c r="M600" s="216"/>
      <c r="N600" s="217"/>
      <c r="O600" s="217"/>
      <c r="P600" s="217"/>
      <c r="Q600" s="217"/>
      <c r="R600" s="217"/>
      <c r="S600" s="217"/>
      <c r="T600" s="218"/>
      <c r="AT600" s="219" t="s">
        <v>157</v>
      </c>
      <c r="AU600" s="219" t="s">
        <v>80</v>
      </c>
      <c r="AV600" s="14" t="s">
        <v>80</v>
      </c>
      <c r="AW600" s="14" t="s">
        <v>33</v>
      </c>
      <c r="AX600" s="14" t="s">
        <v>71</v>
      </c>
      <c r="AY600" s="219" t="s">
        <v>143</v>
      </c>
    </row>
    <row r="601" spans="2:51" s="14" customFormat="1" ht="33.75">
      <c r="B601" s="209"/>
      <c r="C601" s="210"/>
      <c r="D601" s="192" t="s">
        <v>157</v>
      </c>
      <c r="E601" s="211" t="s">
        <v>19</v>
      </c>
      <c r="F601" s="212" t="s">
        <v>1503</v>
      </c>
      <c r="G601" s="210"/>
      <c r="H601" s="213">
        <v>88.604</v>
      </c>
      <c r="I601" s="214"/>
      <c r="J601" s="210"/>
      <c r="K601" s="210"/>
      <c r="L601" s="215"/>
      <c r="M601" s="216"/>
      <c r="N601" s="217"/>
      <c r="O601" s="217"/>
      <c r="P601" s="217"/>
      <c r="Q601" s="217"/>
      <c r="R601" s="217"/>
      <c r="S601" s="217"/>
      <c r="T601" s="218"/>
      <c r="AT601" s="219" t="s">
        <v>157</v>
      </c>
      <c r="AU601" s="219" t="s">
        <v>80</v>
      </c>
      <c r="AV601" s="14" t="s">
        <v>80</v>
      </c>
      <c r="AW601" s="14" t="s">
        <v>33</v>
      </c>
      <c r="AX601" s="14" t="s">
        <v>71</v>
      </c>
      <c r="AY601" s="219" t="s">
        <v>143</v>
      </c>
    </row>
    <row r="602" spans="2:51" s="14" customFormat="1" ht="11.25">
      <c r="B602" s="209"/>
      <c r="C602" s="210"/>
      <c r="D602" s="192" t="s">
        <v>157</v>
      </c>
      <c r="E602" s="211" t="s">
        <v>19</v>
      </c>
      <c r="F602" s="212" t="s">
        <v>1504</v>
      </c>
      <c r="G602" s="210"/>
      <c r="H602" s="213">
        <v>27.006</v>
      </c>
      <c r="I602" s="214"/>
      <c r="J602" s="210"/>
      <c r="K602" s="210"/>
      <c r="L602" s="215"/>
      <c r="M602" s="216"/>
      <c r="N602" s="217"/>
      <c r="O602" s="217"/>
      <c r="P602" s="217"/>
      <c r="Q602" s="217"/>
      <c r="R602" s="217"/>
      <c r="S602" s="217"/>
      <c r="T602" s="218"/>
      <c r="AT602" s="219" t="s">
        <v>157</v>
      </c>
      <c r="AU602" s="219" t="s">
        <v>80</v>
      </c>
      <c r="AV602" s="14" t="s">
        <v>80</v>
      </c>
      <c r="AW602" s="14" t="s">
        <v>33</v>
      </c>
      <c r="AX602" s="14" t="s">
        <v>71</v>
      </c>
      <c r="AY602" s="219" t="s">
        <v>143</v>
      </c>
    </row>
    <row r="603" spans="2:51" s="14" customFormat="1" ht="11.25">
      <c r="B603" s="209"/>
      <c r="C603" s="210"/>
      <c r="D603" s="192" t="s">
        <v>157</v>
      </c>
      <c r="E603" s="211" t="s">
        <v>19</v>
      </c>
      <c r="F603" s="212" t="s">
        <v>1505</v>
      </c>
      <c r="G603" s="210"/>
      <c r="H603" s="213">
        <v>61.14</v>
      </c>
      <c r="I603" s="214"/>
      <c r="J603" s="210"/>
      <c r="K603" s="210"/>
      <c r="L603" s="215"/>
      <c r="M603" s="216"/>
      <c r="N603" s="217"/>
      <c r="O603" s="217"/>
      <c r="P603" s="217"/>
      <c r="Q603" s="217"/>
      <c r="R603" s="217"/>
      <c r="S603" s="217"/>
      <c r="T603" s="218"/>
      <c r="AT603" s="219" t="s">
        <v>157</v>
      </c>
      <c r="AU603" s="219" t="s">
        <v>80</v>
      </c>
      <c r="AV603" s="14" t="s">
        <v>80</v>
      </c>
      <c r="AW603" s="14" t="s">
        <v>33</v>
      </c>
      <c r="AX603" s="14" t="s">
        <v>71</v>
      </c>
      <c r="AY603" s="219" t="s">
        <v>143</v>
      </c>
    </row>
    <row r="604" spans="2:51" s="14" customFormat="1" ht="11.25">
      <c r="B604" s="209"/>
      <c r="C604" s="210"/>
      <c r="D604" s="192" t="s">
        <v>157</v>
      </c>
      <c r="E604" s="211" t="s">
        <v>19</v>
      </c>
      <c r="F604" s="212" t="s">
        <v>1506</v>
      </c>
      <c r="G604" s="210"/>
      <c r="H604" s="213">
        <v>15.163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157</v>
      </c>
      <c r="AU604" s="219" t="s">
        <v>80</v>
      </c>
      <c r="AV604" s="14" t="s">
        <v>80</v>
      </c>
      <c r="AW604" s="14" t="s">
        <v>33</v>
      </c>
      <c r="AX604" s="14" t="s">
        <v>71</v>
      </c>
      <c r="AY604" s="219" t="s">
        <v>143</v>
      </c>
    </row>
    <row r="605" spans="2:51" s="15" customFormat="1" ht="11.25">
      <c r="B605" s="231"/>
      <c r="C605" s="232"/>
      <c r="D605" s="192" t="s">
        <v>157</v>
      </c>
      <c r="E605" s="233" t="s">
        <v>19</v>
      </c>
      <c r="F605" s="234" t="s">
        <v>358</v>
      </c>
      <c r="G605" s="232"/>
      <c r="H605" s="235">
        <v>300.404</v>
      </c>
      <c r="I605" s="236"/>
      <c r="J605" s="232"/>
      <c r="K605" s="232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157</v>
      </c>
      <c r="AU605" s="241" t="s">
        <v>80</v>
      </c>
      <c r="AV605" s="15" t="s">
        <v>151</v>
      </c>
      <c r="AW605" s="15" t="s">
        <v>33</v>
      </c>
      <c r="AX605" s="15" t="s">
        <v>78</v>
      </c>
      <c r="AY605" s="241" t="s">
        <v>143</v>
      </c>
    </row>
    <row r="606" spans="1:65" s="2" customFormat="1" ht="33" customHeight="1">
      <c r="A606" s="35"/>
      <c r="B606" s="36"/>
      <c r="C606" s="179" t="s">
        <v>1195</v>
      </c>
      <c r="D606" s="179" t="s">
        <v>146</v>
      </c>
      <c r="E606" s="180" t="s">
        <v>594</v>
      </c>
      <c r="F606" s="181" t="s">
        <v>595</v>
      </c>
      <c r="G606" s="182" t="s">
        <v>163</v>
      </c>
      <c r="H606" s="183">
        <v>300.404</v>
      </c>
      <c r="I606" s="184"/>
      <c r="J606" s="185">
        <f>ROUND(I606*H606,2)</f>
        <v>0</v>
      </c>
      <c r="K606" s="181" t="s">
        <v>150</v>
      </c>
      <c r="L606" s="40"/>
      <c r="M606" s="186" t="s">
        <v>19</v>
      </c>
      <c r="N606" s="187" t="s">
        <v>42</v>
      </c>
      <c r="O606" s="65"/>
      <c r="P606" s="188">
        <f>O606*H606</f>
        <v>0</v>
      </c>
      <c r="Q606" s="188">
        <v>0.00026</v>
      </c>
      <c r="R606" s="188">
        <f>Q606*H606</f>
        <v>0.07810503999999999</v>
      </c>
      <c r="S606" s="188">
        <v>0</v>
      </c>
      <c r="T606" s="189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0" t="s">
        <v>270</v>
      </c>
      <c r="AT606" s="190" t="s">
        <v>146</v>
      </c>
      <c r="AU606" s="190" t="s">
        <v>80</v>
      </c>
      <c r="AY606" s="18" t="s">
        <v>143</v>
      </c>
      <c r="BE606" s="191">
        <f>IF(N606="základní",J606,0)</f>
        <v>0</v>
      </c>
      <c r="BF606" s="191">
        <f>IF(N606="snížená",J606,0)</f>
        <v>0</v>
      </c>
      <c r="BG606" s="191">
        <f>IF(N606="zákl. přenesená",J606,0)</f>
        <v>0</v>
      </c>
      <c r="BH606" s="191">
        <f>IF(N606="sníž. přenesená",J606,0)</f>
        <v>0</v>
      </c>
      <c r="BI606" s="191">
        <f>IF(N606="nulová",J606,0)</f>
        <v>0</v>
      </c>
      <c r="BJ606" s="18" t="s">
        <v>78</v>
      </c>
      <c r="BK606" s="191">
        <f>ROUND(I606*H606,2)</f>
        <v>0</v>
      </c>
      <c r="BL606" s="18" t="s">
        <v>270</v>
      </c>
      <c r="BM606" s="190" t="s">
        <v>1507</v>
      </c>
    </row>
    <row r="607" spans="1:47" s="2" customFormat="1" ht="29.25">
      <c r="A607" s="35"/>
      <c r="B607" s="36"/>
      <c r="C607" s="37"/>
      <c r="D607" s="192" t="s">
        <v>153</v>
      </c>
      <c r="E607" s="37"/>
      <c r="F607" s="193" t="s">
        <v>597</v>
      </c>
      <c r="G607" s="37"/>
      <c r="H607" s="37"/>
      <c r="I607" s="194"/>
      <c r="J607" s="37"/>
      <c r="K607" s="37"/>
      <c r="L607" s="40"/>
      <c r="M607" s="195"/>
      <c r="N607" s="196"/>
      <c r="O607" s="65"/>
      <c r="P607" s="65"/>
      <c r="Q607" s="65"/>
      <c r="R607" s="65"/>
      <c r="S607" s="65"/>
      <c r="T607" s="66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153</v>
      </c>
      <c r="AU607" s="18" t="s">
        <v>80</v>
      </c>
    </row>
    <row r="608" spans="1:47" s="2" customFormat="1" ht="11.25">
      <c r="A608" s="35"/>
      <c r="B608" s="36"/>
      <c r="C608" s="37"/>
      <c r="D608" s="197" t="s">
        <v>155</v>
      </c>
      <c r="E608" s="37"/>
      <c r="F608" s="198" t="s">
        <v>598</v>
      </c>
      <c r="G608" s="37"/>
      <c r="H608" s="37"/>
      <c r="I608" s="194"/>
      <c r="J608" s="37"/>
      <c r="K608" s="37"/>
      <c r="L608" s="40"/>
      <c r="M608" s="195"/>
      <c r="N608" s="196"/>
      <c r="O608" s="65"/>
      <c r="P608" s="65"/>
      <c r="Q608" s="65"/>
      <c r="R608" s="65"/>
      <c r="S608" s="65"/>
      <c r="T608" s="66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T608" s="18" t="s">
        <v>155</v>
      </c>
      <c r="AU608" s="18" t="s">
        <v>80</v>
      </c>
    </row>
    <row r="609" spans="2:51" s="13" customFormat="1" ht="11.25">
      <c r="B609" s="199"/>
      <c r="C609" s="200"/>
      <c r="D609" s="192" t="s">
        <v>157</v>
      </c>
      <c r="E609" s="201" t="s">
        <v>19</v>
      </c>
      <c r="F609" s="202" t="s">
        <v>189</v>
      </c>
      <c r="G609" s="200"/>
      <c r="H609" s="201" t="s">
        <v>19</v>
      </c>
      <c r="I609" s="203"/>
      <c r="J609" s="200"/>
      <c r="K609" s="200"/>
      <c r="L609" s="204"/>
      <c r="M609" s="205"/>
      <c r="N609" s="206"/>
      <c r="O609" s="206"/>
      <c r="P609" s="206"/>
      <c r="Q609" s="206"/>
      <c r="R609" s="206"/>
      <c r="S609" s="206"/>
      <c r="T609" s="207"/>
      <c r="AT609" s="208" t="s">
        <v>157</v>
      </c>
      <c r="AU609" s="208" t="s">
        <v>80</v>
      </c>
      <c r="AV609" s="13" t="s">
        <v>78</v>
      </c>
      <c r="AW609" s="13" t="s">
        <v>33</v>
      </c>
      <c r="AX609" s="13" t="s">
        <v>71</v>
      </c>
      <c r="AY609" s="208" t="s">
        <v>143</v>
      </c>
    </row>
    <row r="610" spans="2:51" s="14" customFormat="1" ht="22.5">
      <c r="B610" s="209"/>
      <c r="C610" s="210"/>
      <c r="D610" s="192" t="s">
        <v>157</v>
      </c>
      <c r="E610" s="211" t="s">
        <v>19</v>
      </c>
      <c r="F610" s="212" t="s">
        <v>1501</v>
      </c>
      <c r="G610" s="210"/>
      <c r="H610" s="213">
        <v>63.25</v>
      </c>
      <c r="I610" s="214"/>
      <c r="J610" s="210"/>
      <c r="K610" s="210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157</v>
      </c>
      <c r="AU610" s="219" t="s">
        <v>80</v>
      </c>
      <c r="AV610" s="14" t="s">
        <v>80</v>
      </c>
      <c r="AW610" s="14" t="s">
        <v>33</v>
      </c>
      <c r="AX610" s="14" t="s">
        <v>71</v>
      </c>
      <c r="AY610" s="219" t="s">
        <v>143</v>
      </c>
    </row>
    <row r="611" spans="2:51" s="14" customFormat="1" ht="33.75">
      <c r="B611" s="209"/>
      <c r="C611" s="210"/>
      <c r="D611" s="192" t="s">
        <v>157</v>
      </c>
      <c r="E611" s="211" t="s">
        <v>19</v>
      </c>
      <c r="F611" s="212" t="s">
        <v>1502</v>
      </c>
      <c r="G611" s="210"/>
      <c r="H611" s="213">
        <v>45.241</v>
      </c>
      <c r="I611" s="214"/>
      <c r="J611" s="210"/>
      <c r="K611" s="210"/>
      <c r="L611" s="215"/>
      <c r="M611" s="216"/>
      <c r="N611" s="217"/>
      <c r="O611" s="217"/>
      <c r="P611" s="217"/>
      <c r="Q611" s="217"/>
      <c r="R611" s="217"/>
      <c r="S611" s="217"/>
      <c r="T611" s="218"/>
      <c r="AT611" s="219" t="s">
        <v>157</v>
      </c>
      <c r="AU611" s="219" t="s">
        <v>80</v>
      </c>
      <c r="AV611" s="14" t="s">
        <v>80</v>
      </c>
      <c r="AW611" s="14" t="s">
        <v>33</v>
      </c>
      <c r="AX611" s="14" t="s">
        <v>71</v>
      </c>
      <c r="AY611" s="219" t="s">
        <v>143</v>
      </c>
    </row>
    <row r="612" spans="2:51" s="14" customFormat="1" ht="33.75">
      <c r="B612" s="209"/>
      <c r="C612" s="210"/>
      <c r="D612" s="192" t="s">
        <v>157</v>
      </c>
      <c r="E612" s="211" t="s">
        <v>19</v>
      </c>
      <c r="F612" s="212" t="s">
        <v>1503</v>
      </c>
      <c r="G612" s="210"/>
      <c r="H612" s="213">
        <v>88.604</v>
      </c>
      <c r="I612" s="214"/>
      <c r="J612" s="210"/>
      <c r="K612" s="210"/>
      <c r="L612" s="215"/>
      <c r="M612" s="216"/>
      <c r="N612" s="217"/>
      <c r="O612" s="217"/>
      <c r="P612" s="217"/>
      <c r="Q612" s="217"/>
      <c r="R612" s="217"/>
      <c r="S612" s="217"/>
      <c r="T612" s="218"/>
      <c r="AT612" s="219" t="s">
        <v>157</v>
      </c>
      <c r="AU612" s="219" t="s">
        <v>80</v>
      </c>
      <c r="AV612" s="14" t="s">
        <v>80</v>
      </c>
      <c r="AW612" s="14" t="s">
        <v>33</v>
      </c>
      <c r="AX612" s="14" t="s">
        <v>71</v>
      </c>
      <c r="AY612" s="219" t="s">
        <v>143</v>
      </c>
    </row>
    <row r="613" spans="2:51" s="14" customFormat="1" ht="11.25">
      <c r="B613" s="209"/>
      <c r="C613" s="210"/>
      <c r="D613" s="192" t="s">
        <v>157</v>
      </c>
      <c r="E613" s="211" t="s">
        <v>19</v>
      </c>
      <c r="F613" s="212" t="s">
        <v>1504</v>
      </c>
      <c r="G613" s="210"/>
      <c r="H613" s="213">
        <v>27.006</v>
      </c>
      <c r="I613" s="214"/>
      <c r="J613" s="210"/>
      <c r="K613" s="210"/>
      <c r="L613" s="215"/>
      <c r="M613" s="216"/>
      <c r="N613" s="217"/>
      <c r="O613" s="217"/>
      <c r="P613" s="217"/>
      <c r="Q613" s="217"/>
      <c r="R613" s="217"/>
      <c r="S613" s="217"/>
      <c r="T613" s="218"/>
      <c r="AT613" s="219" t="s">
        <v>157</v>
      </c>
      <c r="AU613" s="219" t="s">
        <v>80</v>
      </c>
      <c r="AV613" s="14" t="s">
        <v>80</v>
      </c>
      <c r="AW613" s="14" t="s">
        <v>33</v>
      </c>
      <c r="AX613" s="14" t="s">
        <v>71</v>
      </c>
      <c r="AY613" s="219" t="s">
        <v>143</v>
      </c>
    </row>
    <row r="614" spans="2:51" s="14" customFormat="1" ht="11.25">
      <c r="B614" s="209"/>
      <c r="C614" s="210"/>
      <c r="D614" s="192" t="s">
        <v>157</v>
      </c>
      <c r="E614" s="211" t="s">
        <v>19</v>
      </c>
      <c r="F614" s="212" t="s">
        <v>1505</v>
      </c>
      <c r="G614" s="210"/>
      <c r="H614" s="213">
        <v>61.14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157</v>
      </c>
      <c r="AU614" s="219" t="s">
        <v>80</v>
      </c>
      <c r="AV614" s="14" t="s">
        <v>80</v>
      </c>
      <c r="AW614" s="14" t="s">
        <v>33</v>
      </c>
      <c r="AX614" s="14" t="s">
        <v>71</v>
      </c>
      <c r="AY614" s="219" t="s">
        <v>143</v>
      </c>
    </row>
    <row r="615" spans="2:51" s="14" customFormat="1" ht="11.25">
      <c r="B615" s="209"/>
      <c r="C615" s="210"/>
      <c r="D615" s="192" t="s">
        <v>157</v>
      </c>
      <c r="E615" s="211" t="s">
        <v>19</v>
      </c>
      <c r="F615" s="212" t="s">
        <v>1506</v>
      </c>
      <c r="G615" s="210"/>
      <c r="H615" s="213">
        <v>15.163</v>
      </c>
      <c r="I615" s="214"/>
      <c r="J615" s="210"/>
      <c r="K615" s="210"/>
      <c r="L615" s="215"/>
      <c r="M615" s="216"/>
      <c r="N615" s="217"/>
      <c r="O615" s="217"/>
      <c r="P615" s="217"/>
      <c r="Q615" s="217"/>
      <c r="R615" s="217"/>
      <c r="S615" s="217"/>
      <c r="T615" s="218"/>
      <c r="AT615" s="219" t="s">
        <v>157</v>
      </c>
      <c r="AU615" s="219" t="s">
        <v>80</v>
      </c>
      <c r="AV615" s="14" t="s">
        <v>80</v>
      </c>
      <c r="AW615" s="14" t="s">
        <v>33</v>
      </c>
      <c r="AX615" s="14" t="s">
        <v>71</v>
      </c>
      <c r="AY615" s="219" t="s">
        <v>143</v>
      </c>
    </row>
    <row r="616" spans="2:51" s="15" customFormat="1" ht="11.25">
      <c r="B616" s="231"/>
      <c r="C616" s="232"/>
      <c r="D616" s="192" t="s">
        <v>157</v>
      </c>
      <c r="E616" s="233" t="s">
        <v>19</v>
      </c>
      <c r="F616" s="234" t="s">
        <v>358</v>
      </c>
      <c r="G616" s="232"/>
      <c r="H616" s="235">
        <v>300.404</v>
      </c>
      <c r="I616" s="236"/>
      <c r="J616" s="232"/>
      <c r="K616" s="232"/>
      <c r="L616" s="237"/>
      <c r="M616" s="242"/>
      <c r="N616" s="243"/>
      <c r="O616" s="243"/>
      <c r="P616" s="243"/>
      <c r="Q616" s="243"/>
      <c r="R616" s="243"/>
      <c r="S616" s="243"/>
      <c r="T616" s="244"/>
      <c r="AT616" s="241" t="s">
        <v>157</v>
      </c>
      <c r="AU616" s="241" t="s">
        <v>80</v>
      </c>
      <c r="AV616" s="15" t="s">
        <v>151</v>
      </c>
      <c r="AW616" s="15" t="s">
        <v>33</v>
      </c>
      <c r="AX616" s="15" t="s">
        <v>78</v>
      </c>
      <c r="AY616" s="241" t="s">
        <v>143</v>
      </c>
    </row>
    <row r="617" spans="1:31" s="2" customFormat="1" ht="6.95" customHeight="1">
      <c r="A617" s="35"/>
      <c r="B617" s="48"/>
      <c r="C617" s="49"/>
      <c r="D617" s="49"/>
      <c r="E617" s="49"/>
      <c r="F617" s="49"/>
      <c r="G617" s="49"/>
      <c r="H617" s="49"/>
      <c r="I617" s="49"/>
      <c r="J617" s="49"/>
      <c r="K617" s="49"/>
      <c r="L617" s="40"/>
      <c r="M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</row>
  </sheetData>
  <sheetProtection algorithmName="SHA-512" hashValue="67U6fwBVDzTVGJpwuaFwxEbr0j/wi5v0gaGxK+0oduJA6lo7iR4whLKxRtdfRG+4BZdG3NtXmrXJi4LHjTd3bg==" saltValue="tPXroHR+yftfcIpYXvHFOquOr5y9i7ux3hQuh0i5y8NrwrbFITcWXBIHqQ61eLRLFI7SxlAnWeTa+SJX5yAn7A==" spinCount="100000" sheet="1" objects="1" scenarios="1" formatColumns="0" formatRows="0" autoFilter="0"/>
  <autoFilter ref="C105:K616"/>
  <mergeCells count="12">
    <mergeCell ref="E98:H98"/>
    <mergeCell ref="L2:V2"/>
    <mergeCell ref="E50:H50"/>
    <mergeCell ref="E52:H52"/>
    <mergeCell ref="E54:H54"/>
    <mergeCell ref="E94:H94"/>
    <mergeCell ref="E96:H96"/>
    <mergeCell ref="E7:H7"/>
    <mergeCell ref="E9:H9"/>
    <mergeCell ref="E11:H11"/>
    <mergeCell ref="E20:H20"/>
    <mergeCell ref="E29:H29"/>
  </mergeCells>
  <hyperlinks>
    <hyperlink ref="F111" r:id="rId1" display="https://podminky.urs.cz/item/CS_URS_2022_02/310238211"/>
    <hyperlink ref="F116" r:id="rId2" display="https://podminky.urs.cz/item/CS_URS_2022_02/317944321"/>
    <hyperlink ref="F122" r:id="rId3" display="https://podminky.urs.cz/item/CS_URS_2022_02/342291121"/>
    <hyperlink ref="F126" r:id="rId4" display="https://podminky.urs.cz/item/CS_URS_2022_02/346244381"/>
    <hyperlink ref="F133" r:id="rId5" display="https://podminky.urs.cz/item/CS_URS_2022_02/611325421"/>
    <hyperlink ref="F138" r:id="rId6" display="https://podminky.urs.cz/item/CS_URS_2022_02/619991001"/>
    <hyperlink ref="F143" r:id="rId7" display="https://podminky.urs.cz/item/CS_URS_2022_02/619991011"/>
    <hyperlink ref="F148" r:id="rId8" display="https://podminky.urs.cz/item/CS_URS_2022_02/612325423"/>
    <hyperlink ref="F153" r:id="rId9" display="https://podminky.urs.cz/item/CS_URS_2022_02/612325421"/>
    <hyperlink ref="F159" r:id="rId10" display="https://podminky.urs.cz/item/CS_URS_2022_02/612325225"/>
    <hyperlink ref="F164" r:id="rId11" display="https://podminky.urs.cz/item/CS_URS_2022_02/612321141"/>
    <hyperlink ref="F170" r:id="rId12" display="https://podminky.urs.cz/item/CS_URS_2022_02/642945111"/>
    <hyperlink ref="F179" r:id="rId13" display="https://podminky.urs.cz/item/CS_URS_2022_02/631312141"/>
    <hyperlink ref="F184" r:id="rId14" display="https://podminky.urs.cz/item/CS_URS_2022_02/949101111"/>
    <hyperlink ref="F190" r:id="rId15" display="https://podminky.urs.cz/item/CS_URS_2022_02/952901111"/>
    <hyperlink ref="F197" r:id="rId16" display="https://podminky.urs.cz/item/CS_URS_2022_02/962031133"/>
    <hyperlink ref="F202" r:id="rId17" display="https://podminky.urs.cz/item/CS_URS_2022_02/968072455"/>
    <hyperlink ref="F207" r:id="rId18" display="https://podminky.urs.cz/item/CS_URS_2022_02/968072456"/>
    <hyperlink ref="F213" r:id="rId19" display="https://podminky.urs.cz/item/CS_URS_2022_02/974031164"/>
    <hyperlink ref="F217" r:id="rId20" display="https://podminky.urs.cz/item/CS_URS_2022_02/977312114"/>
    <hyperlink ref="F222" r:id="rId21" display="https://podminky.urs.cz/item/CS_URS_2022_02/974042565"/>
    <hyperlink ref="F229" r:id="rId22" display="https://podminky.urs.cz/item/CS_URS_2022_02/997013211"/>
    <hyperlink ref="F232" r:id="rId23" display="https://podminky.urs.cz/item/CS_URS_2022_02/997013501"/>
    <hyperlink ref="F235" r:id="rId24" display="https://podminky.urs.cz/item/CS_URS_2022_02/997013509"/>
    <hyperlink ref="F239" r:id="rId25" display="https://podminky.urs.cz/item/CS_URS_2022_02/997013871"/>
    <hyperlink ref="F243" r:id="rId26" display="https://podminky.urs.cz/item/CS_URS_2022_02/998018001"/>
    <hyperlink ref="F248" r:id="rId27" display="https://podminky.urs.cz/item/CS_URS_2022_02/713121111"/>
    <hyperlink ref="F257" r:id="rId28" display="https://podminky.urs.cz/item/CS_URS_2022_02/998713201"/>
    <hyperlink ref="F261" r:id="rId29" display="https://podminky.urs.cz/item/CS_URS_2022_02/725291631"/>
    <hyperlink ref="F265" r:id="rId30" display="https://podminky.urs.cz/item/CS_URS_2022_02/725291RP20"/>
    <hyperlink ref="F269" r:id="rId31" display="https://podminky.urs.cz/item/CS_URS_2022_02/725291RP21"/>
    <hyperlink ref="F273" r:id="rId32" display="https://podminky.urs.cz/item/CS_URS_2022_02/998725201"/>
    <hyperlink ref="F283" r:id="rId33" display="https://podminky.urs.cz/item/CS_URS_2022_02/763111925"/>
    <hyperlink ref="F294" r:id="rId34" display="https://podminky.urs.cz/item/CS_URS_2022_02/763131411"/>
    <hyperlink ref="F305" r:id="rId35" display="https://podminky.urs.cz/item/CS_URS_2022_02/763131712"/>
    <hyperlink ref="F310" r:id="rId36" display="https://podminky.urs.cz/item/CS_URS_2022_02/763131722"/>
    <hyperlink ref="F315" r:id="rId37" display="https://podminky.urs.cz/item/CS_URS_2022_02/763131765"/>
    <hyperlink ref="F320" r:id="rId38" display="https://podminky.urs.cz/item/CS_URS_2022_02/763131821"/>
    <hyperlink ref="F327" r:id="rId39" display="https://podminky.urs.cz/item/CS_URS_2022_02/763135101"/>
    <hyperlink ref="F336" r:id="rId40" display="https://podminky.urs.cz/item/CS_URS_2022_02/763135811"/>
    <hyperlink ref="F341" r:id="rId41" display="https://podminky.urs.cz/item/CS_URS_2022_02/763164711"/>
    <hyperlink ref="F346" r:id="rId42" display="https://podminky.urs.cz/item/CS_URS_2022_02/998763401"/>
    <hyperlink ref="F350" r:id="rId43" display="https://podminky.urs.cz/item/CS_URS_2022_02/766660041"/>
    <hyperlink ref="F358" r:id="rId44" display="https://podminky.urs.cz/item/CS_URS_2022_02/766821RP83"/>
    <hyperlink ref="F363" r:id="rId45" display="https://podminky.urs.cz/item/CS_URS_2022_02/998766201"/>
    <hyperlink ref="F388" r:id="rId46" display="https://podminky.urs.cz/item/CS_URS_2022_02/767641111"/>
    <hyperlink ref="F398" r:id="rId47" display="https://podminky.urs.cz/item/CS_URS_2022_02/767995113"/>
    <hyperlink ref="F413" r:id="rId48" display="https://podminky.urs.cz/item/CS_URS_2022_02/998767201"/>
    <hyperlink ref="F417" r:id="rId49" display="https://podminky.urs.cz/item/CS_URS_2022_02/776111116"/>
    <hyperlink ref="F423" r:id="rId50" display="https://podminky.urs.cz/item/CS_URS_2022_02/776111117"/>
    <hyperlink ref="F429" r:id="rId51" display="https://podminky.urs.cz/item/CS_URS_2022_02/776111311"/>
    <hyperlink ref="F435" r:id="rId52" display="https://podminky.urs.cz/item/CS_URS_2022_02/776121321"/>
    <hyperlink ref="F441" r:id="rId53" display="https://podminky.urs.cz/item/CS_URS_2022_02/776141122"/>
    <hyperlink ref="F447" r:id="rId54" display="https://podminky.urs.cz/item/CS_URS_2022_02/776221121"/>
    <hyperlink ref="F459" r:id="rId55" display="https://podminky.urs.cz/item/CS_URS_2022_02/776201913"/>
    <hyperlink ref="F469" r:id="rId56" display="https://podminky.urs.cz/item/CS_URS_2022_02/776421111"/>
    <hyperlink ref="F479" r:id="rId57" display="https://podminky.urs.cz/item/CS_URS_2022_02/776992111"/>
    <hyperlink ref="F488" r:id="rId58" display="https://podminky.urs.cz/item/CS_URS_2022_02/998776201"/>
    <hyperlink ref="F492" r:id="rId59" display="https://podminky.urs.cz/item/CS_URS_2022_02/781111011"/>
    <hyperlink ref="F497" r:id="rId60" display="https://podminky.urs.cz/item/CS_URS_2022_02/781121011"/>
    <hyperlink ref="F502" r:id="rId61" display="https://podminky.urs.cz/item/CS_URS_2022_02/781151031"/>
    <hyperlink ref="F507" r:id="rId62" display="https://podminky.urs.cz/item/CS_URS_2022_02/781161021"/>
    <hyperlink ref="F516" r:id="rId63" display="https://podminky.urs.cz/item/CS_URS_2022_02/781474113"/>
    <hyperlink ref="F525" r:id="rId64" display="https://podminky.urs.cz/item/CS_URS_2022_02/998781201"/>
    <hyperlink ref="F529" r:id="rId65" display="https://podminky.urs.cz/item/CS_URS_2022_02/783301311"/>
    <hyperlink ref="F535" r:id="rId66" display="https://podminky.urs.cz/item/CS_URS_2022_02/783314101"/>
    <hyperlink ref="F541" r:id="rId67" display="https://podminky.urs.cz/item/CS_URS_2022_02/783315101"/>
    <hyperlink ref="F547" r:id="rId68" display="https://podminky.urs.cz/item/CS_URS_2022_02/783317101"/>
    <hyperlink ref="F554" r:id="rId69" display="https://podminky.urs.cz/item/CS_URS_2022_02/784111001"/>
    <hyperlink ref="F562" r:id="rId70" display="https://podminky.urs.cz/item/CS_URS_2022_02/784121001"/>
    <hyperlink ref="F570" r:id="rId71" display="https://podminky.urs.cz/item/CS_URS_2022_02/784121011"/>
    <hyperlink ref="F578" r:id="rId72" display="https://podminky.urs.cz/item/CS_URS_2022_02/784171101"/>
    <hyperlink ref="F584" r:id="rId73" display="https://podminky.urs.cz/item/CS_URS_2022_02/784171111"/>
    <hyperlink ref="F589" r:id="rId74" display="https://podminky.urs.cz/item/CS_URS_2022_02/784171121"/>
    <hyperlink ref="F597" r:id="rId75" display="https://podminky.urs.cz/item/CS_URS_2022_02/784181121"/>
    <hyperlink ref="F608" r:id="rId76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8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80</v>
      </c>
    </row>
    <row r="4" spans="2:46" s="1" customFormat="1" ht="24.95" customHeight="1">
      <c r="B4" s="21"/>
      <c r="D4" s="111" t="s">
        <v>102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6" t="str">
        <f>'Rekapitulace stavby'!K6</f>
        <v>SNO v Opavě p.o. STAVEBNÍ ÚPRAVY PAVILONU B</v>
      </c>
      <c r="F7" s="377"/>
      <c r="G7" s="377"/>
      <c r="H7" s="377"/>
      <c r="L7" s="21"/>
    </row>
    <row r="8" spans="2:12" s="1" customFormat="1" ht="12" customHeight="1">
      <c r="B8" s="21"/>
      <c r="D8" s="113" t="s">
        <v>103</v>
      </c>
      <c r="L8" s="21"/>
    </row>
    <row r="9" spans="1:31" s="2" customFormat="1" ht="16.5" customHeight="1">
      <c r="A9" s="35"/>
      <c r="B9" s="40"/>
      <c r="C9" s="35"/>
      <c r="D9" s="35"/>
      <c r="E9" s="376" t="s">
        <v>671</v>
      </c>
      <c r="F9" s="379"/>
      <c r="G9" s="379"/>
      <c r="H9" s="37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599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78" t="s">
        <v>1508</v>
      </c>
      <c r="F11" s="379"/>
      <c r="G11" s="379"/>
      <c r="H11" s="37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7. 12. 2022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0" t="str">
        <f>'Rekapitulace stavby'!E14</f>
        <v>Vyplň údaj</v>
      </c>
      <c r="F20" s="381"/>
      <c r="G20" s="381"/>
      <c r="H20" s="381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32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35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16"/>
      <c r="B29" s="117"/>
      <c r="C29" s="116"/>
      <c r="D29" s="116"/>
      <c r="E29" s="382" t="s">
        <v>19</v>
      </c>
      <c r="F29" s="382"/>
      <c r="G29" s="382"/>
      <c r="H29" s="382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37</v>
      </c>
      <c r="E32" s="35"/>
      <c r="F32" s="35"/>
      <c r="G32" s="35"/>
      <c r="H32" s="35"/>
      <c r="I32" s="35"/>
      <c r="J32" s="121">
        <f>ROUND(J101,2)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39</v>
      </c>
      <c r="G34" s="35"/>
      <c r="H34" s="35"/>
      <c r="I34" s="122" t="s">
        <v>38</v>
      </c>
      <c r="J34" s="122" t="s">
        <v>40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41</v>
      </c>
      <c r="E35" s="113" t="s">
        <v>42</v>
      </c>
      <c r="F35" s="124">
        <f>ROUND((SUM(BE101:BE319)),2)</f>
        <v>0</v>
      </c>
      <c r="G35" s="35"/>
      <c r="H35" s="35"/>
      <c r="I35" s="125">
        <v>0.21</v>
      </c>
      <c r="J35" s="124">
        <f>ROUND(((SUM(BE101:BE319))*I35),2)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43</v>
      </c>
      <c r="F36" s="124">
        <f>ROUND((SUM(BF101:BF319)),2)</f>
        <v>0</v>
      </c>
      <c r="G36" s="35"/>
      <c r="H36" s="35"/>
      <c r="I36" s="125">
        <v>0.15</v>
      </c>
      <c r="J36" s="124">
        <f>ROUND(((SUM(BF101:BF319))*I36),2)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ROUND((SUM(BG101:BG319)),2)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45</v>
      </c>
      <c r="F38" s="124">
        <f>ROUND((SUM(BH101:BH319)),2)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46</v>
      </c>
      <c r="F39" s="124">
        <f>ROUND((SUM(BI101:BI319)),2)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47</v>
      </c>
      <c r="E41" s="128"/>
      <c r="F41" s="128"/>
      <c r="G41" s="129" t="s">
        <v>48</v>
      </c>
      <c r="H41" s="130" t="s">
        <v>49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105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3" t="str">
        <f>E7</f>
        <v>SNO v Opavě p.o. STAVEBNÍ ÚPRAVY PAVILONU B</v>
      </c>
      <c r="F50" s="384"/>
      <c r="G50" s="384"/>
      <c r="H50" s="384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3" t="s">
        <v>671</v>
      </c>
      <c r="F52" s="385"/>
      <c r="G52" s="385"/>
      <c r="H52" s="385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599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2" t="str">
        <f>E11</f>
        <v>TZB 1 - Technické zřízení budov 1</v>
      </c>
      <c r="F54" s="385"/>
      <c r="G54" s="385"/>
      <c r="H54" s="385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 xml:space="preserve">Olomoucká ulice 470/86 Opava </v>
      </c>
      <c r="G56" s="37"/>
      <c r="H56" s="37"/>
      <c r="I56" s="30" t="s">
        <v>23</v>
      </c>
      <c r="J56" s="60" t="str">
        <f>IF(J14="","",J14)</f>
        <v>7. 12. 2022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5.2" customHeight="1">
      <c r="A58" s="35"/>
      <c r="B58" s="36"/>
      <c r="C58" s="30" t="s">
        <v>25</v>
      </c>
      <c r="D58" s="37"/>
      <c r="E58" s="37"/>
      <c r="F58" s="28" t="str">
        <f>E17</f>
        <v>SNO v Opavě p.o.</v>
      </c>
      <c r="G58" s="37"/>
      <c r="H58" s="37"/>
      <c r="I58" s="30" t="s">
        <v>31</v>
      </c>
      <c r="J58" s="33" t="str">
        <f>E23</f>
        <v>Ateliér EMMET s.r.o.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Ateliér EMMET s.r.o.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106</v>
      </c>
      <c r="D61" s="138"/>
      <c r="E61" s="138"/>
      <c r="F61" s="138"/>
      <c r="G61" s="138"/>
      <c r="H61" s="138"/>
      <c r="I61" s="138"/>
      <c r="J61" s="139" t="s">
        <v>107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69</v>
      </c>
      <c r="D63" s="37"/>
      <c r="E63" s="37"/>
      <c r="F63" s="37"/>
      <c r="G63" s="37"/>
      <c r="H63" s="37"/>
      <c r="I63" s="37"/>
      <c r="J63" s="78">
        <f>J101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108</v>
      </c>
    </row>
    <row r="64" spans="2:12" s="9" customFormat="1" ht="24.95" customHeight="1">
      <c r="B64" s="141"/>
      <c r="C64" s="142"/>
      <c r="D64" s="143" t="s">
        <v>109</v>
      </c>
      <c r="E64" s="144"/>
      <c r="F64" s="144"/>
      <c r="G64" s="144"/>
      <c r="H64" s="144"/>
      <c r="I64" s="144"/>
      <c r="J64" s="145">
        <f>J102</f>
        <v>0</v>
      </c>
      <c r="K64" s="142"/>
      <c r="L64" s="146"/>
    </row>
    <row r="65" spans="2:12" s="10" customFormat="1" ht="19.9" customHeight="1">
      <c r="B65" s="147"/>
      <c r="C65" s="98"/>
      <c r="D65" s="148" t="s">
        <v>110</v>
      </c>
      <c r="E65" s="149"/>
      <c r="F65" s="149"/>
      <c r="G65" s="149"/>
      <c r="H65" s="149"/>
      <c r="I65" s="149"/>
      <c r="J65" s="150">
        <f>J103</f>
        <v>0</v>
      </c>
      <c r="K65" s="98"/>
      <c r="L65" s="151"/>
    </row>
    <row r="66" spans="2:12" s="10" customFormat="1" ht="19.9" customHeight="1">
      <c r="B66" s="147"/>
      <c r="C66" s="98"/>
      <c r="D66" s="148" t="s">
        <v>1509</v>
      </c>
      <c r="E66" s="149"/>
      <c r="F66" s="149"/>
      <c r="G66" s="149"/>
      <c r="H66" s="149"/>
      <c r="I66" s="149"/>
      <c r="J66" s="150">
        <f>J109</f>
        <v>0</v>
      </c>
      <c r="K66" s="98"/>
      <c r="L66" s="151"/>
    </row>
    <row r="67" spans="2:12" s="10" customFormat="1" ht="19.9" customHeight="1">
      <c r="B67" s="147"/>
      <c r="C67" s="98"/>
      <c r="D67" s="148" t="s">
        <v>111</v>
      </c>
      <c r="E67" s="149"/>
      <c r="F67" s="149"/>
      <c r="G67" s="149"/>
      <c r="H67" s="149"/>
      <c r="I67" s="149"/>
      <c r="J67" s="150">
        <f>J115</f>
        <v>0</v>
      </c>
      <c r="K67" s="98"/>
      <c r="L67" s="151"/>
    </row>
    <row r="68" spans="2:12" s="10" customFormat="1" ht="19.9" customHeight="1">
      <c r="B68" s="147"/>
      <c r="C68" s="98"/>
      <c r="D68" s="148" t="s">
        <v>112</v>
      </c>
      <c r="E68" s="149"/>
      <c r="F68" s="149"/>
      <c r="G68" s="149"/>
      <c r="H68" s="149"/>
      <c r="I68" s="149"/>
      <c r="J68" s="150">
        <f>J130</f>
        <v>0</v>
      </c>
      <c r="K68" s="98"/>
      <c r="L68" s="151"/>
    </row>
    <row r="69" spans="2:12" s="10" customFormat="1" ht="19.9" customHeight="1">
      <c r="B69" s="147"/>
      <c r="C69" s="98"/>
      <c r="D69" s="148" t="s">
        <v>1510</v>
      </c>
      <c r="E69" s="149"/>
      <c r="F69" s="149"/>
      <c r="G69" s="149"/>
      <c r="H69" s="149"/>
      <c r="I69" s="149"/>
      <c r="J69" s="150">
        <f>J152</f>
        <v>0</v>
      </c>
      <c r="K69" s="98"/>
      <c r="L69" s="151"/>
    </row>
    <row r="70" spans="2:12" s="10" customFormat="1" ht="19.9" customHeight="1">
      <c r="B70" s="147"/>
      <c r="C70" s="98"/>
      <c r="D70" s="148" t="s">
        <v>118</v>
      </c>
      <c r="E70" s="149"/>
      <c r="F70" s="149"/>
      <c r="G70" s="149"/>
      <c r="H70" s="149"/>
      <c r="I70" s="149"/>
      <c r="J70" s="150">
        <f>J196</f>
        <v>0</v>
      </c>
      <c r="K70" s="98"/>
      <c r="L70" s="151"/>
    </row>
    <row r="71" spans="2:12" s="10" customFormat="1" ht="19.9" customHeight="1">
      <c r="B71" s="147"/>
      <c r="C71" s="98"/>
      <c r="D71" s="148" t="s">
        <v>119</v>
      </c>
      <c r="E71" s="149"/>
      <c r="F71" s="149"/>
      <c r="G71" s="149"/>
      <c r="H71" s="149"/>
      <c r="I71" s="149"/>
      <c r="J71" s="150">
        <f>J210</f>
        <v>0</v>
      </c>
      <c r="K71" s="98"/>
      <c r="L71" s="151"/>
    </row>
    <row r="72" spans="2:12" s="9" customFormat="1" ht="24.95" customHeight="1">
      <c r="B72" s="141"/>
      <c r="C72" s="142"/>
      <c r="D72" s="143" t="s">
        <v>120</v>
      </c>
      <c r="E72" s="144"/>
      <c r="F72" s="144"/>
      <c r="G72" s="144"/>
      <c r="H72" s="144"/>
      <c r="I72" s="144"/>
      <c r="J72" s="145">
        <f>J214</f>
        <v>0</v>
      </c>
      <c r="K72" s="142"/>
      <c r="L72" s="146"/>
    </row>
    <row r="73" spans="2:12" s="10" customFormat="1" ht="19.9" customHeight="1">
      <c r="B73" s="147"/>
      <c r="C73" s="98"/>
      <c r="D73" s="148" t="s">
        <v>1208</v>
      </c>
      <c r="E73" s="149"/>
      <c r="F73" s="149"/>
      <c r="G73" s="149"/>
      <c r="H73" s="149"/>
      <c r="I73" s="149"/>
      <c r="J73" s="150">
        <f>J215</f>
        <v>0</v>
      </c>
      <c r="K73" s="98"/>
      <c r="L73" s="151"/>
    </row>
    <row r="74" spans="2:12" s="10" customFormat="1" ht="19.9" customHeight="1">
      <c r="B74" s="147"/>
      <c r="C74" s="98"/>
      <c r="D74" s="148" t="s">
        <v>601</v>
      </c>
      <c r="E74" s="149"/>
      <c r="F74" s="149"/>
      <c r="G74" s="149"/>
      <c r="H74" s="149"/>
      <c r="I74" s="149"/>
      <c r="J74" s="150">
        <f>J233</f>
        <v>0</v>
      </c>
      <c r="K74" s="98"/>
      <c r="L74" s="151"/>
    </row>
    <row r="75" spans="2:12" s="10" customFormat="1" ht="19.9" customHeight="1">
      <c r="B75" s="147"/>
      <c r="C75" s="98"/>
      <c r="D75" s="148" t="s">
        <v>602</v>
      </c>
      <c r="E75" s="149"/>
      <c r="F75" s="149"/>
      <c r="G75" s="149"/>
      <c r="H75" s="149"/>
      <c r="I75" s="149"/>
      <c r="J75" s="150">
        <f>J244</f>
        <v>0</v>
      </c>
      <c r="K75" s="98"/>
      <c r="L75" s="151"/>
    </row>
    <row r="76" spans="2:12" s="10" customFormat="1" ht="19.9" customHeight="1">
      <c r="B76" s="147"/>
      <c r="C76" s="98"/>
      <c r="D76" s="148" t="s">
        <v>121</v>
      </c>
      <c r="E76" s="149"/>
      <c r="F76" s="149"/>
      <c r="G76" s="149"/>
      <c r="H76" s="149"/>
      <c r="I76" s="149"/>
      <c r="J76" s="150">
        <f>J255</f>
        <v>0</v>
      </c>
      <c r="K76" s="98"/>
      <c r="L76" s="151"/>
    </row>
    <row r="77" spans="2:12" s="10" customFormat="1" ht="19.9" customHeight="1">
      <c r="B77" s="147"/>
      <c r="C77" s="98"/>
      <c r="D77" s="148" t="s">
        <v>122</v>
      </c>
      <c r="E77" s="149"/>
      <c r="F77" s="149"/>
      <c r="G77" s="149"/>
      <c r="H77" s="149"/>
      <c r="I77" s="149"/>
      <c r="J77" s="150">
        <f>J279</f>
        <v>0</v>
      </c>
      <c r="K77" s="98"/>
      <c r="L77" s="151"/>
    </row>
    <row r="78" spans="2:12" s="10" customFormat="1" ht="19.9" customHeight="1">
      <c r="B78" s="147"/>
      <c r="C78" s="98"/>
      <c r="D78" s="148" t="s">
        <v>679</v>
      </c>
      <c r="E78" s="149"/>
      <c r="F78" s="149"/>
      <c r="G78" s="149"/>
      <c r="H78" s="149"/>
      <c r="I78" s="149"/>
      <c r="J78" s="150">
        <f>J287</f>
        <v>0</v>
      </c>
      <c r="K78" s="98"/>
      <c r="L78" s="151"/>
    </row>
    <row r="79" spans="2:12" s="10" customFormat="1" ht="19.9" customHeight="1">
      <c r="B79" s="147"/>
      <c r="C79" s="98"/>
      <c r="D79" s="148" t="s">
        <v>603</v>
      </c>
      <c r="E79" s="149"/>
      <c r="F79" s="149"/>
      <c r="G79" s="149"/>
      <c r="H79" s="149"/>
      <c r="I79" s="149"/>
      <c r="J79" s="150">
        <f>J300</f>
        <v>0</v>
      </c>
      <c r="K79" s="98"/>
      <c r="L79" s="151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5" customHeight="1">
      <c r="A85" s="35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5" customHeight="1">
      <c r="A86" s="35"/>
      <c r="B86" s="36"/>
      <c r="C86" s="24" t="s">
        <v>128</v>
      </c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83" t="str">
        <f>E7</f>
        <v>SNO v Opavě p.o. STAVEBNÍ ÚPRAVY PAVILONU B</v>
      </c>
      <c r="F89" s="384"/>
      <c r="G89" s="384"/>
      <c r="H89" s="384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2:12" s="1" customFormat="1" ht="12" customHeight="1">
      <c r="B90" s="22"/>
      <c r="C90" s="30" t="s">
        <v>103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16.5" customHeight="1">
      <c r="A91" s="35"/>
      <c r="B91" s="36"/>
      <c r="C91" s="37"/>
      <c r="D91" s="37"/>
      <c r="E91" s="383" t="s">
        <v>671</v>
      </c>
      <c r="F91" s="385"/>
      <c r="G91" s="385"/>
      <c r="H91" s="385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599</v>
      </c>
      <c r="D92" s="37"/>
      <c r="E92" s="37"/>
      <c r="F92" s="37"/>
      <c r="G92" s="37"/>
      <c r="H92" s="37"/>
      <c r="I92" s="37"/>
      <c r="J92" s="37"/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6.5" customHeight="1">
      <c r="A93" s="35"/>
      <c r="B93" s="36"/>
      <c r="C93" s="37"/>
      <c r="D93" s="37"/>
      <c r="E93" s="332" t="str">
        <f>E11</f>
        <v>TZB 1 - Technické zřízení budov 1</v>
      </c>
      <c r="F93" s="385"/>
      <c r="G93" s="385"/>
      <c r="H93" s="385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2" customHeight="1">
      <c r="A95" s="35"/>
      <c r="B95" s="36"/>
      <c r="C95" s="30" t="s">
        <v>21</v>
      </c>
      <c r="D95" s="37"/>
      <c r="E95" s="37"/>
      <c r="F95" s="28" t="str">
        <f>F14</f>
        <v xml:space="preserve">Olomoucká ulice 470/86 Opava </v>
      </c>
      <c r="G95" s="37"/>
      <c r="H95" s="37"/>
      <c r="I95" s="30" t="s">
        <v>23</v>
      </c>
      <c r="J95" s="60" t="str">
        <f>IF(J14="","",J14)</f>
        <v>7. 12. 2022</v>
      </c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6.95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25</v>
      </c>
      <c r="D97" s="37"/>
      <c r="E97" s="37"/>
      <c r="F97" s="28" t="str">
        <f>E17</f>
        <v>SNO v Opavě p.o.</v>
      </c>
      <c r="G97" s="37"/>
      <c r="H97" s="37"/>
      <c r="I97" s="30" t="s">
        <v>31</v>
      </c>
      <c r="J97" s="33" t="str">
        <f>E23</f>
        <v>Ateliér EMMET s.r.o.</v>
      </c>
      <c r="K97" s="37"/>
      <c r="L97" s="114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5.2" customHeight="1">
      <c r="A98" s="35"/>
      <c r="B98" s="36"/>
      <c r="C98" s="30" t="s">
        <v>29</v>
      </c>
      <c r="D98" s="37"/>
      <c r="E98" s="37"/>
      <c r="F98" s="28" t="str">
        <f>IF(E20="","",E20)</f>
        <v>Vyplň údaj</v>
      </c>
      <c r="G98" s="37"/>
      <c r="H98" s="37"/>
      <c r="I98" s="30" t="s">
        <v>34</v>
      </c>
      <c r="J98" s="33" t="str">
        <f>E26</f>
        <v>Ateliér EMMET s.r.o.</v>
      </c>
      <c r="K98" s="37"/>
      <c r="L98" s="114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11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11" customFormat="1" ht="29.25" customHeight="1">
      <c r="A100" s="152"/>
      <c r="B100" s="153"/>
      <c r="C100" s="154" t="s">
        <v>129</v>
      </c>
      <c r="D100" s="155" t="s">
        <v>56</v>
      </c>
      <c r="E100" s="155" t="s">
        <v>52</v>
      </c>
      <c r="F100" s="155" t="s">
        <v>53</v>
      </c>
      <c r="G100" s="155" t="s">
        <v>130</v>
      </c>
      <c r="H100" s="155" t="s">
        <v>131</v>
      </c>
      <c r="I100" s="155" t="s">
        <v>132</v>
      </c>
      <c r="J100" s="155" t="s">
        <v>107</v>
      </c>
      <c r="K100" s="156" t="s">
        <v>133</v>
      </c>
      <c r="L100" s="157"/>
      <c r="M100" s="69" t="s">
        <v>19</v>
      </c>
      <c r="N100" s="70" t="s">
        <v>41</v>
      </c>
      <c r="O100" s="70" t="s">
        <v>134</v>
      </c>
      <c r="P100" s="70" t="s">
        <v>135</v>
      </c>
      <c r="Q100" s="70" t="s">
        <v>136</v>
      </c>
      <c r="R100" s="70" t="s">
        <v>137</v>
      </c>
      <c r="S100" s="70" t="s">
        <v>138</v>
      </c>
      <c r="T100" s="71" t="s">
        <v>139</v>
      </c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</row>
    <row r="101" spans="1:63" s="2" customFormat="1" ht="22.9" customHeight="1">
      <c r="A101" s="35"/>
      <c r="B101" s="36"/>
      <c r="C101" s="76" t="s">
        <v>140</v>
      </c>
      <c r="D101" s="37"/>
      <c r="E101" s="37"/>
      <c r="F101" s="37"/>
      <c r="G101" s="37"/>
      <c r="H101" s="37"/>
      <c r="I101" s="37"/>
      <c r="J101" s="158">
        <f>BK101</f>
        <v>0</v>
      </c>
      <c r="K101" s="37"/>
      <c r="L101" s="40"/>
      <c r="M101" s="72"/>
      <c r="N101" s="159"/>
      <c r="O101" s="73"/>
      <c r="P101" s="160">
        <f>P102+P214</f>
        <v>0</v>
      </c>
      <c r="Q101" s="73"/>
      <c r="R101" s="160">
        <f>R102+R214</f>
        <v>0.7803720199999999</v>
      </c>
      <c r="S101" s="73"/>
      <c r="T101" s="161">
        <f>T102+T214</f>
        <v>2.3914320000000004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70</v>
      </c>
      <c r="AU101" s="18" t="s">
        <v>108</v>
      </c>
      <c r="BK101" s="162">
        <f>BK102+BK214</f>
        <v>0</v>
      </c>
    </row>
    <row r="102" spans="2:63" s="12" customFormat="1" ht="25.9" customHeight="1">
      <c r="B102" s="163"/>
      <c r="C102" s="164"/>
      <c r="D102" s="165" t="s">
        <v>70</v>
      </c>
      <c r="E102" s="166" t="s">
        <v>141</v>
      </c>
      <c r="F102" s="166" t="s">
        <v>142</v>
      </c>
      <c r="G102" s="164"/>
      <c r="H102" s="164"/>
      <c r="I102" s="167"/>
      <c r="J102" s="168">
        <f>BK102</f>
        <v>0</v>
      </c>
      <c r="K102" s="164"/>
      <c r="L102" s="169"/>
      <c r="M102" s="170"/>
      <c r="N102" s="171"/>
      <c r="O102" s="171"/>
      <c r="P102" s="172">
        <f>P103+P109+P115+P130+P152+P196+P210</f>
        <v>0</v>
      </c>
      <c r="Q102" s="171"/>
      <c r="R102" s="172">
        <f>R103+R109+R115+R130+R152+R196+R210</f>
        <v>0.65855762</v>
      </c>
      <c r="S102" s="171"/>
      <c r="T102" s="173">
        <f>T103+T109+T115+T130+T152+T196+T210</f>
        <v>2.3802320000000003</v>
      </c>
      <c r="AR102" s="174" t="s">
        <v>78</v>
      </c>
      <c r="AT102" s="175" t="s">
        <v>70</v>
      </c>
      <c r="AU102" s="175" t="s">
        <v>71</v>
      </c>
      <c r="AY102" s="174" t="s">
        <v>143</v>
      </c>
      <c r="BK102" s="176">
        <f>BK103+BK109+BK115+BK130+BK152+BK196+BK210</f>
        <v>0</v>
      </c>
    </row>
    <row r="103" spans="2:63" s="12" customFormat="1" ht="22.9" customHeight="1">
      <c r="B103" s="163"/>
      <c r="C103" s="164"/>
      <c r="D103" s="165" t="s">
        <v>70</v>
      </c>
      <c r="E103" s="177" t="s">
        <v>144</v>
      </c>
      <c r="F103" s="177" t="s">
        <v>145</v>
      </c>
      <c r="G103" s="164"/>
      <c r="H103" s="164"/>
      <c r="I103" s="167"/>
      <c r="J103" s="178">
        <f>BK103</f>
        <v>0</v>
      </c>
      <c r="K103" s="164"/>
      <c r="L103" s="169"/>
      <c r="M103" s="170"/>
      <c r="N103" s="171"/>
      <c r="O103" s="171"/>
      <c r="P103" s="172">
        <f>SUM(P104:P108)</f>
        <v>0</v>
      </c>
      <c r="Q103" s="171"/>
      <c r="R103" s="172">
        <f>SUM(R104:R108)</f>
        <v>0.026160000000000003</v>
      </c>
      <c r="S103" s="171"/>
      <c r="T103" s="173">
        <f>SUM(T104:T108)</f>
        <v>0</v>
      </c>
      <c r="AR103" s="174" t="s">
        <v>78</v>
      </c>
      <c r="AT103" s="175" t="s">
        <v>70</v>
      </c>
      <c r="AU103" s="175" t="s">
        <v>78</v>
      </c>
      <c r="AY103" s="174" t="s">
        <v>143</v>
      </c>
      <c r="BK103" s="176">
        <f>SUM(BK104:BK108)</f>
        <v>0</v>
      </c>
    </row>
    <row r="104" spans="1:65" s="2" customFormat="1" ht="24.2" customHeight="1">
      <c r="A104" s="35"/>
      <c r="B104" s="36"/>
      <c r="C104" s="179" t="s">
        <v>78</v>
      </c>
      <c r="D104" s="179" t="s">
        <v>146</v>
      </c>
      <c r="E104" s="180" t="s">
        <v>147</v>
      </c>
      <c r="F104" s="181" t="s">
        <v>148</v>
      </c>
      <c r="G104" s="182" t="s">
        <v>149</v>
      </c>
      <c r="H104" s="183">
        <v>0.024</v>
      </c>
      <c r="I104" s="184"/>
      <c r="J104" s="185">
        <f>ROUND(I104*H104,2)</f>
        <v>0</v>
      </c>
      <c r="K104" s="181" t="s">
        <v>150</v>
      </c>
      <c r="L104" s="40"/>
      <c r="M104" s="186" t="s">
        <v>19</v>
      </c>
      <c r="N104" s="187" t="s">
        <v>42</v>
      </c>
      <c r="O104" s="65"/>
      <c r="P104" s="188">
        <f>O104*H104</f>
        <v>0</v>
      </c>
      <c r="Q104" s="188">
        <v>1.09</v>
      </c>
      <c r="R104" s="188">
        <f>Q104*H104</f>
        <v>0.026160000000000003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151</v>
      </c>
      <c r="AT104" s="190" t="s">
        <v>146</v>
      </c>
      <c r="AU104" s="190" t="s">
        <v>80</v>
      </c>
      <c r="AY104" s="18" t="s">
        <v>143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78</v>
      </c>
      <c r="BK104" s="191">
        <f>ROUND(I104*H104,2)</f>
        <v>0</v>
      </c>
      <c r="BL104" s="18" t="s">
        <v>151</v>
      </c>
      <c r="BM104" s="190" t="s">
        <v>1511</v>
      </c>
    </row>
    <row r="105" spans="1:47" s="2" customFormat="1" ht="19.5">
      <c r="A105" s="35"/>
      <c r="B105" s="36"/>
      <c r="C105" s="37"/>
      <c r="D105" s="192" t="s">
        <v>153</v>
      </c>
      <c r="E105" s="37"/>
      <c r="F105" s="193" t="s">
        <v>154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153</v>
      </c>
      <c r="AU105" s="18" t="s">
        <v>80</v>
      </c>
    </row>
    <row r="106" spans="1:47" s="2" customFormat="1" ht="11.25">
      <c r="A106" s="35"/>
      <c r="B106" s="36"/>
      <c r="C106" s="37"/>
      <c r="D106" s="197" t="s">
        <v>155</v>
      </c>
      <c r="E106" s="37"/>
      <c r="F106" s="198" t="s">
        <v>156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155</v>
      </c>
      <c r="AU106" s="18" t="s">
        <v>80</v>
      </c>
    </row>
    <row r="107" spans="2:51" s="13" customFormat="1" ht="11.25">
      <c r="B107" s="199"/>
      <c r="C107" s="200"/>
      <c r="D107" s="192" t="s">
        <v>157</v>
      </c>
      <c r="E107" s="201" t="s">
        <v>19</v>
      </c>
      <c r="F107" s="202" t="s">
        <v>1512</v>
      </c>
      <c r="G107" s="200"/>
      <c r="H107" s="201" t="s">
        <v>19</v>
      </c>
      <c r="I107" s="203"/>
      <c r="J107" s="200"/>
      <c r="K107" s="200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157</v>
      </c>
      <c r="AU107" s="208" t="s">
        <v>80</v>
      </c>
      <c r="AV107" s="13" t="s">
        <v>78</v>
      </c>
      <c r="AW107" s="13" t="s">
        <v>33</v>
      </c>
      <c r="AX107" s="13" t="s">
        <v>71</v>
      </c>
      <c r="AY107" s="208" t="s">
        <v>143</v>
      </c>
    </row>
    <row r="108" spans="2:51" s="14" customFormat="1" ht="11.25">
      <c r="B108" s="209"/>
      <c r="C108" s="210"/>
      <c r="D108" s="192" t="s">
        <v>157</v>
      </c>
      <c r="E108" s="211" t="s">
        <v>19</v>
      </c>
      <c r="F108" s="212" t="s">
        <v>1513</v>
      </c>
      <c r="G108" s="210"/>
      <c r="H108" s="213">
        <v>0.024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157</v>
      </c>
      <c r="AU108" s="219" t="s">
        <v>80</v>
      </c>
      <c r="AV108" s="14" t="s">
        <v>80</v>
      </c>
      <c r="AW108" s="14" t="s">
        <v>33</v>
      </c>
      <c r="AX108" s="14" t="s">
        <v>78</v>
      </c>
      <c r="AY108" s="219" t="s">
        <v>143</v>
      </c>
    </row>
    <row r="109" spans="2:63" s="12" customFormat="1" ht="22.9" customHeight="1">
      <c r="B109" s="163"/>
      <c r="C109" s="164"/>
      <c r="D109" s="165" t="s">
        <v>70</v>
      </c>
      <c r="E109" s="177" t="s">
        <v>151</v>
      </c>
      <c r="F109" s="177" t="s">
        <v>1514</v>
      </c>
      <c r="G109" s="164"/>
      <c r="H109" s="164"/>
      <c r="I109" s="167"/>
      <c r="J109" s="178">
        <f>BK109</f>
        <v>0</v>
      </c>
      <c r="K109" s="164"/>
      <c r="L109" s="169"/>
      <c r="M109" s="170"/>
      <c r="N109" s="171"/>
      <c r="O109" s="171"/>
      <c r="P109" s="172">
        <f>SUM(P110:P114)</f>
        <v>0</v>
      </c>
      <c r="Q109" s="171"/>
      <c r="R109" s="172">
        <f>SUM(R110:R114)</f>
        <v>0.20724108</v>
      </c>
      <c r="S109" s="171"/>
      <c r="T109" s="173">
        <f>SUM(T110:T114)</f>
        <v>0</v>
      </c>
      <c r="AR109" s="174" t="s">
        <v>78</v>
      </c>
      <c r="AT109" s="175" t="s">
        <v>70</v>
      </c>
      <c r="AU109" s="175" t="s">
        <v>78</v>
      </c>
      <c r="AY109" s="174" t="s">
        <v>143</v>
      </c>
      <c r="BK109" s="176">
        <f>SUM(BK110:BK114)</f>
        <v>0</v>
      </c>
    </row>
    <row r="110" spans="1:65" s="2" customFormat="1" ht="16.5" customHeight="1">
      <c r="A110" s="35"/>
      <c r="B110" s="36"/>
      <c r="C110" s="179" t="s">
        <v>80</v>
      </c>
      <c r="D110" s="179" t="s">
        <v>146</v>
      </c>
      <c r="E110" s="180" t="s">
        <v>1515</v>
      </c>
      <c r="F110" s="181" t="s">
        <v>1516</v>
      </c>
      <c r="G110" s="182" t="s">
        <v>225</v>
      </c>
      <c r="H110" s="183">
        <v>0.086</v>
      </c>
      <c r="I110" s="184"/>
      <c r="J110" s="185">
        <f>ROUND(I110*H110,2)</f>
        <v>0</v>
      </c>
      <c r="K110" s="181" t="s">
        <v>150</v>
      </c>
      <c r="L110" s="40"/>
      <c r="M110" s="186" t="s">
        <v>19</v>
      </c>
      <c r="N110" s="187" t="s">
        <v>42</v>
      </c>
      <c r="O110" s="65"/>
      <c r="P110" s="188">
        <f>O110*H110</f>
        <v>0</v>
      </c>
      <c r="Q110" s="188">
        <v>2.40978</v>
      </c>
      <c r="R110" s="188">
        <f>Q110*H110</f>
        <v>0.20724108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151</v>
      </c>
      <c r="AT110" s="190" t="s">
        <v>146</v>
      </c>
      <c r="AU110" s="190" t="s">
        <v>80</v>
      </c>
      <c r="AY110" s="18" t="s">
        <v>143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78</v>
      </c>
      <c r="BK110" s="191">
        <f>ROUND(I110*H110,2)</f>
        <v>0</v>
      </c>
      <c r="BL110" s="18" t="s">
        <v>151</v>
      </c>
      <c r="BM110" s="190" t="s">
        <v>1517</v>
      </c>
    </row>
    <row r="111" spans="1:47" s="2" customFormat="1" ht="29.25">
      <c r="A111" s="35"/>
      <c r="B111" s="36"/>
      <c r="C111" s="37"/>
      <c r="D111" s="192" t="s">
        <v>153</v>
      </c>
      <c r="E111" s="37"/>
      <c r="F111" s="193" t="s">
        <v>1518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153</v>
      </c>
      <c r="AU111" s="18" t="s">
        <v>80</v>
      </c>
    </row>
    <row r="112" spans="1:47" s="2" customFormat="1" ht="11.25">
      <c r="A112" s="35"/>
      <c r="B112" s="36"/>
      <c r="C112" s="37"/>
      <c r="D112" s="197" t="s">
        <v>155</v>
      </c>
      <c r="E112" s="37"/>
      <c r="F112" s="198" t="s">
        <v>1519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80</v>
      </c>
    </row>
    <row r="113" spans="2:51" s="13" customFormat="1" ht="22.5">
      <c r="B113" s="199"/>
      <c r="C113" s="200"/>
      <c r="D113" s="192" t="s">
        <v>157</v>
      </c>
      <c r="E113" s="201" t="s">
        <v>19</v>
      </c>
      <c r="F113" s="202" t="s">
        <v>1520</v>
      </c>
      <c r="G113" s="200"/>
      <c r="H113" s="201" t="s">
        <v>19</v>
      </c>
      <c r="I113" s="203"/>
      <c r="J113" s="200"/>
      <c r="K113" s="200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157</v>
      </c>
      <c r="AU113" s="208" t="s">
        <v>80</v>
      </c>
      <c r="AV113" s="13" t="s">
        <v>78</v>
      </c>
      <c r="AW113" s="13" t="s">
        <v>33</v>
      </c>
      <c r="AX113" s="13" t="s">
        <v>71</v>
      </c>
      <c r="AY113" s="208" t="s">
        <v>143</v>
      </c>
    </row>
    <row r="114" spans="2:51" s="14" customFormat="1" ht="11.25">
      <c r="B114" s="209"/>
      <c r="C114" s="210"/>
      <c r="D114" s="192" t="s">
        <v>157</v>
      </c>
      <c r="E114" s="211" t="s">
        <v>19</v>
      </c>
      <c r="F114" s="212" t="s">
        <v>1521</v>
      </c>
      <c r="G114" s="210"/>
      <c r="H114" s="213">
        <v>0.086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157</v>
      </c>
      <c r="AU114" s="219" t="s">
        <v>80</v>
      </c>
      <c r="AV114" s="14" t="s">
        <v>80</v>
      </c>
      <c r="AW114" s="14" t="s">
        <v>33</v>
      </c>
      <c r="AX114" s="14" t="s">
        <v>78</v>
      </c>
      <c r="AY114" s="219" t="s">
        <v>143</v>
      </c>
    </row>
    <row r="115" spans="2:63" s="12" customFormat="1" ht="22.9" customHeight="1">
      <c r="B115" s="163"/>
      <c r="C115" s="164"/>
      <c r="D115" s="165" t="s">
        <v>70</v>
      </c>
      <c r="E115" s="177" t="s">
        <v>181</v>
      </c>
      <c r="F115" s="177" t="s">
        <v>182</v>
      </c>
      <c r="G115" s="164"/>
      <c r="H115" s="164"/>
      <c r="I115" s="167"/>
      <c r="J115" s="178">
        <f>BK115</f>
        <v>0</v>
      </c>
      <c r="K115" s="164"/>
      <c r="L115" s="169"/>
      <c r="M115" s="170"/>
      <c r="N115" s="171"/>
      <c r="O115" s="171"/>
      <c r="P115" s="172">
        <f>SUM(P116:P129)</f>
        <v>0</v>
      </c>
      <c r="Q115" s="171"/>
      <c r="R115" s="172">
        <f>SUM(R116:R129)</f>
        <v>0.2239</v>
      </c>
      <c r="S115" s="171"/>
      <c r="T115" s="173">
        <f>SUM(T116:T129)</f>
        <v>0</v>
      </c>
      <c r="AR115" s="174" t="s">
        <v>78</v>
      </c>
      <c r="AT115" s="175" t="s">
        <v>70</v>
      </c>
      <c r="AU115" s="175" t="s">
        <v>78</v>
      </c>
      <c r="AY115" s="174" t="s">
        <v>143</v>
      </c>
      <c r="BK115" s="176">
        <f>SUM(BK116:BK129)</f>
        <v>0</v>
      </c>
    </row>
    <row r="116" spans="1:65" s="2" customFormat="1" ht="21.75" customHeight="1">
      <c r="A116" s="35"/>
      <c r="B116" s="36"/>
      <c r="C116" s="179" t="s">
        <v>144</v>
      </c>
      <c r="D116" s="179" t="s">
        <v>146</v>
      </c>
      <c r="E116" s="180" t="s">
        <v>1522</v>
      </c>
      <c r="F116" s="181" t="s">
        <v>1523</v>
      </c>
      <c r="G116" s="182" t="s">
        <v>163</v>
      </c>
      <c r="H116" s="183">
        <v>0.24</v>
      </c>
      <c r="I116" s="184"/>
      <c r="J116" s="185">
        <f>ROUND(I116*H116,2)</f>
        <v>0</v>
      </c>
      <c r="K116" s="181" t="s">
        <v>150</v>
      </c>
      <c r="L116" s="40"/>
      <c r="M116" s="186" t="s">
        <v>19</v>
      </c>
      <c r="N116" s="187" t="s">
        <v>42</v>
      </c>
      <c r="O116" s="65"/>
      <c r="P116" s="188">
        <f>O116*H116</f>
        <v>0</v>
      </c>
      <c r="Q116" s="188">
        <v>0.04</v>
      </c>
      <c r="R116" s="188">
        <f>Q116*H116</f>
        <v>0.0096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151</v>
      </c>
      <c r="AT116" s="190" t="s">
        <v>146</v>
      </c>
      <c r="AU116" s="190" t="s">
        <v>80</v>
      </c>
      <c r="AY116" s="18" t="s">
        <v>143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78</v>
      </c>
      <c r="BK116" s="191">
        <f>ROUND(I116*H116,2)</f>
        <v>0</v>
      </c>
      <c r="BL116" s="18" t="s">
        <v>151</v>
      </c>
      <c r="BM116" s="190" t="s">
        <v>1524</v>
      </c>
    </row>
    <row r="117" spans="1:47" s="2" customFormat="1" ht="11.25">
      <c r="A117" s="35"/>
      <c r="B117" s="36"/>
      <c r="C117" s="37"/>
      <c r="D117" s="192" t="s">
        <v>153</v>
      </c>
      <c r="E117" s="37"/>
      <c r="F117" s="193" t="s">
        <v>1525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153</v>
      </c>
      <c r="AU117" s="18" t="s">
        <v>80</v>
      </c>
    </row>
    <row r="118" spans="1:47" s="2" customFormat="1" ht="11.25">
      <c r="A118" s="35"/>
      <c r="B118" s="36"/>
      <c r="C118" s="37"/>
      <c r="D118" s="197" t="s">
        <v>155</v>
      </c>
      <c r="E118" s="37"/>
      <c r="F118" s="198" t="s">
        <v>1526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155</v>
      </c>
      <c r="AU118" s="18" t="s">
        <v>80</v>
      </c>
    </row>
    <row r="119" spans="2:51" s="13" customFormat="1" ht="11.25">
      <c r="B119" s="199"/>
      <c r="C119" s="200"/>
      <c r="D119" s="192" t="s">
        <v>157</v>
      </c>
      <c r="E119" s="201" t="s">
        <v>19</v>
      </c>
      <c r="F119" s="202" t="s">
        <v>1512</v>
      </c>
      <c r="G119" s="200"/>
      <c r="H119" s="201" t="s">
        <v>19</v>
      </c>
      <c r="I119" s="203"/>
      <c r="J119" s="200"/>
      <c r="K119" s="200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157</v>
      </c>
      <c r="AU119" s="208" t="s">
        <v>80</v>
      </c>
      <c r="AV119" s="13" t="s">
        <v>78</v>
      </c>
      <c r="AW119" s="13" t="s">
        <v>33</v>
      </c>
      <c r="AX119" s="13" t="s">
        <v>71</v>
      </c>
      <c r="AY119" s="208" t="s">
        <v>143</v>
      </c>
    </row>
    <row r="120" spans="2:51" s="14" customFormat="1" ht="11.25">
      <c r="B120" s="209"/>
      <c r="C120" s="210"/>
      <c r="D120" s="192" t="s">
        <v>157</v>
      </c>
      <c r="E120" s="211" t="s">
        <v>19</v>
      </c>
      <c r="F120" s="212" t="s">
        <v>1527</v>
      </c>
      <c r="G120" s="210"/>
      <c r="H120" s="213">
        <v>0.24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157</v>
      </c>
      <c r="AU120" s="219" t="s">
        <v>80</v>
      </c>
      <c r="AV120" s="14" t="s">
        <v>80</v>
      </c>
      <c r="AW120" s="14" t="s">
        <v>33</v>
      </c>
      <c r="AX120" s="14" t="s">
        <v>78</v>
      </c>
      <c r="AY120" s="219" t="s">
        <v>143</v>
      </c>
    </row>
    <row r="121" spans="1:65" s="2" customFormat="1" ht="24.2" customHeight="1">
      <c r="A121" s="35"/>
      <c r="B121" s="36"/>
      <c r="C121" s="179" t="s">
        <v>151</v>
      </c>
      <c r="D121" s="179" t="s">
        <v>146</v>
      </c>
      <c r="E121" s="180" t="s">
        <v>192</v>
      </c>
      <c r="F121" s="181" t="s">
        <v>193</v>
      </c>
      <c r="G121" s="182" t="s">
        <v>194</v>
      </c>
      <c r="H121" s="183">
        <v>1</v>
      </c>
      <c r="I121" s="184"/>
      <c r="J121" s="185">
        <f>ROUND(I121*H121,2)</f>
        <v>0</v>
      </c>
      <c r="K121" s="181" t="s">
        <v>150</v>
      </c>
      <c r="L121" s="40"/>
      <c r="M121" s="186" t="s">
        <v>19</v>
      </c>
      <c r="N121" s="187" t="s">
        <v>42</v>
      </c>
      <c r="O121" s="65"/>
      <c r="P121" s="188">
        <f>O121*H121</f>
        <v>0</v>
      </c>
      <c r="Q121" s="188">
        <v>0.1575</v>
      </c>
      <c r="R121" s="188">
        <f>Q121*H121</f>
        <v>0.1575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151</v>
      </c>
      <c r="AT121" s="190" t="s">
        <v>146</v>
      </c>
      <c r="AU121" s="190" t="s">
        <v>80</v>
      </c>
      <c r="AY121" s="18" t="s">
        <v>143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78</v>
      </c>
      <c r="BK121" s="191">
        <f>ROUND(I121*H121,2)</f>
        <v>0</v>
      </c>
      <c r="BL121" s="18" t="s">
        <v>151</v>
      </c>
      <c r="BM121" s="190" t="s">
        <v>1528</v>
      </c>
    </row>
    <row r="122" spans="1:47" s="2" customFormat="1" ht="19.5">
      <c r="A122" s="35"/>
      <c r="B122" s="36"/>
      <c r="C122" s="37"/>
      <c r="D122" s="192" t="s">
        <v>153</v>
      </c>
      <c r="E122" s="37"/>
      <c r="F122" s="193" t="s">
        <v>196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153</v>
      </c>
      <c r="AU122" s="18" t="s">
        <v>80</v>
      </c>
    </row>
    <row r="123" spans="1:47" s="2" customFormat="1" ht="11.25">
      <c r="A123" s="35"/>
      <c r="B123" s="36"/>
      <c r="C123" s="37"/>
      <c r="D123" s="197" t="s">
        <v>155</v>
      </c>
      <c r="E123" s="37"/>
      <c r="F123" s="198" t="s">
        <v>197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155</v>
      </c>
      <c r="AU123" s="18" t="s">
        <v>80</v>
      </c>
    </row>
    <row r="124" spans="2:51" s="14" customFormat="1" ht="11.25">
      <c r="B124" s="209"/>
      <c r="C124" s="210"/>
      <c r="D124" s="192" t="s">
        <v>157</v>
      </c>
      <c r="E124" s="211" t="s">
        <v>19</v>
      </c>
      <c r="F124" s="212" t="s">
        <v>1529</v>
      </c>
      <c r="G124" s="210"/>
      <c r="H124" s="213">
        <v>1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157</v>
      </c>
      <c r="AU124" s="219" t="s">
        <v>80</v>
      </c>
      <c r="AV124" s="14" t="s">
        <v>80</v>
      </c>
      <c r="AW124" s="14" t="s">
        <v>33</v>
      </c>
      <c r="AX124" s="14" t="s">
        <v>78</v>
      </c>
      <c r="AY124" s="219" t="s">
        <v>143</v>
      </c>
    </row>
    <row r="125" spans="1:65" s="2" customFormat="1" ht="24.2" customHeight="1">
      <c r="A125" s="35"/>
      <c r="B125" s="36"/>
      <c r="C125" s="179" t="s">
        <v>183</v>
      </c>
      <c r="D125" s="179" t="s">
        <v>146</v>
      </c>
      <c r="E125" s="180" t="s">
        <v>200</v>
      </c>
      <c r="F125" s="181" t="s">
        <v>201</v>
      </c>
      <c r="G125" s="182" t="s">
        <v>163</v>
      </c>
      <c r="H125" s="183">
        <v>2</v>
      </c>
      <c r="I125" s="184"/>
      <c r="J125" s="185">
        <f>ROUND(I125*H125,2)</f>
        <v>0</v>
      </c>
      <c r="K125" s="181" t="s">
        <v>150</v>
      </c>
      <c r="L125" s="40"/>
      <c r="M125" s="186" t="s">
        <v>19</v>
      </c>
      <c r="N125" s="187" t="s">
        <v>42</v>
      </c>
      <c r="O125" s="65"/>
      <c r="P125" s="188">
        <f>O125*H125</f>
        <v>0</v>
      </c>
      <c r="Q125" s="188">
        <v>0.0284</v>
      </c>
      <c r="R125" s="188">
        <f>Q125*H125</f>
        <v>0.0568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151</v>
      </c>
      <c r="AT125" s="190" t="s">
        <v>146</v>
      </c>
      <c r="AU125" s="190" t="s">
        <v>80</v>
      </c>
      <c r="AY125" s="18" t="s">
        <v>143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78</v>
      </c>
      <c r="BK125" s="191">
        <f>ROUND(I125*H125,2)</f>
        <v>0</v>
      </c>
      <c r="BL125" s="18" t="s">
        <v>151</v>
      </c>
      <c r="BM125" s="190" t="s">
        <v>1530</v>
      </c>
    </row>
    <row r="126" spans="1:47" s="2" customFormat="1" ht="29.25">
      <c r="A126" s="35"/>
      <c r="B126" s="36"/>
      <c r="C126" s="37"/>
      <c r="D126" s="192" t="s">
        <v>153</v>
      </c>
      <c r="E126" s="37"/>
      <c r="F126" s="193" t="s">
        <v>203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153</v>
      </c>
      <c r="AU126" s="18" t="s">
        <v>80</v>
      </c>
    </row>
    <row r="127" spans="1:47" s="2" customFormat="1" ht="11.25">
      <c r="A127" s="35"/>
      <c r="B127" s="36"/>
      <c r="C127" s="37"/>
      <c r="D127" s="197" t="s">
        <v>155</v>
      </c>
      <c r="E127" s="37"/>
      <c r="F127" s="198" t="s">
        <v>204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155</v>
      </c>
      <c r="AU127" s="18" t="s">
        <v>80</v>
      </c>
    </row>
    <row r="128" spans="2:51" s="13" customFormat="1" ht="11.25">
      <c r="B128" s="199"/>
      <c r="C128" s="200"/>
      <c r="D128" s="192" t="s">
        <v>157</v>
      </c>
      <c r="E128" s="201" t="s">
        <v>19</v>
      </c>
      <c r="F128" s="202" t="s">
        <v>1512</v>
      </c>
      <c r="G128" s="200"/>
      <c r="H128" s="201" t="s">
        <v>19</v>
      </c>
      <c r="I128" s="203"/>
      <c r="J128" s="200"/>
      <c r="K128" s="200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157</v>
      </c>
      <c r="AU128" s="208" t="s">
        <v>80</v>
      </c>
      <c r="AV128" s="13" t="s">
        <v>78</v>
      </c>
      <c r="AW128" s="13" t="s">
        <v>33</v>
      </c>
      <c r="AX128" s="13" t="s">
        <v>71</v>
      </c>
      <c r="AY128" s="208" t="s">
        <v>143</v>
      </c>
    </row>
    <row r="129" spans="2:51" s="14" customFormat="1" ht="11.25">
      <c r="B129" s="209"/>
      <c r="C129" s="210"/>
      <c r="D129" s="192" t="s">
        <v>157</v>
      </c>
      <c r="E129" s="211" t="s">
        <v>19</v>
      </c>
      <c r="F129" s="212" t="s">
        <v>1531</v>
      </c>
      <c r="G129" s="210"/>
      <c r="H129" s="213">
        <v>2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157</v>
      </c>
      <c r="AU129" s="219" t="s">
        <v>80</v>
      </c>
      <c r="AV129" s="14" t="s">
        <v>80</v>
      </c>
      <c r="AW129" s="14" t="s">
        <v>33</v>
      </c>
      <c r="AX129" s="14" t="s">
        <v>78</v>
      </c>
      <c r="AY129" s="219" t="s">
        <v>143</v>
      </c>
    </row>
    <row r="130" spans="2:63" s="12" customFormat="1" ht="22.9" customHeight="1">
      <c r="B130" s="163"/>
      <c r="C130" s="164"/>
      <c r="D130" s="165" t="s">
        <v>70</v>
      </c>
      <c r="E130" s="177" t="s">
        <v>220</v>
      </c>
      <c r="F130" s="177" t="s">
        <v>221</v>
      </c>
      <c r="G130" s="164"/>
      <c r="H130" s="164"/>
      <c r="I130" s="167"/>
      <c r="J130" s="178">
        <f>BK130</f>
        <v>0</v>
      </c>
      <c r="K130" s="164"/>
      <c r="L130" s="169"/>
      <c r="M130" s="170"/>
      <c r="N130" s="171"/>
      <c r="O130" s="171"/>
      <c r="P130" s="172">
        <f>SUM(P131:P151)</f>
        <v>0</v>
      </c>
      <c r="Q130" s="171"/>
      <c r="R130" s="172">
        <f>SUM(R131:R151)</f>
        <v>0.19449254</v>
      </c>
      <c r="S130" s="171"/>
      <c r="T130" s="173">
        <f>SUM(T131:T151)</f>
        <v>0</v>
      </c>
      <c r="AR130" s="174" t="s">
        <v>78</v>
      </c>
      <c r="AT130" s="175" t="s">
        <v>70</v>
      </c>
      <c r="AU130" s="175" t="s">
        <v>78</v>
      </c>
      <c r="AY130" s="174" t="s">
        <v>143</v>
      </c>
      <c r="BK130" s="176">
        <f>SUM(BK131:BK151)</f>
        <v>0</v>
      </c>
    </row>
    <row r="131" spans="1:65" s="2" customFormat="1" ht="16.5" customHeight="1">
      <c r="A131" s="35"/>
      <c r="B131" s="36"/>
      <c r="C131" s="179" t="s">
        <v>191</v>
      </c>
      <c r="D131" s="179" t="s">
        <v>146</v>
      </c>
      <c r="E131" s="180" t="s">
        <v>1532</v>
      </c>
      <c r="F131" s="181" t="s">
        <v>1533</v>
      </c>
      <c r="G131" s="182" t="s">
        <v>149</v>
      </c>
      <c r="H131" s="183">
        <v>0.004</v>
      </c>
      <c r="I131" s="184"/>
      <c r="J131" s="185">
        <f>ROUND(I131*H131,2)</f>
        <v>0</v>
      </c>
      <c r="K131" s="181" t="s">
        <v>150</v>
      </c>
      <c r="L131" s="40"/>
      <c r="M131" s="186" t="s">
        <v>19</v>
      </c>
      <c r="N131" s="187" t="s">
        <v>42</v>
      </c>
      <c r="O131" s="65"/>
      <c r="P131" s="188">
        <f>O131*H131</f>
        <v>0</v>
      </c>
      <c r="Q131" s="188">
        <v>1.06277</v>
      </c>
      <c r="R131" s="188">
        <f>Q131*H131</f>
        <v>0.00425108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151</v>
      </c>
      <c r="AT131" s="190" t="s">
        <v>146</v>
      </c>
      <c r="AU131" s="190" t="s">
        <v>80</v>
      </c>
      <c r="AY131" s="18" t="s">
        <v>143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78</v>
      </c>
      <c r="BK131" s="191">
        <f>ROUND(I131*H131,2)</f>
        <v>0</v>
      </c>
      <c r="BL131" s="18" t="s">
        <v>151</v>
      </c>
      <c r="BM131" s="190" t="s">
        <v>1534</v>
      </c>
    </row>
    <row r="132" spans="1:47" s="2" customFormat="1" ht="11.25">
      <c r="A132" s="35"/>
      <c r="B132" s="36"/>
      <c r="C132" s="37"/>
      <c r="D132" s="192" t="s">
        <v>153</v>
      </c>
      <c r="E132" s="37"/>
      <c r="F132" s="193" t="s">
        <v>1535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153</v>
      </c>
      <c r="AU132" s="18" t="s">
        <v>80</v>
      </c>
    </row>
    <row r="133" spans="1:47" s="2" customFormat="1" ht="11.25">
      <c r="A133" s="35"/>
      <c r="B133" s="36"/>
      <c r="C133" s="37"/>
      <c r="D133" s="197" t="s">
        <v>155</v>
      </c>
      <c r="E133" s="37"/>
      <c r="F133" s="198" t="s">
        <v>1536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155</v>
      </c>
      <c r="AU133" s="18" t="s">
        <v>80</v>
      </c>
    </row>
    <row r="134" spans="2:51" s="13" customFormat="1" ht="22.5">
      <c r="B134" s="199"/>
      <c r="C134" s="200"/>
      <c r="D134" s="192" t="s">
        <v>157</v>
      </c>
      <c r="E134" s="201" t="s">
        <v>19</v>
      </c>
      <c r="F134" s="202" t="s">
        <v>1520</v>
      </c>
      <c r="G134" s="200"/>
      <c r="H134" s="201" t="s">
        <v>19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157</v>
      </c>
      <c r="AU134" s="208" t="s">
        <v>80</v>
      </c>
      <c r="AV134" s="13" t="s">
        <v>78</v>
      </c>
      <c r="AW134" s="13" t="s">
        <v>33</v>
      </c>
      <c r="AX134" s="13" t="s">
        <v>71</v>
      </c>
      <c r="AY134" s="208" t="s">
        <v>143</v>
      </c>
    </row>
    <row r="135" spans="2:51" s="14" customFormat="1" ht="11.25">
      <c r="B135" s="209"/>
      <c r="C135" s="210"/>
      <c r="D135" s="192" t="s">
        <v>157</v>
      </c>
      <c r="E135" s="211" t="s">
        <v>19</v>
      </c>
      <c r="F135" s="212" t="s">
        <v>1537</v>
      </c>
      <c r="G135" s="210"/>
      <c r="H135" s="213">
        <v>0.004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157</v>
      </c>
      <c r="AU135" s="219" t="s">
        <v>80</v>
      </c>
      <c r="AV135" s="14" t="s">
        <v>80</v>
      </c>
      <c r="AW135" s="14" t="s">
        <v>33</v>
      </c>
      <c r="AX135" s="14" t="s">
        <v>78</v>
      </c>
      <c r="AY135" s="219" t="s">
        <v>143</v>
      </c>
    </row>
    <row r="136" spans="1:65" s="2" customFormat="1" ht="24.2" customHeight="1">
      <c r="A136" s="35"/>
      <c r="B136" s="36"/>
      <c r="C136" s="179" t="s">
        <v>199</v>
      </c>
      <c r="D136" s="179" t="s">
        <v>146</v>
      </c>
      <c r="E136" s="180" t="s">
        <v>1538</v>
      </c>
      <c r="F136" s="181" t="s">
        <v>1539</v>
      </c>
      <c r="G136" s="182" t="s">
        <v>163</v>
      </c>
      <c r="H136" s="183">
        <v>1.08</v>
      </c>
      <c r="I136" s="184"/>
      <c r="J136" s="185">
        <f>ROUND(I136*H136,2)</f>
        <v>0</v>
      </c>
      <c r="K136" s="181" t="s">
        <v>150</v>
      </c>
      <c r="L136" s="40"/>
      <c r="M136" s="186" t="s">
        <v>19</v>
      </c>
      <c r="N136" s="187" t="s">
        <v>42</v>
      </c>
      <c r="O136" s="65"/>
      <c r="P136" s="188">
        <f>O136*H136</f>
        <v>0</v>
      </c>
      <c r="Q136" s="188">
        <v>0.11</v>
      </c>
      <c r="R136" s="188">
        <f>Q136*H136</f>
        <v>0.1188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151</v>
      </c>
      <c r="AT136" s="190" t="s">
        <v>146</v>
      </c>
      <c r="AU136" s="190" t="s">
        <v>80</v>
      </c>
      <c r="AY136" s="18" t="s">
        <v>143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78</v>
      </c>
      <c r="BK136" s="191">
        <f>ROUND(I136*H136,2)</f>
        <v>0</v>
      </c>
      <c r="BL136" s="18" t="s">
        <v>151</v>
      </c>
      <c r="BM136" s="190" t="s">
        <v>1540</v>
      </c>
    </row>
    <row r="137" spans="1:47" s="2" customFormat="1" ht="11.25">
      <c r="A137" s="35"/>
      <c r="B137" s="36"/>
      <c r="C137" s="37"/>
      <c r="D137" s="192" t="s">
        <v>153</v>
      </c>
      <c r="E137" s="37"/>
      <c r="F137" s="193" t="s">
        <v>1541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153</v>
      </c>
      <c r="AU137" s="18" t="s">
        <v>80</v>
      </c>
    </row>
    <row r="138" spans="1:47" s="2" customFormat="1" ht="11.25">
      <c r="A138" s="35"/>
      <c r="B138" s="36"/>
      <c r="C138" s="37"/>
      <c r="D138" s="197" t="s">
        <v>155</v>
      </c>
      <c r="E138" s="37"/>
      <c r="F138" s="198" t="s">
        <v>1542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155</v>
      </c>
      <c r="AU138" s="18" t="s">
        <v>80</v>
      </c>
    </row>
    <row r="139" spans="2:51" s="13" customFormat="1" ht="22.5">
      <c r="B139" s="199"/>
      <c r="C139" s="200"/>
      <c r="D139" s="192" t="s">
        <v>157</v>
      </c>
      <c r="E139" s="201" t="s">
        <v>19</v>
      </c>
      <c r="F139" s="202" t="s">
        <v>1520</v>
      </c>
      <c r="G139" s="200"/>
      <c r="H139" s="201" t="s">
        <v>19</v>
      </c>
      <c r="I139" s="203"/>
      <c r="J139" s="200"/>
      <c r="K139" s="200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157</v>
      </c>
      <c r="AU139" s="208" t="s">
        <v>80</v>
      </c>
      <c r="AV139" s="13" t="s">
        <v>78</v>
      </c>
      <c r="AW139" s="13" t="s">
        <v>33</v>
      </c>
      <c r="AX139" s="13" t="s">
        <v>71</v>
      </c>
      <c r="AY139" s="208" t="s">
        <v>143</v>
      </c>
    </row>
    <row r="140" spans="2:51" s="14" customFormat="1" ht="11.25">
      <c r="B140" s="209"/>
      <c r="C140" s="210"/>
      <c r="D140" s="192" t="s">
        <v>157</v>
      </c>
      <c r="E140" s="211" t="s">
        <v>19</v>
      </c>
      <c r="F140" s="212" t="s">
        <v>1543</v>
      </c>
      <c r="G140" s="210"/>
      <c r="H140" s="213">
        <v>1.08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157</v>
      </c>
      <c r="AU140" s="219" t="s">
        <v>80</v>
      </c>
      <c r="AV140" s="14" t="s">
        <v>80</v>
      </c>
      <c r="AW140" s="14" t="s">
        <v>33</v>
      </c>
      <c r="AX140" s="14" t="s">
        <v>78</v>
      </c>
      <c r="AY140" s="219" t="s">
        <v>143</v>
      </c>
    </row>
    <row r="141" spans="1:65" s="2" customFormat="1" ht="24.2" customHeight="1">
      <c r="A141" s="35"/>
      <c r="B141" s="36"/>
      <c r="C141" s="179" t="s">
        <v>206</v>
      </c>
      <c r="D141" s="179" t="s">
        <v>146</v>
      </c>
      <c r="E141" s="180" t="s">
        <v>1544</v>
      </c>
      <c r="F141" s="181" t="s">
        <v>1545</v>
      </c>
      <c r="G141" s="182" t="s">
        <v>163</v>
      </c>
      <c r="H141" s="183">
        <v>6.48</v>
      </c>
      <c r="I141" s="184"/>
      <c r="J141" s="185">
        <f>ROUND(I141*H141,2)</f>
        <v>0</v>
      </c>
      <c r="K141" s="181" t="s">
        <v>150</v>
      </c>
      <c r="L141" s="40"/>
      <c r="M141" s="186" t="s">
        <v>19</v>
      </c>
      <c r="N141" s="187" t="s">
        <v>42</v>
      </c>
      <c r="O141" s="65"/>
      <c r="P141" s="188">
        <f>O141*H141</f>
        <v>0</v>
      </c>
      <c r="Q141" s="188">
        <v>0.011</v>
      </c>
      <c r="R141" s="188">
        <f>Q141*H141</f>
        <v>0.07128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151</v>
      </c>
      <c r="AT141" s="190" t="s">
        <v>146</v>
      </c>
      <c r="AU141" s="190" t="s">
        <v>80</v>
      </c>
      <c r="AY141" s="18" t="s">
        <v>143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78</v>
      </c>
      <c r="BK141" s="191">
        <f>ROUND(I141*H141,2)</f>
        <v>0</v>
      </c>
      <c r="BL141" s="18" t="s">
        <v>151</v>
      </c>
      <c r="BM141" s="190" t="s">
        <v>1546</v>
      </c>
    </row>
    <row r="142" spans="1:47" s="2" customFormat="1" ht="19.5">
      <c r="A142" s="35"/>
      <c r="B142" s="36"/>
      <c r="C142" s="37"/>
      <c r="D142" s="192" t="s">
        <v>153</v>
      </c>
      <c r="E142" s="37"/>
      <c r="F142" s="193" t="s">
        <v>1547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153</v>
      </c>
      <c r="AU142" s="18" t="s">
        <v>80</v>
      </c>
    </row>
    <row r="143" spans="1:47" s="2" customFormat="1" ht="11.25">
      <c r="A143" s="35"/>
      <c r="B143" s="36"/>
      <c r="C143" s="37"/>
      <c r="D143" s="197" t="s">
        <v>155</v>
      </c>
      <c r="E143" s="37"/>
      <c r="F143" s="198" t="s">
        <v>1548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155</v>
      </c>
      <c r="AU143" s="18" t="s">
        <v>80</v>
      </c>
    </row>
    <row r="144" spans="2:51" s="13" customFormat="1" ht="22.5">
      <c r="B144" s="199"/>
      <c r="C144" s="200"/>
      <c r="D144" s="192" t="s">
        <v>157</v>
      </c>
      <c r="E144" s="201" t="s">
        <v>19</v>
      </c>
      <c r="F144" s="202" t="s">
        <v>1520</v>
      </c>
      <c r="G144" s="200"/>
      <c r="H144" s="201" t="s">
        <v>19</v>
      </c>
      <c r="I144" s="203"/>
      <c r="J144" s="200"/>
      <c r="K144" s="200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157</v>
      </c>
      <c r="AU144" s="208" t="s">
        <v>80</v>
      </c>
      <c r="AV144" s="13" t="s">
        <v>78</v>
      </c>
      <c r="AW144" s="13" t="s">
        <v>33</v>
      </c>
      <c r="AX144" s="13" t="s">
        <v>71</v>
      </c>
      <c r="AY144" s="208" t="s">
        <v>143</v>
      </c>
    </row>
    <row r="145" spans="2:51" s="14" customFormat="1" ht="11.25">
      <c r="B145" s="209"/>
      <c r="C145" s="210"/>
      <c r="D145" s="192" t="s">
        <v>157</v>
      </c>
      <c r="E145" s="211" t="s">
        <v>19</v>
      </c>
      <c r="F145" s="212" t="s">
        <v>1549</v>
      </c>
      <c r="G145" s="210"/>
      <c r="H145" s="213">
        <v>6.48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157</v>
      </c>
      <c r="AU145" s="219" t="s">
        <v>80</v>
      </c>
      <c r="AV145" s="14" t="s">
        <v>80</v>
      </c>
      <c r="AW145" s="14" t="s">
        <v>33</v>
      </c>
      <c r="AX145" s="14" t="s">
        <v>78</v>
      </c>
      <c r="AY145" s="219" t="s">
        <v>143</v>
      </c>
    </row>
    <row r="146" spans="1:65" s="2" customFormat="1" ht="16.5" customHeight="1">
      <c r="A146" s="35"/>
      <c r="B146" s="36"/>
      <c r="C146" s="179" t="s">
        <v>213</v>
      </c>
      <c r="D146" s="179" t="s">
        <v>146</v>
      </c>
      <c r="E146" s="180" t="s">
        <v>1550</v>
      </c>
      <c r="F146" s="181" t="s">
        <v>1551</v>
      </c>
      <c r="G146" s="182" t="s">
        <v>163</v>
      </c>
      <c r="H146" s="183">
        <v>1.242</v>
      </c>
      <c r="I146" s="184"/>
      <c r="J146" s="185">
        <f>ROUND(I146*H146,2)</f>
        <v>0</v>
      </c>
      <c r="K146" s="181" t="s">
        <v>150</v>
      </c>
      <c r="L146" s="40"/>
      <c r="M146" s="186" t="s">
        <v>19</v>
      </c>
      <c r="N146" s="187" t="s">
        <v>42</v>
      </c>
      <c r="O146" s="65"/>
      <c r="P146" s="188">
        <f>O146*H146</f>
        <v>0</v>
      </c>
      <c r="Q146" s="188">
        <v>0.00013</v>
      </c>
      <c r="R146" s="188">
        <f>Q146*H146</f>
        <v>0.00016146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151</v>
      </c>
      <c r="AT146" s="190" t="s">
        <v>146</v>
      </c>
      <c r="AU146" s="190" t="s">
        <v>80</v>
      </c>
      <c r="AY146" s="18" t="s">
        <v>143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78</v>
      </c>
      <c r="BK146" s="191">
        <f>ROUND(I146*H146,2)</f>
        <v>0</v>
      </c>
      <c r="BL146" s="18" t="s">
        <v>151</v>
      </c>
      <c r="BM146" s="190" t="s">
        <v>1552</v>
      </c>
    </row>
    <row r="147" spans="1:47" s="2" customFormat="1" ht="19.5">
      <c r="A147" s="35"/>
      <c r="B147" s="36"/>
      <c r="C147" s="37"/>
      <c r="D147" s="192" t="s">
        <v>153</v>
      </c>
      <c r="E147" s="37"/>
      <c r="F147" s="193" t="s">
        <v>1553</v>
      </c>
      <c r="G147" s="37"/>
      <c r="H147" s="37"/>
      <c r="I147" s="194"/>
      <c r="J147" s="37"/>
      <c r="K147" s="37"/>
      <c r="L147" s="40"/>
      <c r="M147" s="195"/>
      <c r="N147" s="19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153</v>
      </c>
      <c r="AU147" s="18" t="s">
        <v>80</v>
      </c>
    </row>
    <row r="148" spans="1:47" s="2" customFormat="1" ht="11.25">
      <c r="A148" s="35"/>
      <c r="B148" s="36"/>
      <c r="C148" s="37"/>
      <c r="D148" s="197" t="s">
        <v>155</v>
      </c>
      <c r="E148" s="37"/>
      <c r="F148" s="198" t="s">
        <v>1554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155</v>
      </c>
      <c r="AU148" s="18" t="s">
        <v>80</v>
      </c>
    </row>
    <row r="149" spans="2:51" s="13" customFormat="1" ht="22.5">
      <c r="B149" s="199"/>
      <c r="C149" s="200"/>
      <c r="D149" s="192" t="s">
        <v>157</v>
      </c>
      <c r="E149" s="201" t="s">
        <v>19</v>
      </c>
      <c r="F149" s="202" t="s">
        <v>1520</v>
      </c>
      <c r="G149" s="200"/>
      <c r="H149" s="201" t="s">
        <v>19</v>
      </c>
      <c r="I149" s="203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157</v>
      </c>
      <c r="AU149" s="208" t="s">
        <v>80</v>
      </c>
      <c r="AV149" s="13" t="s">
        <v>78</v>
      </c>
      <c r="AW149" s="13" t="s">
        <v>33</v>
      </c>
      <c r="AX149" s="13" t="s">
        <v>71</v>
      </c>
      <c r="AY149" s="208" t="s">
        <v>143</v>
      </c>
    </row>
    <row r="150" spans="2:51" s="14" customFormat="1" ht="11.25">
      <c r="B150" s="209"/>
      <c r="C150" s="210"/>
      <c r="D150" s="192" t="s">
        <v>157</v>
      </c>
      <c r="E150" s="211" t="s">
        <v>19</v>
      </c>
      <c r="F150" s="212" t="s">
        <v>1543</v>
      </c>
      <c r="G150" s="210"/>
      <c r="H150" s="213">
        <v>1.08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157</v>
      </c>
      <c r="AU150" s="219" t="s">
        <v>80</v>
      </c>
      <c r="AV150" s="14" t="s">
        <v>80</v>
      </c>
      <c r="AW150" s="14" t="s">
        <v>33</v>
      </c>
      <c r="AX150" s="14" t="s">
        <v>78</v>
      </c>
      <c r="AY150" s="219" t="s">
        <v>143</v>
      </c>
    </row>
    <row r="151" spans="2:51" s="14" customFormat="1" ht="11.25">
      <c r="B151" s="209"/>
      <c r="C151" s="210"/>
      <c r="D151" s="192" t="s">
        <v>157</v>
      </c>
      <c r="E151" s="210"/>
      <c r="F151" s="212" t="s">
        <v>1555</v>
      </c>
      <c r="G151" s="210"/>
      <c r="H151" s="213">
        <v>1.242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157</v>
      </c>
      <c r="AU151" s="219" t="s">
        <v>80</v>
      </c>
      <c r="AV151" s="14" t="s">
        <v>80</v>
      </c>
      <c r="AW151" s="14" t="s">
        <v>4</v>
      </c>
      <c r="AX151" s="14" t="s">
        <v>78</v>
      </c>
      <c r="AY151" s="219" t="s">
        <v>143</v>
      </c>
    </row>
    <row r="152" spans="2:63" s="12" customFormat="1" ht="22.9" customHeight="1">
      <c r="B152" s="163"/>
      <c r="C152" s="164"/>
      <c r="D152" s="165" t="s">
        <v>70</v>
      </c>
      <c r="E152" s="177" t="s">
        <v>213</v>
      </c>
      <c r="F152" s="177" t="s">
        <v>1556</v>
      </c>
      <c r="G152" s="164"/>
      <c r="H152" s="164"/>
      <c r="I152" s="167"/>
      <c r="J152" s="178">
        <f>BK152</f>
        <v>0</v>
      </c>
      <c r="K152" s="164"/>
      <c r="L152" s="169"/>
      <c r="M152" s="170"/>
      <c r="N152" s="171"/>
      <c r="O152" s="171"/>
      <c r="P152" s="172">
        <f>SUM(P153:P195)</f>
        <v>0</v>
      </c>
      <c r="Q152" s="171"/>
      <c r="R152" s="172">
        <f>SUM(R153:R195)</f>
        <v>0.006764000000000001</v>
      </c>
      <c r="S152" s="171"/>
      <c r="T152" s="173">
        <f>SUM(T153:T195)</f>
        <v>2.3802320000000003</v>
      </c>
      <c r="AR152" s="174" t="s">
        <v>78</v>
      </c>
      <c r="AT152" s="175" t="s">
        <v>70</v>
      </c>
      <c r="AU152" s="175" t="s">
        <v>78</v>
      </c>
      <c r="AY152" s="174" t="s">
        <v>143</v>
      </c>
      <c r="BK152" s="176">
        <f>SUM(BK153:BK195)</f>
        <v>0</v>
      </c>
    </row>
    <row r="153" spans="1:65" s="2" customFormat="1" ht="33" customHeight="1">
      <c r="A153" s="35"/>
      <c r="B153" s="36"/>
      <c r="C153" s="179" t="s">
        <v>222</v>
      </c>
      <c r="D153" s="179" t="s">
        <v>146</v>
      </c>
      <c r="E153" s="180" t="s">
        <v>247</v>
      </c>
      <c r="F153" s="181" t="s">
        <v>248</v>
      </c>
      <c r="G153" s="182" t="s">
        <v>163</v>
      </c>
      <c r="H153" s="183">
        <v>20</v>
      </c>
      <c r="I153" s="184"/>
      <c r="J153" s="185">
        <f>ROUND(I153*H153,2)</f>
        <v>0</v>
      </c>
      <c r="K153" s="181" t="s">
        <v>150</v>
      </c>
      <c r="L153" s="40"/>
      <c r="M153" s="186" t="s">
        <v>19</v>
      </c>
      <c r="N153" s="187" t="s">
        <v>42</v>
      </c>
      <c r="O153" s="65"/>
      <c r="P153" s="188">
        <f>O153*H153</f>
        <v>0</v>
      </c>
      <c r="Q153" s="188">
        <v>0.00013</v>
      </c>
      <c r="R153" s="188">
        <f>Q153*H153</f>
        <v>0.0026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151</v>
      </c>
      <c r="AT153" s="190" t="s">
        <v>146</v>
      </c>
      <c r="AU153" s="190" t="s">
        <v>80</v>
      </c>
      <c r="AY153" s="18" t="s">
        <v>143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78</v>
      </c>
      <c r="BK153" s="191">
        <f>ROUND(I153*H153,2)</f>
        <v>0</v>
      </c>
      <c r="BL153" s="18" t="s">
        <v>151</v>
      </c>
      <c r="BM153" s="190" t="s">
        <v>1557</v>
      </c>
    </row>
    <row r="154" spans="1:47" s="2" customFormat="1" ht="19.5">
      <c r="A154" s="35"/>
      <c r="B154" s="36"/>
      <c r="C154" s="37"/>
      <c r="D154" s="192" t="s">
        <v>153</v>
      </c>
      <c r="E154" s="37"/>
      <c r="F154" s="193" t="s">
        <v>250</v>
      </c>
      <c r="G154" s="37"/>
      <c r="H154" s="37"/>
      <c r="I154" s="194"/>
      <c r="J154" s="37"/>
      <c r="K154" s="37"/>
      <c r="L154" s="40"/>
      <c r="M154" s="195"/>
      <c r="N154" s="19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153</v>
      </c>
      <c r="AU154" s="18" t="s">
        <v>80</v>
      </c>
    </row>
    <row r="155" spans="1:47" s="2" customFormat="1" ht="11.25">
      <c r="A155" s="35"/>
      <c r="B155" s="36"/>
      <c r="C155" s="37"/>
      <c r="D155" s="197" t="s">
        <v>155</v>
      </c>
      <c r="E155" s="37"/>
      <c r="F155" s="198" t="s">
        <v>251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155</v>
      </c>
      <c r="AU155" s="18" t="s">
        <v>80</v>
      </c>
    </row>
    <row r="156" spans="2:51" s="14" customFormat="1" ht="11.25">
      <c r="B156" s="209"/>
      <c r="C156" s="210"/>
      <c r="D156" s="192" t="s">
        <v>157</v>
      </c>
      <c r="E156" s="211" t="s">
        <v>19</v>
      </c>
      <c r="F156" s="212" t="s">
        <v>1558</v>
      </c>
      <c r="G156" s="210"/>
      <c r="H156" s="213">
        <v>20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157</v>
      </c>
      <c r="AU156" s="219" t="s">
        <v>80</v>
      </c>
      <c r="AV156" s="14" t="s">
        <v>80</v>
      </c>
      <c r="AW156" s="14" t="s">
        <v>33</v>
      </c>
      <c r="AX156" s="14" t="s">
        <v>78</v>
      </c>
      <c r="AY156" s="219" t="s">
        <v>143</v>
      </c>
    </row>
    <row r="157" spans="1:65" s="2" customFormat="1" ht="21.75" customHeight="1">
      <c r="A157" s="35"/>
      <c r="B157" s="36"/>
      <c r="C157" s="179" t="s">
        <v>232</v>
      </c>
      <c r="D157" s="179" t="s">
        <v>146</v>
      </c>
      <c r="E157" s="180" t="s">
        <v>1559</v>
      </c>
      <c r="F157" s="181" t="s">
        <v>1560</v>
      </c>
      <c r="G157" s="182" t="s">
        <v>225</v>
      </c>
      <c r="H157" s="183">
        <v>0.07</v>
      </c>
      <c r="I157" s="184"/>
      <c r="J157" s="185">
        <f>ROUND(I157*H157,2)</f>
        <v>0</v>
      </c>
      <c r="K157" s="181" t="s">
        <v>150</v>
      </c>
      <c r="L157" s="40"/>
      <c r="M157" s="186" t="s">
        <v>19</v>
      </c>
      <c r="N157" s="187" t="s">
        <v>42</v>
      </c>
      <c r="O157" s="65"/>
      <c r="P157" s="188">
        <f>O157*H157</f>
        <v>0</v>
      </c>
      <c r="Q157" s="188">
        <v>0</v>
      </c>
      <c r="R157" s="188">
        <f>Q157*H157</f>
        <v>0</v>
      </c>
      <c r="S157" s="188">
        <v>2.1</v>
      </c>
      <c r="T157" s="189">
        <f>S157*H157</f>
        <v>0.14700000000000002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151</v>
      </c>
      <c r="AT157" s="190" t="s">
        <v>146</v>
      </c>
      <c r="AU157" s="190" t="s">
        <v>80</v>
      </c>
      <c r="AY157" s="18" t="s">
        <v>143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78</v>
      </c>
      <c r="BK157" s="191">
        <f>ROUND(I157*H157,2)</f>
        <v>0</v>
      </c>
      <c r="BL157" s="18" t="s">
        <v>151</v>
      </c>
      <c r="BM157" s="190" t="s">
        <v>1561</v>
      </c>
    </row>
    <row r="158" spans="1:47" s="2" customFormat="1" ht="19.5">
      <c r="A158" s="35"/>
      <c r="B158" s="36"/>
      <c r="C158" s="37"/>
      <c r="D158" s="192" t="s">
        <v>153</v>
      </c>
      <c r="E158" s="37"/>
      <c r="F158" s="193" t="s">
        <v>1562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153</v>
      </c>
      <c r="AU158" s="18" t="s">
        <v>80</v>
      </c>
    </row>
    <row r="159" spans="1:47" s="2" customFormat="1" ht="11.25">
      <c r="A159" s="35"/>
      <c r="B159" s="36"/>
      <c r="C159" s="37"/>
      <c r="D159" s="197" t="s">
        <v>155</v>
      </c>
      <c r="E159" s="37"/>
      <c r="F159" s="198" t="s">
        <v>1563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155</v>
      </c>
      <c r="AU159" s="18" t="s">
        <v>80</v>
      </c>
    </row>
    <row r="160" spans="2:51" s="13" customFormat="1" ht="22.5">
      <c r="B160" s="199"/>
      <c r="C160" s="200"/>
      <c r="D160" s="192" t="s">
        <v>157</v>
      </c>
      <c r="E160" s="201" t="s">
        <v>19</v>
      </c>
      <c r="F160" s="202" t="s">
        <v>1564</v>
      </c>
      <c r="G160" s="200"/>
      <c r="H160" s="201" t="s">
        <v>19</v>
      </c>
      <c r="I160" s="203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157</v>
      </c>
      <c r="AU160" s="208" t="s">
        <v>80</v>
      </c>
      <c r="AV160" s="13" t="s">
        <v>78</v>
      </c>
      <c r="AW160" s="13" t="s">
        <v>33</v>
      </c>
      <c r="AX160" s="13" t="s">
        <v>71</v>
      </c>
      <c r="AY160" s="208" t="s">
        <v>143</v>
      </c>
    </row>
    <row r="161" spans="2:51" s="14" customFormat="1" ht="11.25">
      <c r="B161" s="209"/>
      <c r="C161" s="210"/>
      <c r="D161" s="192" t="s">
        <v>157</v>
      </c>
      <c r="E161" s="211" t="s">
        <v>19</v>
      </c>
      <c r="F161" s="212" t="s">
        <v>1565</v>
      </c>
      <c r="G161" s="210"/>
      <c r="H161" s="213">
        <v>0.07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157</v>
      </c>
      <c r="AU161" s="219" t="s">
        <v>80</v>
      </c>
      <c r="AV161" s="14" t="s">
        <v>80</v>
      </c>
      <c r="AW161" s="14" t="s">
        <v>33</v>
      </c>
      <c r="AX161" s="14" t="s">
        <v>78</v>
      </c>
      <c r="AY161" s="219" t="s">
        <v>143</v>
      </c>
    </row>
    <row r="162" spans="1:65" s="2" customFormat="1" ht="37.9" customHeight="1">
      <c r="A162" s="35"/>
      <c r="B162" s="36"/>
      <c r="C162" s="179" t="s">
        <v>239</v>
      </c>
      <c r="D162" s="179" t="s">
        <v>146</v>
      </c>
      <c r="E162" s="180" t="s">
        <v>1566</v>
      </c>
      <c r="F162" s="181" t="s">
        <v>1567</v>
      </c>
      <c r="G162" s="182" t="s">
        <v>225</v>
      </c>
      <c r="H162" s="183">
        <v>0.059</v>
      </c>
      <c r="I162" s="184"/>
      <c r="J162" s="185">
        <f>ROUND(I162*H162,2)</f>
        <v>0</v>
      </c>
      <c r="K162" s="181" t="s">
        <v>150</v>
      </c>
      <c r="L162" s="40"/>
      <c r="M162" s="186" t="s">
        <v>19</v>
      </c>
      <c r="N162" s="187" t="s">
        <v>42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2.2</v>
      </c>
      <c r="T162" s="189">
        <f>S162*H162</f>
        <v>0.1298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151</v>
      </c>
      <c r="AT162" s="190" t="s">
        <v>146</v>
      </c>
      <c r="AU162" s="190" t="s">
        <v>80</v>
      </c>
      <c r="AY162" s="18" t="s">
        <v>143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78</v>
      </c>
      <c r="BK162" s="191">
        <f>ROUND(I162*H162,2)</f>
        <v>0</v>
      </c>
      <c r="BL162" s="18" t="s">
        <v>151</v>
      </c>
      <c r="BM162" s="190" t="s">
        <v>1568</v>
      </c>
    </row>
    <row r="163" spans="1:47" s="2" customFormat="1" ht="19.5">
      <c r="A163" s="35"/>
      <c r="B163" s="36"/>
      <c r="C163" s="37"/>
      <c r="D163" s="192" t="s">
        <v>153</v>
      </c>
      <c r="E163" s="37"/>
      <c r="F163" s="193" t="s">
        <v>1569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153</v>
      </c>
      <c r="AU163" s="18" t="s">
        <v>80</v>
      </c>
    </row>
    <row r="164" spans="1:47" s="2" customFormat="1" ht="11.25">
      <c r="A164" s="35"/>
      <c r="B164" s="36"/>
      <c r="C164" s="37"/>
      <c r="D164" s="197" t="s">
        <v>155</v>
      </c>
      <c r="E164" s="37"/>
      <c r="F164" s="198" t="s">
        <v>1570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155</v>
      </c>
      <c r="AU164" s="18" t="s">
        <v>80</v>
      </c>
    </row>
    <row r="165" spans="2:51" s="13" customFormat="1" ht="22.5">
      <c r="B165" s="199"/>
      <c r="C165" s="200"/>
      <c r="D165" s="192" t="s">
        <v>157</v>
      </c>
      <c r="E165" s="201" t="s">
        <v>19</v>
      </c>
      <c r="F165" s="202" t="s">
        <v>1564</v>
      </c>
      <c r="G165" s="200"/>
      <c r="H165" s="201" t="s">
        <v>19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157</v>
      </c>
      <c r="AU165" s="208" t="s">
        <v>80</v>
      </c>
      <c r="AV165" s="13" t="s">
        <v>78</v>
      </c>
      <c r="AW165" s="13" t="s">
        <v>33</v>
      </c>
      <c r="AX165" s="13" t="s">
        <v>71</v>
      </c>
      <c r="AY165" s="208" t="s">
        <v>143</v>
      </c>
    </row>
    <row r="166" spans="2:51" s="14" customFormat="1" ht="11.25">
      <c r="B166" s="209"/>
      <c r="C166" s="210"/>
      <c r="D166" s="192" t="s">
        <v>157</v>
      </c>
      <c r="E166" s="211" t="s">
        <v>19</v>
      </c>
      <c r="F166" s="212" t="s">
        <v>1571</v>
      </c>
      <c r="G166" s="210"/>
      <c r="H166" s="213">
        <v>0.059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157</v>
      </c>
      <c r="AU166" s="219" t="s">
        <v>80</v>
      </c>
      <c r="AV166" s="14" t="s">
        <v>80</v>
      </c>
      <c r="AW166" s="14" t="s">
        <v>33</v>
      </c>
      <c r="AX166" s="14" t="s">
        <v>78</v>
      </c>
      <c r="AY166" s="219" t="s">
        <v>143</v>
      </c>
    </row>
    <row r="167" spans="1:65" s="2" customFormat="1" ht="33" customHeight="1">
      <c r="A167" s="35"/>
      <c r="B167" s="36"/>
      <c r="C167" s="179" t="s">
        <v>246</v>
      </c>
      <c r="D167" s="179" t="s">
        <v>146</v>
      </c>
      <c r="E167" s="180" t="s">
        <v>1572</v>
      </c>
      <c r="F167" s="181" t="s">
        <v>1573</v>
      </c>
      <c r="G167" s="182" t="s">
        <v>225</v>
      </c>
      <c r="H167" s="183">
        <v>0.043</v>
      </c>
      <c r="I167" s="184"/>
      <c r="J167" s="185">
        <f>ROUND(I167*H167,2)</f>
        <v>0</v>
      </c>
      <c r="K167" s="181" t="s">
        <v>150</v>
      </c>
      <c r="L167" s="40"/>
      <c r="M167" s="186" t="s">
        <v>19</v>
      </c>
      <c r="N167" s="187" t="s">
        <v>42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0.044</v>
      </c>
      <c r="T167" s="189">
        <f>S167*H167</f>
        <v>0.0018919999999999998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151</v>
      </c>
      <c r="AT167" s="190" t="s">
        <v>146</v>
      </c>
      <c r="AU167" s="190" t="s">
        <v>80</v>
      </c>
      <c r="AY167" s="18" t="s">
        <v>143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78</v>
      </c>
      <c r="BK167" s="191">
        <f>ROUND(I167*H167,2)</f>
        <v>0</v>
      </c>
      <c r="BL167" s="18" t="s">
        <v>151</v>
      </c>
      <c r="BM167" s="190" t="s">
        <v>1574</v>
      </c>
    </row>
    <row r="168" spans="1:47" s="2" customFormat="1" ht="19.5">
      <c r="A168" s="35"/>
      <c r="B168" s="36"/>
      <c r="C168" s="37"/>
      <c r="D168" s="192" t="s">
        <v>153</v>
      </c>
      <c r="E168" s="37"/>
      <c r="F168" s="193" t="s">
        <v>1575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153</v>
      </c>
      <c r="AU168" s="18" t="s">
        <v>80</v>
      </c>
    </row>
    <row r="169" spans="1:47" s="2" customFormat="1" ht="11.25">
      <c r="A169" s="35"/>
      <c r="B169" s="36"/>
      <c r="C169" s="37"/>
      <c r="D169" s="197" t="s">
        <v>155</v>
      </c>
      <c r="E169" s="37"/>
      <c r="F169" s="198" t="s">
        <v>1576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155</v>
      </c>
      <c r="AU169" s="18" t="s">
        <v>80</v>
      </c>
    </row>
    <row r="170" spans="2:51" s="13" customFormat="1" ht="22.5">
      <c r="B170" s="199"/>
      <c r="C170" s="200"/>
      <c r="D170" s="192" t="s">
        <v>157</v>
      </c>
      <c r="E170" s="201" t="s">
        <v>19</v>
      </c>
      <c r="F170" s="202" t="s">
        <v>1564</v>
      </c>
      <c r="G170" s="200"/>
      <c r="H170" s="201" t="s">
        <v>19</v>
      </c>
      <c r="I170" s="203"/>
      <c r="J170" s="200"/>
      <c r="K170" s="200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157</v>
      </c>
      <c r="AU170" s="208" t="s">
        <v>80</v>
      </c>
      <c r="AV170" s="13" t="s">
        <v>78</v>
      </c>
      <c r="AW170" s="13" t="s">
        <v>33</v>
      </c>
      <c r="AX170" s="13" t="s">
        <v>71</v>
      </c>
      <c r="AY170" s="208" t="s">
        <v>143</v>
      </c>
    </row>
    <row r="171" spans="2:51" s="14" customFormat="1" ht="11.25">
      <c r="B171" s="209"/>
      <c r="C171" s="210"/>
      <c r="D171" s="192" t="s">
        <v>157</v>
      </c>
      <c r="E171" s="211" t="s">
        <v>19</v>
      </c>
      <c r="F171" s="212" t="s">
        <v>1577</v>
      </c>
      <c r="G171" s="210"/>
      <c r="H171" s="213">
        <v>0.043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157</v>
      </c>
      <c r="AU171" s="219" t="s">
        <v>80</v>
      </c>
      <c r="AV171" s="14" t="s">
        <v>80</v>
      </c>
      <c r="AW171" s="14" t="s">
        <v>33</v>
      </c>
      <c r="AX171" s="14" t="s">
        <v>78</v>
      </c>
      <c r="AY171" s="219" t="s">
        <v>143</v>
      </c>
    </row>
    <row r="172" spans="1:65" s="2" customFormat="1" ht="24.2" customHeight="1">
      <c r="A172" s="35"/>
      <c r="B172" s="36"/>
      <c r="C172" s="179" t="s">
        <v>255</v>
      </c>
      <c r="D172" s="179" t="s">
        <v>146</v>
      </c>
      <c r="E172" s="180" t="s">
        <v>1578</v>
      </c>
      <c r="F172" s="181" t="s">
        <v>1579</v>
      </c>
      <c r="G172" s="182" t="s">
        <v>225</v>
      </c>
      <c r="H172" s="183">
        <v>0.173</v>
      </c>
      <c r="I172" s="184"/>
      <c r="J172" s="185">
        <f>ROUND(I172*H172,2)</f>
        <v>0</v>
      </c>
      <c r="K172" s="181" t="s">
        <v>150</v>
      </c>
      <c r="L172" s="40"/>
      <c r="M172" s="186" t="s">
        <v>19</v>
      </c>
      <c r="N172" s="187" t="s">
        <v>42</v>
      </c>
      <c r="O172" s="65"/>
      <c r="P172" s="188">
        <f>O172*H172</f>
        <v>0</v>
      </c>
      <c r="Q172" s="188">
        <v>0</v>
      </c>
      <c r="R172" s="188">
        <f>Q172*H172</f>
        <v>0</v>
      </c>
      <c r="S172" s="188">
        <v>1.4</v>
      </c>
      <c r="T172" s="189">
        <f>S172*H172</f>
        <v>0.24219999999999997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151</v>
      </c>
      <c r="AT172" s="190" t="s">
        <v>146</v>
      </c>
      <c r="AU172" s="190" t="s">
        <v>80</v>
      </c>
      <c r="AY172" s="18" t="s">
        <v>143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78</v>
      </c>
      <c r="BK172" s="191">
        <f>ROUND(I172*H172,2)</f>
        <v>0</v>
      </c>
      <c r="BL172" s="18" t="s">
        <v>151</v>
      </c>
      <c r="BM172" s="190" t="s">
        <v>1580</v>
      </c>
    </row>
    <row r="173" spans="1:47" s="2" customFormat="1" ht="19.5">
      <c r="A173" s="35"/>
      <c r="B173" s="36"/>
      <c r="C173" s="37"/>
      <c r="D173" s="192" t="s">
        <v>153</v>
      </c>
      <c r="E173" s="37"/>
      <c r="F173" s="193" t="s">
        <v>1581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153</v>
      </c>
      <c r="AU173" s="18" t="s">
        <v>80</v>
      </c>
    </row>
    <row r="174" spans="1:47" s="2" customFormat="1" ht="11.25">
      <c r="A174" s="35"/>
      <c r="B174" s="36"/>
      <c r="C174" s="37"/>
      <c r="D174" s="197" t="s">
        <v>155</v>
      </c>
      <c r="E174" s="37"/>
      <c r="F174" s="198" t="s">
        <v>1582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155</v>
      </c>
      <c r="AU174" s="18" t="s">
        <v>80</v>
      </c>
    </row>
    <row r="175" spans="2:51" s="13" customFormat="1" ht="22.5">
      <c r="B175" s="199"/>
      <c r="C175" s="200"/>
      <c r="D175" s="192" t="s">
        <v>157</v>
      </c>
      <c r="E175" s="201" t="s">
        <v>19</v>
      </c>
      <c r="F175" s="202" t="s">
        <v>1564</v>
      </c>
      <c r="G175" s="200"/>
      <c r="H175" s="201" t="s">
        <v>19</v>
      </c>
      <c r="I175" s="203"/>
      <c r="J175" s="200"/>
      <c r="K175" s="200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157</v>
      </c>
      <c r="AU175" s="208" t="s">
        <v>80</v>
      </c>
      <c r="AV175" s="13" t="s">
        <v>78</v>
      </c>
      <c r="AW175" s="13" t="s">
        <v>33</v>
      </c>
      <c r="AX175" s="13" t="s">
        <v>71</v>
      </c>
      <c r="AY175" s="208" t="s">
        <v>143</v>
      </c>
    </row>
    <row r="176" spans="2:51" s="14" customFormat="1" ht="11.25">
      <c r="B176" s="209"/>
      <c r="C176" s="210"/>
      <c r="D176" s="192" t="s">
        <v>157</v>
      </c>
      <c r="E176" s="211" t="s">
        <v>19</v>
      </c>
      <c r="F176" s="212" t="s">
        <v>1583</v>
      </c>
      <c r="G176" s="210"/>
      <c r="H176" s="213">
        <v>0.173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157</v>
      </c>
      <c r="AU176" s="219" t="s">
        <v>80</v>
      </c>
      <c r="AV176" s="14" t="s">
        <v>80</v>
      </c>
      <c r="AW176" s="14" t="s">
        <v>33</v>
      </c>
      <c r="AX176" s="14" t="s">
        <v>78</v>
      </c>
      <c r="AY176" s="219" t="s">
        <v>143</v>
      </c>
    </row>
    <row r="177" spans="1:65" s="2" customFormat="1" ht="24.2" customHeight="1">
      <c r="A177" s="35"/>
      <c r="B177" s="36"/>
      <c r="C177" s="179" t="s">
        <v>8</v>
      </c>
      <c r="D177" s="179" t="s">
        <v>146</v>
      </c>
      <c r="E177" s="180" t="s">
        <v>1584</v>
      </c>
      <c r="F177" s="181" t="s">
        <v>1585</v>
      </c>
      <c r="G177" s="182" t="s">
        <v>225</v>
      </c>
      <c r="H177" s="183">
        <v>1</v>
      </c>
      <c r="I177" s="184"/>
      <c r="J177" s="185">
        <f>ROUND(I177*H177,2)</f>
        <v>0</v>
      </c>
      <c r="K177" s="181" t="s">
        <v>150</v>
      </c>
      <c r="L177" s="40"/>
      <c r="M177" s="186" t="s">
        <v>19</v>
      </c>
      <c r="N177" s="187" t="s">
        <v>42</v>
      </c>
      <c r="O177" s="65"/>
      <c r="P177" s="188">
        <f>O177*H177</f>
        <v>0</v>
      </c>
      <c r="Q177" s="188">
        <v>0</v>
      </c>
      <c r="R177" s="188">
        <f>Q177*H177</f>
        <v>0</v>
      </c>
      <c r="S177" s="188">
        <v>1.8</v>
      </c>
      <c r="T177" s="189">
        <f>S177*H177</f>
        <v>1.8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151</v>
      </c>
      <c r="AT177" s="190" t="s">
        <v>146</v>
      </c>
      <c r="AU177" s="190" t="s">
        <v>80</v>
      </c>
      <c r="AY177" s="18" t="s">
        <v>143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" t="s">
        <v>78</v>
      </c>
      <c r="BK177" s="191">
        <f>ROUND(I177*H177,2)</f>
        <v>0</v>
      </c>
      <c r="BL177" s="18" t="s">
        <v>151</v>
      </c>
      <c r="BM177" s="190" t="s">
        <v>1586</v>
      </c>
    </row>
    <row r="178" spans="1:47" s="2" customFormat="1" ht="29.25">
      <c r="A178" s="35"/>
      <c r="B178" s="36"/>
      <c r="C178" s="37"/>
      <c r="D178" s="192" t="s">
        <v>153</v>
      </c>
      <c r="E178" s="37"/>
      <c r="F178" s="193" t="s">
        <v>1587</v>
      </c>
      <c r="G178" s="37"/>
      <c r="H178" s="37"/>
      <c r="I178" s="194"/>
      <c r="J178" s="37"/>
      <c r="K178" s="37"/>
      <c r="L178" s="40"/>
      <c r="M178" s="195"/>
      <c r="N178" s="19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153</v>
      </c>
      <c r="AU178" s="18" t="s">
        <v>80</v>
      </c>
    </row>
    <row r="179" spans="1:47" s="2" customFormat="1" ht="11.25">
      <c r="A179" s="35"/>
      <c r="B179" s="36"/>
      <c r="C179" s="37"/>
      <c r="D179" s="197" t="s">
        <v>155</v>
      </c>
      <c r="E179" s="37"/>
      <c r="F179" s="198" t="s">
        <v>1588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155</v>
      </c>
      <c r="AU179" s="18" t="s">
        <v>80</v>
      </c>
    </row>
    <row r="180" spans="2:51" s="14" customFormat="1" ht="11.25">
      <c r="B180" s="209"/>
      <c r="C180" s="210"/>
      <c r="D180" s="192" t="s">
        <v>157</v>
      </c>
      <c r="E180" s="211" t="s">
        <v>19</v>
      </c>
      <c r="F180" s="212" t="s">
        <v>1589</v>
      </c>
      <c r="G180" s="210"/>
      <c r="H180" s="213">
        <v>1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157</v>
      </c>
      <c r="AU180" s="219" t="s">
        <v>80</v>
      </c>
      <c r="AV180" s="14" t="s">
        <v>80</v>
      </c>
      <c r="AW180" s="14" t="s">
        <v>33</v>
      </c>
      <c r="AX180" s="14" t="s">
        <v>78</v>
      </c>
      <c r="AY180" s="219" t="s">
        <v>143</v>
      </c>
    </row>
    <row r="181" spans="1:65" s="2" customFormat="1" ht="24.2" customHeight="1">
      <c r="A181" s="35"/>
      <c r="B181" s="36"/>
      <c r="C181" s="179" t="s">
        <v>270</v>
      </c>
      <c r="D181" s="179" t="s">
        <v>146</v>
      </c>
      <c r="E181" s="180" t="s">
        <v>280</v>
      </c>
      <c r="F181" s="181" t="s">
        <v>281</v>
      </c>
      <c r="G181" s="182" t="s">
        <v>170</v>
      </c>
      <c r="H181" s="183">
        <v>1.2</v>
      </c>
      <c r="I181" s="184"/>
      <c r="J181" s="185">
        <f>ROUND(I181*H181,2)</f>
        <v>0</v>
      </c>
      <c r="K181" s="181" t="s">
        <v>150</v>
      </c>
      <c r="L181" s="40"/>
      <c r="M181" s="186" t="s">
        <v>19</v>
      </c>
      <c r="N181" s="187" t="s">
        <v>42</v>
      </c>
      <c r="O181" s="65"/>
      <c r="P181" s="188">
        <f>O181*H181</f>
        <v>0</v>
      </c>
      <c r="Q181" s="188">
        <v>0</v>
      </c>
      <c r="R181" s="188">
        <f>Q181*H181</f>
        <v>0</v>
      </c>
      <c r="S181" s="188">
        <v>0.04</v>
      </c>
      <c r="T181" s="189">
        <f>S181*H181</f>
        <v>0.048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270</v>
      </c>
      <c r="AT181" s="190" t="s">
        <v>146</v>
      </c>
      <c r="AU181" s="190" t="s">
        <v>80</v>
      </c>
      <c r="AY181" s="18" t="s">
        <v>143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78</v>
      </c>
      <c r="BK181" s="191">
        <f>ROUND(I181*H181,2)</f>
        <v>0</v>
      </c>
      <c r="BL181" s="18" t="s">
        <v>270</v>
      </c>
      <c r="BM181" s="190" t="s">
        <v>1590</v>
      </c>
    </row>
    <row r="182" spans="1:47" s="2" customFormat="1" ht="19.5">
      <c r="A182" s="35"/>
      <c r="B182" s="36"/>
      <c r="C182" s="37"/>
      <c r="D182" s="192" t="s">
        <v>153</v>
      </c>
      <c r="E182" s="37"/>
      <c r="F182" s="193" t="s">
        <v>283</v>
      </c>
      <c r="G182" s="37"/>
      <c r="H182" s="37"/>
      <c r="I182" s="194"/>
      <c r="J182" s="37"/>
      <c r="K182" s="37"/>
      <c r="L182" s="40"/>
      <c r="M182" s="195"/>
      <c r="N182" s="196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153</v>
      </c>
      <c r="AU182" s="18" t="s">
        <v>80</v>
      </c>
    </row>
    <row r="183" spans="1:47" s="2" customFormat="1" ht="11.25">
      <c r="A183" s="35"/>
      <c r="B183" s="36"/>
      <c r="C183" s="37"/>
      <c r="D183" s="197" t="s">
        <v>155</v>
      </c>
      <c r="E183" s="37"/>
      <c r="F183" s="198" t="s">
        <v>284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155</v>
      </c>
      <c r="AU183" s="18" t="s">
        <v>80</v>
      </c>
    </row>
    <row r="184" spans="2:51" s="13" customFormat="1" ht="11.25">
      <c r="B184" s="199"/>
      <c r="C184" s="200"/>
      <c r="D184" s="192" t="s">
        <v>157</v>
      </c>
      <c r="E184" s="201" t="s">
        <v>19</v>
      </c>
      <c r="F184" s="202" t="s">
        <v>1512</v>
      </c>
      <c r="G184" s="200"/>
      <c r="H184" s="201" t="s">
        <v>19</v>
      </c>
      <c r="I184" s="203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157</v>
      </c>
      <c r="AU184" s="208" t="s">
        <v>80</v>
      </c>
      <c r="AV184" s="13" t="s">
        <v>78</v>
      </c>
      <c r="AW184" s="13" t="s">
        <v>33</v>
      </c>
      <c r="AX184" s="13" t="s">
        <v>71</v>
      </c>
      <c r="AY184" s="208" t="s">
        <v>143</v>
      </c>
    </row>
    <row r="185" spans="2:51" s="14" customFormat="1" ht="11.25">
      <c r="B185" s="209"/>
      <c r="C185" s="210"/>
      <c r="D185" s="192" t="s">
        <v>157</v>
      </c>
      <c r="E185" s="211" t="s">
        <v>19</v>
      </c>
      <c r="F185" s="212" t="s">
        <v>1591</v>
      </c>
      <c r="G185" s="210"/>
      <c r="H185" s="213">
        <v>1.2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157</v>
      </c>
      <c r="AU185" s="219" t="s">
        <v>80</v>
      </c>
      <c r="AV185" s="14" t="s">
        <v>80</v>
      </c>
      <c r="AW185" s="14" t="s">
        <v>33</v>
      </c>
      <c r="AX185" s="14" t="s">
        <v>78</v>
      </c>
      <c r="AY185" s="219" t="s">
        <v>143</v>
      </c>
    </row>
    <row r="186" spans="1:65" s="2" customFormat="1" ht="24.2" customHeight="1">
      <c r="A186" s="35"/>
      <c r="B186" s="36"/>
      <c r="C186" s="179" t="s">
        <v>279</v>
      </c>
      <c r="D186" s="179" t="s">
        <v>146</v>
      </c>
      <c r="E186" s="180" t="s">
        <v>1592</v>
      </c>
      <c r="F186" s="181" t="s">
        <v>1593</v>
      </c>
      <c r="G186" s="182" t="s">
        <v>170</v>
      </c>
      <c r="H186" s="183">
        <v>5.4</v>
      </c>
      <c r="I186" s="184"/>
      <c r="J186" s="185">
        <f>ROUND(I186*H186,2)</f>
        <v>0</v>
      </c>
      <c r="K186" s="181" t="s">
        <v>150</v>
      </c>
      <c r="L186" s="40"/>
      <c r="M186" s="186" t="s">
        <v>19</v>
      </c>
      <c r="N186" s="187" t="s">
        <v>42</v>
      </c>
      <c r="O186" s="65"/>
      <c r="P186" s="188">
        <f>O186*H186</f>
        <v>0</v>
      </c>
      <c r="Q186" s="188">
        <v>0.00076</v>
      </c>
      <c r="R186" s="188">
        <f>Q186*H186</f>
        <v>0.004104000000000001</v>
      </c>
      <c r="S186" s="188">
        <v>0.0021</v>
      </c>
      <c r="T186" s="189">
        <f>S186*H186</f>
        <v>0.01134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151</v>
      </c>
      <c r="AT186" s="190" t="s">
        <v>146</v>
      </c>
      <c r="AU186" s="190" t="s">
        <v>80</v>
      </c>
      <c r="AY186" s="18" t="s">
        <v>143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78</v>
      </c>
      <c r="BK186" s="191">
        <f>ROUND(I186*H186,2)</f>
        <v>0</v>
      </c>
      <c r="BL186" s="18" t="s">
        <v>151</v>
      </c>
      <c r="BM186" s="190" t="s">
        <v>1594</v>
      </c>
    </row>
    <row r="187" spans="1:47" s="2" customFormat="1" ht="29.25">
      <c r="A187" s="35"/>
      <c r="B187" s="36"/>
      <c r="C187" s="37"/>
      <c r="D187" s="192" t="s">
        <v>153</v>
      </c>
      <c r="E187" s="37"/>
      <c r="F187" s="193" t="s">
        <v>1595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153</v>
      </c>
      <c r="AU187" s="18" t="s">
        <v>80</v>
      </c>
    </row>
    <row r="188" spans="1:47" s="2" customFormat="1" ht="11.25">
      <c r="A188" s="35"/>
      <c r="B188" s="36"/>
      <c r="C188" s="37"/>
      <c r="D188" s="197" t="s">
        <v>155</v>
      </c>
      <c r="E188" s="37"/>
      <c r="F188" s="198" t="s">
        <v>1596</v>
      </c>
      <c r="G188" s="37"/>
      <c r="H188" s="37"/>
      <c r="I188" s="194"/>
      <c r="J188" s="37"/>
      <c r="K188" s="37"/>
      <c r="L188" s="40"/>
      <c r="M188" s="195"/>
      <c r="N188" s="19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155</v>
      </c>
      <c r="AU188" s="18" t="s">
        <v>80</v>
      </c>
    </row>
    <row r="189" spans="2:51" s="13" customFormat="1" ht="11.25">
      <c r="B189" s="199"/>
      <c r="C189" s="200"/>
      <c r="D189" s="192" t="s">
        <v>157</v>
      </c>
      <c r="E189" s="201" t="s">
        <v>19</v>
      </c>
      <c r="F189" s="202" t="s">
        <v>1597</v>
      </c>
      <c r="G189" s="200"/>
      <c r="H189" s="201" t="s">
        <v>19</v>
      </c>
      <c r="I189" s="203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157</v>
      </c>
      <c r="AU189" s="208" t="s">
        <v>80</v>
      </c>
      <c r="AV189" s="13" t="s">
        <v>78</v>
      </c>
      <c r="AW189" s="13" t="s">
        <v>33</v>
      </c>
      <c r="AX189" s="13" t="s">
        <v>71</v>
      </c>
      <c r="AY189" s="208" t="s">
        <v>143</v>
      </c>
    </row>
    <row r="190" spans="2:51" s="14" customFormat="1" ht="11.25">
      <c r="B190" s="209"/>
      <c r="C190" s="210"/>
      <c r="D190" s="192" t="s">
        <v>157</v>
      </c>
      <c r="E190" s="211" t="s">
        <v>19</v>
      </c>
      <c r="F190" s="212" t="s">
        <v>1598</v>
      </c>
      <c r="G190" s="210"/>
      <c r="H190" s="213">
        <v>5.4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157</v>
      </c>
      <c r="AU190" s="219" t="s">
        <v>80</v>
      </c>
      <c r="AV190" s="14" t="s">
        <v>80</v>
      </c>
      <c r="AW190" s="14" t="s">
        <v>33</v>
      </c>
      <c r="AX190" s="14" t="s">
        <v>78</v>
      </c>
      <c r="AY190" s="219" t="s">
        <v>143</v>
      </c>
    </row>
    <row r="191" spans="1:65" s="2" customFormat="1" ht="24.2" customHeight="1">
      <c r="A191" s="35"/>
      <c r="B191" s="36"/>
      <c r="C191" s="179" t="s">
        <v>288</v>
      </c>
      <c r="D191" s="179" t="s">
        <v>146</v>
      </c>
      <c r="E191" s="180" t="s">
        <v>1263</v>
      </c>
      <c r="F191" s="181" t="s">
        <v>1264</v>
      </c>
      <c r="G191" s="182" t="s">
        <v>170</v>
      </c>
      <c r="H191" s="183">
        <v>6</v>
      </c>
      <c r="I191" s="184"/>
      <c r="J191" s="185">
        <f>ROUND(I191*H191,2)</f>
        <v>0</v>
      </c>
      <c r="K191" s="181" t="s">
        <v>150</v>
      </c>
      <c r="L191" s="40"/>
      <c r="M191" s="186" t="s">
        <v>19</v>
      </c>
      <c r="N191" s="187" t="s">
        <v>42</v>
      </c>
      <c r="O191" s="65"/>
      <c r="P191" s="188">
        <f>O191*H191</f>
        <v>0</v>
      </c>
      <c r="Q191" s="188">
        <v>1E-05</v>
      </c>
      <c r="R191" s="188">
        <f>Q191*H191</f>
        <v>6.000000000000001E-05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151</v>
      </c>
      <c r="AT191" s="190" t="s">
        <v>146</v>
      </c>
      <c r="AU191" s="190" t="s">
        <v>80</v>
      </c>
      <c r="AY191" s="18" t="s">
        <v>143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" t="s">
        <v>78</v>
      </c>
      <c r="BK191" s="191">
        <f>ROUND(I191*H191,2)</f>
        <v>0</v>
      </c>
      <c r="BL191" s="18" t="s">
        <v>151</v>
      </c>
      <c r="BM191" s="190" t="s">
        <v>1599</v>
      </c>
    </row>
    <row r="192" spans="1:47" s="2" customFormat="1" ht="19.5">
      <c r="A192" s="35"/>
      <c r="B192" s="36"/>
      <c r="C192" s="37"/>
      <c r="D192" s="192" t="s">
        <v>153</v>
      </c>
      <c r="E192" s="37"/>
      <c r="F192" s="193" t="s">
        <v>1266</v>
      </c>
      <c r="G192" s="37"/>
      <c r="H192" s="37"/>
      <c r="I192" s="194"/>
      <c r="J192" s="37"/>
      <c r="K192" s="37"/>
      <c r="L192" s="40"/>
      <c r="M192" s="195"/>
      <c r="N192" s="196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153</v>
      </c>
      <c r="AU192" s="18" t="s">
        <v>80</v>
      </c>
    </row>
    <row r="193" spans="1:47" s="2" customFormat="1" ht="11.25">
      <c r="A193" s="35"/>
      <c r="B193" s="36"/>
      <c r="C193" s="37"/>
      <c r="D193" s="197" t="s">
        <v>155</v>
      </c>
      <c r="E193" s="37"/>
      <c r="F193" s="198" t="s">
        <v>1267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155</v>
      </c>
      <c r="AU193" s="18" t="s">
        <v>80</v>
      </c>
    </row>
    <row r="194" spans="2:51" s="13" customFormat="1" ht="11.25">
      <c r="B194" s="199"/>
      <c r="C194" s="200"/>
      <c r="D194" s="192" t="s">
        <v>157</v>
      </c>
      <c r="E194" s="201" t="s">
        <v>19</v>
      </c>
      <c r="F194" s="202" t="s">
        <v>1597</v>
      </c>
      <c r="G194" s="200"/>
      <c r="H194" s="201" t="s">
        <v>19</v>
      </c>
      <c r="I194" s="203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157</v>
      </c>
      <c r="AU194" s="208" t="s">
        <v>80</v>
      </c>
      <c r="AV194" s="13" t="s">
        <v>78</v>
      </c>
      <c r="AW194" s="13" t="s">
        <v>33</v>
      </c>
      <c r="AX194" s="13" t="s">
        <v>71</v>
      </c>
      <c r="AY194" s="208" t="s">
        <v>143</v>
      </c>
    </row>
    <row r="195" spans="2:51" s="14" customFormat="1" ht="11.25">
      <c r="B195" s="209"/>
      <c r="C195" s="210"/>
      <c r="D195" s="192" t="s">
        <v>157</v>
      </c>
      <c r="E195" s="211" t="s">
        <v>19</v>
      </c>
      <c r="F195" s="212" t="s">
        <v>1600</v>
      </c>
      <c r="G195" s="210"/>
      <c r="H195" s="213">
        <v>6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157</v>
      </c>
      <c r="AU195" s="219" t="s">
        <v>80</v>
      </c>
      <c r="AV195" s="14" t="s">
        <v>80</v>
      </c>
      <c r="AW195" s="14" t="s">
        <v>33</v>
      </c>
      <c r="AX195" s="14" t="s">
        <v>78</v>
      </c>
      <c r="AY195" s="219" t="s">
        <v>143</v>
      </c>
    </row>
    <row r="196" spans="2:63" s="12" customFormat="1" ht="22.9" customHeight="1">
      <c r="B196" s="163"/>
      <c r="C196" s="164"/>
      <c r="D196" s="165" t="s">
        <v>70</v>
      </c>
      <c r="E196" s="177" t="s">
        <v>286</v>
      </c>
      <c r="F196" s="177" t="s">
        <v>287</v>
      </c>
      <c r="G196" s="164"/>
      <c r="H196" s="164"/>
      <c r="I196" s="167"/>
      <c r="J196" s="178">
        <f>BK196</f>
        <v>0</v>
      </c>
      <c r="K196" s="164"/>
      <c r="L196" s="169"/>
      <c r="M196" s="170"/>
      <c r="N196" s="171"/>
      <c r="O196" s="171"/>
      <c r="P196" s="172">
        <f>SUM(P197:P209)</f>
        <v>0</v>
      </c>
      <c r="Q196" s="171"/>
      <c r="R196" s="172">
        <f>SUM(R197:R209)</f>
        <v>0</v>
      </c>
      <c r="S196" s="171"/>
      <c r="T196" s="173">
        <f>SUM(T197:T209)</f>
        <v>0</v>
      </c>
      <c r="AR196" s="174" t="s">
        <v>78</v>
      </c>
      <c r="AT196" s="175" t="s">
        <v>70</v>
      </c>
      <c r="AU196" s="175" t="s">
        <v>78</v>
      </c>
      <c r="AY196" s="174" t="s">
        <v>143</v>
      </c>
      <c r="BK196" s="176">
        <f>SUM(BK197:BK209)</f>
        <v>0</v>
      </c>
    </row>
    <row r="197" spans="1:65" s="2" customFormat="1" ht="24.2" customHeight="1">
      <c r="A197" s="35"/>
      <c r="B197" s="36"/>
      <c r="C197" s="179" t="s">
        <v>294</v>
      </c>
      <c r="D197" s="179" t="s">
        <v>146</v>
      </c>
      <c r="E197" s="180" t="s">
        <v>289</v>
      </c>
      <c r="F197" s="181" t="s">
        <v>290</v>
      </c>
      <c r="G197" s="182" t="s">
        <v>149</v>
      </c>
      <c r="H197" s="183">
        <v>2.391</v>
      </c>
      <c r="I197" s="184"/>
      <c r="J197" s="185">
        <f>ROUND(I197*H197,2)</f>
        <v>0</v>
      </c>
      <c r="K197" s="181" t="s">
        <v>150</v>
      </c>
      <c r="L197" s="40"/>
      <c r="M197" s="186" t="s">
        <v>19</v>
      </c>
      <c r="N197" s="187" t="s">
        <v>42</v>
      </c>
      <c r="O197" s="6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151</v>
      </c>
      <c r="AT197" s="190" t="s">
        <v>146</v>
      </c>
      <c r="AU197" s="190" t="s">
        <v>80</v>
      </c>
      <c r="AY197" s="18" t="s">
        <v>143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78</v>
      </c>
      <c r="BK197" s="191">
        <f>ROUND(I197*H197,2)</f>
        <v>0</v>
      </c>
      <c r="BL197" s="18" t="s">
        <v>151</v>
      </c>
      <c r="BM197" s="190" t="s">
        <v>1601</v>
      </c>
    </row>
    <row r="198" spans="1:47" s="2" customFormat="1" ht="19.5">
      <c r="A198" s="35"/>
      <c r="B198" s="36"/>
      <c r="C198" s="37"/>
      <c r="D198" s="192" t="s">
        <v>153</v>
      </c>
      <c r="E198" s="37"/>
      <c r="F198" s="193" t="s">
        <v>292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153</v>
      </c>
      <c r="AU198" s="18" t="s">
        <v>80</v>
      </c>
    </row>
    <row r="199" spans="1:47" s="2" customFormat="1" ht="11.25">
      <c r="A199" s="35"/>
      <c r="B199" s="36"/>
      <c r="C199" s="37"/>
      <c r="D199" s="197" t="s">
        <v>155</v>
      </c>
      <c r="E199" s="37"/>
      <c r="F199" s="198" t="s">
        <v>293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155</v>
      </c>
      <c r="AU199" s="18" t="s">
        <v>80</v>
      </c>
    </row>
    <row r="200" spans="1:65" s="2" customFormat="1" ht="24.2" customHeight="1">
      <c r="A200" s="35"/>
      <c r="B200" s="36"/>
      <c r="C200" s="179" t="s">
        <v>300</v>
      </c>
      <c r="D200" s="179" t="s">
        <v>146</v>
      </c>
      <c r="E200" s="180" t="s">
        <v>295</v>
      </c>
      <c r="F200" s="181" t="s">
        <v>296</v>
      </c>
      <c r="G200" s="182" t="s">
        <v>149</v>
      </c>
      <c r="H200" s="183">
        <v>2.391</v>
      </c>
      <c r="I200" s="184"/>
      <c r="J200" s="185">
        <f>ROUND(I200*H200,2)</f>
        <v>0</v>
      </c>
      <c r="K200" s="181" t="s">
        <v>150</v>
      </c>
      <c r="L200" s="40"/>
      <c r="M200" s="186" t="s">
        <v>19</v>
      </c>
      <c r="N200" s="187" t="s">
        <v>42</v>
      </c>
      <c r="O200" s="65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151</v>
      </c>
      <c r="AT200" s="190" t="s">
        <v>146</v>
      </c>
      <c r="AU200" s="190" t="s">
        <v>80</v>
      </c>
      <c r="AY200" s="18" t="s">
        <v>143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78</v>
      </c>
      <c r="BK200" s="191">
        <f>ROUND(I200*H200,2)</f>
        <v>0</v>
      </c>
      <c r="BL200" s="18" t="s">
        <v>151</v>
      </c>
      <c r="BM200" s="190" t="s">
        <v>1602</v>
      </c>
    </row>
    <row r="201" spans="1:47" s="2" customFormat="1" ht="19.5">
      <c r="A201" s="35"/>
      <c r="B201" s="36"/>
      <c r="C201" s="37"/>
      <c r="D201" s="192" t="s">
        <v>153</v>
      </c>
      <c r="E201" s="37"/>
      <c r="F201" s="193" t="s">
        <v>298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153</v>
      </c>
      <c r="AU201" s="18" t="s">
        <v>80</v>
      </c>
    </row>
    <row r="202" spans="1:47" s="2" customFormat="1" ht="11.25">
      <c r="A202" s="35"/>
      <c r="B202" s="36"/>
      <c r="C202" s="37"/>
      <c r="D202" s="197" t="s">
        <v>155</v>
      </c>
      <c r="E202" s="37"/>
      <c r="F202" s="198" t="s">
        <v>299</v>
      </c>
      <c r="G202" s="37"/>
      <c r="H202" s="37"/>
      <c r="I202" s="194"/>
      <c r="J202" s="37"/>
      <c r="K202" s="37"/>
      <c r="L202" s="40"/>
      <c r="M202" s="195"/>
      <c r="N202" s="196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155</v>
      </c>
      <c r="AU202" s="18" t="s">
        <v>80</v>
      </c>
    </row>
    <row r="203" spans="1:65" s="2" customFormat="1" ht="24.2" customHeight="1">
      <c r="A203" s="35"/>
      <c r="B203" s="36"/>
      <c r="C203" s="179" t="s">
        <v>7</v>
      </c>
      <c r="D203" s="179" t="s">
        <v>146</v>
      </c>
      <c r="E203" s="180" t="s">
        <v>301</v>
      </c>
      <c r="F203" s="181" t="s">
        <v>302</v>
      </c>
      <c r="G203" s="182" t="s">
        <v>149</v>
      </c>
      <c r="H203" s="183">
        <v>35.865</v>
      </c>
      <c r="I203" s="184"/>
      <c r="J203" s="185">
        <f>ROUND(I203*H203,2)</f>
        <v>0</v>
      </c>
      <c r="K203" s="181" t="s">
        <v>150</v>
      </c>
      <c r="L203" s="40"/>
      <c r="M203" s="186" t="s">
        <v>19</v>
      </c>
      <c r="N203" s="187" t="s">
        <v>42</v>
      </c>
      <c r="O203" s="65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0" t="s">
        <v>151</v>
      </c>
      <c r="AT203" s="190" t="s">
        <v>146</v>
      </c>
      <c r="AU203" s="190" t="s">
        <v>80</v>
      </c>
      <c r="AY203" s="18" t="s">
        <v>143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8" t="s">
        <v>78</v>
      </c>
      <c r="BK203" s="191">
        <f>ROUND(I203*H203,2)</f>
        <v>0</v>
      </c>
      <c r="BL203" s="18" t="s">
        <v>151</v>
      </c>
      <c r="BM203" s="190" t="s">
        <v>1603</v>
      </c>
    </row>
    <row r="204" spans="1:47" s="2" customFormat="1" ht="29.25">
      <c r="A204" s="35"/>
      <c r="B204" s="36"/>
      <c r="C204" s="37"/>
      <c r="D204" s="192" t="s">
        <v>153</v>
      </c>
      <c r="E204" s="37"/>
      <c r="F204" s="193" t="s">
        <v>304</v>
      </c>
      <c r="G204" s="37"/>
      <c r="H204" s="37"/>
      <c r="I204" s="194"/>
      <c r="J204" s="37"/>
      <c r="K204" s="37"/>
      <c r="L204" s="40"/>
      <c r="M204" s="195"/>
      <c r="N204" s="19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153</v>
      </c>
      <c r="AU204" s="18" t="s">
        <v>80</v>
      </c>
    </row>
    <row r="205" spans="1:47" s="2" customFormat="1" ht="11.25">
      <c r="A205" s="35"/>
      <c r="B205" s="36"/>
      <c r="C205" s="37"/>
      <c r="D205" s="197" t="s">
        <v>155</v>
      </c>
      <c r="E205" s="37"/>
      <c r="F205" s="198" t="s">
        <v>305</v>
      </c>
      <c r="G205" s="37"/>
      <c r="H205" s="37"/>
      <c r="I205" s="194"/>
      <c r="J205" s="37"/>
      <c r="K205" s="37"/>
      <c r="L205" s="40"/>
      <c r="M205" s="195"/>
      <c r="N205" s="19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155</v>
      </c>
      <c r="AU205" s="18" t="s">
        <v>80</v>
      </c>
    </row>
    <row r="206" spans="2:51" s="14" customFormat="1" ht="22.5">
      <c r="B206" s="209"/>
      <c r="C206" s="210"/>
      <c r="D206" s="192" t="s">
        <v>157</v>
      </c>
      <c r="E206" s="211" t="s">
        <v>19</v>
      </c>
      <c r="F206" s="212" t="s">
        <v>1604</v>
      </c>
      <c r="G206" s="210"/>
      <c r="H206" s="213">
        <v>35.865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157</v>
      </c>
      <c r="AU206" s="219" t="s">
        <v>80</v>
      </c>
      <c r="AV206" s="14" t="s">
        <v>80</v>
      </c>
      <c r="AW206" s="14" t="s">
        <v>33</v>
      </c>
      <c r="AX206" s="14" t="s">
        <v>78</v>
      </c>
      <c r="AY206" s="219" t="s">
        <v>143</v>
      </c>
    </row>
    <row r="207" spans="1:65" s="2" customFormat="1" ht="44.25" customHeight="1">
      <c r="A207" s="35"/>
      <c r="B207" s="36"/>
      <c r="C207" s="179" t="s">
        <v>314</v>
      </c>
      <c r="D207" s="179" t="s">
        <v>146</v>
      </c>
      <c r="E207" s="180" t="s">
        <v>307</v>
      </c>
      <c r="F207" s="181" t="s">
        <v>308</v>
      </c>
      <c r="G207" s="182" t="s">
        <v>149</v>
      </c>
      <c r="H207" s="183">
        <v>2.391</v>
      </c>
      <c r="I207" s="184"/>
      <c r="J207" s="185">
        <f>ROUND(I207*H207,2)</f>
        <v>0</v>
      </c>
      <c r="K207" s="181" t="s">
        <v>150</v>
      </c>
      <c r="L207" s="40"/>
      <c r="M207" s="186" t="s">
        <v>19</v>
      </c>
      <c r="N207" s="187" t="s">
        <v>42</v>
      </c>
      <c r="O207" s="65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0" t="s">
        <v>151</v>
      </c>
      <c r="AT207" s="190" t="s">
        <v>146</v>
      </c>
      <c r="AU207" s="190" t="s">
        <v>80</v>
      </c>
      <c r="AY207" s="18" t="s">
        <v>143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8" t="s">
        <v>78</v>
      </c>
      <c r="BK207" s="191">
        <f>ROUND(I207*H207,2)</f>
        <v>0</v>
      </c>
      <c r="BL207" s="18" t="s">
        <v>151</v>
      </c>
      <c r="BM207" s="190" t="s">
        <v>1605</v>
      </c>
    </row>
    <row r="208" spans="1:47" s="2" customFormat="1" ht="29.25">
      <c r="A208" s="35"/>
      <c r="B208" s="36"/>
      <c r="C208" s="37"/>
      <c r="D208" s="192" t="s">
        <v>153</v>
      </c>
      <c r="E208" s="37"/>
      <c r="F208" s="193" t="s">
        <v>310</v>
      </c>
      <c r="G208" s="37"/>
      <c r="H208" s="37"/>
      <c r="I208" s="194"/>
      <c r="J208" s="37"/>
      <c r="K208" s="37"/>
      <c r="L208" s="40"/>
      <c r="M208" s="195"/>
      <c r="N208" s="196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153</v>
      </c>
      <c r="AU208" s="18" t="s">
        <v>80</v>
      </c>
    </row>
    <row r="209" spans="1:47" s="2" customFormat="1" ht="11.25">
      <c r="A209" s="35"/>
      <c r="B209" s="36"/>
      <c r="C209" s="37"/>
      <c r="D209" s="197" t="s">
        <v>155</v>
      </c>
      <c r="E209" s="37"/>
      <c r="F209" s="198" t="s">
        <v>311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155</v>
      </c>
      <c r="AU209" s="18" t="s">
        <v>80</v>
      </c>
    </row>
    <row r="210" spans="2:63" s="12" customFormat="1" ht="22.9" customHeight="1">
      <c r="B210" s="163"/>
      <c r="C210" s="164"/>
      <c r="D210" s="165" t="s">
        <v>70</v>
      </c>
      <c r="E210" s="177" t="s">
        <v>312</v>
      </c>
      <c r="F210" s="177" t="s">
        <v>313</v>
      </c>
      <c r="G210" s="164"/>
      <c r="H210" s="164"/>
      <c r="I210" s="167"/>
      <c r="J210" s="178">
        <f>BK210</f>
        <v>0</v>
      </c>
      <c r="K210" s="164"/>
      <c r="L210" s="169"/>
      <c r="M210" s="170"/>
      <c r="N210" s="171"/>
      <c r="O210" s="171"/>
      <c r="P210" s="172">
        <f>SUM(P211:P213)</f>
        <v>0</v>
      </c>
      <c r="Q210" s="171"/>
      <c r="R210" s="172">
        <f>SUM(R211:R213)</f>
        <v>0</v>
      </c>
      <c r="S210" s="171"/>
      <c r="T210" s="173">
        <f>SUM(T211:T213)</f>
        <v>0</v>
      </c>
      <c r="AR210" s="174" t="s">
        <v>78</v>
      </c>
      <c r="AT210" s="175" t="s">
        <v>70</v>
      </c>
      <c r="AU210" s="175" t="s">
        <v>78</v>
      </c>
      <c r="AY210" s="174" t="s">
        <v>143</v>
      </c>
      <c r="BK210" s="176">
        <f>SUM(BK211:BK213)</f>
        <v>0</v>
      </c>
    </row>
    <row r="211" spans="1:65" s="2" customFormat="1" ht="16.5" customHeight="1">
      <c r="A211" s="35"/>
      <c r="B211" s="36"/>
      <c r="C211" s="179" t="s">
        <v>324</v>
      </c>
      <c r="D211" s="179" t="s">
        <v>146</v>
      </c>
      <c r="E211" s="180" t="s">
        <v>315</v>
      </c>
      <c r="F211" s="181" t="s">
        <v>316</v>
      </c>
      <c r="G211" s="182" t="s">
        <v>149</v>
      </c>
      <c r="H211" s="183">
        <v>0.659</v>
      </c>
      <c r="I211" s="184"/>
      <c r="J211" s="185">
        <f>ROUND(I211*H211,2)</f>
        <v>0</v>
      </c>
      <c r="K211" s="181" t="s">
        <v>150</v>
      </c>
      <c r="L211" s="40"/>
      <c r="M211" s="186" t="s">
        <v>19</v>
      </c>
      <c r="N211" s="187" t="s">
        <v>42</v>
      </c>
      <c r="O211" s="65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151</v>
      </c>
      <c r="AT211" s="190" t="s">
        <v>146</v>
      </c>
      <c r="AU211" s="190" t="s">
        <v>80</v>
      </c>
      <c r="AY211" s="18" t="s">
        <v>143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78</v>
      </c>
      <c r="BK211" s="191">
        <f>ROUND(I211*H211,2)</f>
        <v>0</v>
      </c>
      <c r="BL211" s="18" t="s">
        <v>151</v>
      </c>
      <c r="BM211" s="190" t="s">
        <v>1606</v>
      </c>
    </row>
    <row r="212" spans="1:47" s="2" customFormat="1" ht="29.25">
      <c r="A212" s="35"/>
      <c r="B212" s="36"/>
      <c r="C212" s="37"/>
      <c r="D212" s="192" t="s">
        <v>153</v>
      </c>
      <c r="E212" s="37"/>
      <c r="F212" s="193" t="s">
        <v>318</v>
      </c>
      <c r="G212" s="37"/>
      <c r="H212" s="37"/>
      <c r="I212" s="194"/>
      <c r="J212" s="37"/>
      <c r="K212" s="37"/>
      <c r="L212" s="40"/>
      <c r="M212" s="195"/>
      <c r="N212" s="196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153</v>
      </c>
      <c r="AU212" s="18" t="s">
        <v>80</v>
      </c>
    </row>
    <row r="213" spans="1:47" s="2" customFormat="1" ht="11.25">
      <c r="A213" s="35"/>
      <c r="B213" s="36"/>
      <c r="C213" s="37"/>
      <c r="D213" s="197" t="s">
        <v>155</v>
      </c>
      <c r="E213" s="37"/>
      <c r="F213" s="198" t="s">
        <v>319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155</v>
      </c>
      <c r="AU213" s="18" t="s">
        <v>80</v>
      </c>
    </row>
    <row r="214" spans="2:63" s="12" customFormat="1" ht="25.9" customHeight="1">
      <c r="B214" s="163"/>
      <c r="C214" s="164"/>
      <c r="D214" s="165" t="s">
        <v>70</v>
      </c>
      <c r="E214" s="166" t="s">
        <v>320</v>
      </c>
      <c r="F214" s="166" t="s">
        <v>321</v>
      </c>
      <c r="G214" s="164"/>
      <c r="H214" s="164"/>
      <c r="I214" s="167"/>
      <c r="J214" s="168">
        <f>BK214</f>
        <v>0</v>
      </c>
      <c r="K214" s="164"/>
      <c r="L214" s="169"/>
      <c r="M214" s="170"/>
      <c r="N214" s="171"/>
      <c r="O214" s="171"/>
      <c r="P214" s="172">
        <f>P215+P233+P244+P255+P279+P287+P300</f>
        <v>0</v>
      </c>
      <c r="Q214" s="171"/>
      <c r="R214" s="172">
        <f>R215+R233+R244+R255+R279+R287+R300</f>
        <v>0.12181439999999998</v>
      </c>
      <c r="S214" s="171"/>
      <c r="T214" s="173">
        <f>T215+T233+T244+T255+T279+T287+T300</f>
        <v>0.0112</v>
      </c>
      <c r="AR214" s="174" t="s">
        <v>80</v>
      </c>
      <c r="AT214" s="175" t="s">
        <v>70</v>
      </c>
      <c r="AU214" s="175" t="s">
        <v>71</v>
      </c>
      <c r="AY214" s="174" t="s">
        <v>143</v>
      </c>
      <c r="BK214" s="176">
        <f>BK215+BK233+BK244+BK255+BK279+BK287+BK300</f>
        <v>0</v>
      </c>
    </row>
    <row r="215" spans="2:63" s="12" customFormat="1" ht="22.9" customHeight="1">
      <c r="B215" s="163"/>
      <c r="C215" s="164"/>
      <c r="D215" s="165" t="s">
        <v>70</v>
      </c>
      <c r="E215" s="177" t="s">
        <v>1283</v>
      </c>
      <c r="F215" s="177" t="s">
        <v>1284</v>
      </c>
      <c r="G215" s="164"/>
      <c r="H215" s="164"/>
      <c r="I215" s="167"/>
      <c r="J215" s="178">
        <f>BK215</f>
        <v>0</v>
      </c>
      <c r="K215" s="164"/>
      <c r="L215" s="169"/>
      <c r="M215" s="170"/>
      <c r="N215" s="171"/>
      <c r="O215" s="171"/>
      <c r="P215" s="172">
        <f>SUM(P216:P232)</f>
        <v>0</v>
      </c>
      <c r="Q215" s="171"/>
      <c r="R215" s="172">
        <f>SUM(R216:R232)</f>
        <v>0.0040824</v>
      </c>
      <c r="S215" s="171"/>
      <c r="T215" s="173">
        <f>SUM(T216:T232)</f>
        <v>0</v>
      </c>
      <c r="AR215" s="174" t="s">
        <v>80</v>
      </c>
      <c r="AT215" s="175" t="s">
        <v>70</v>
      </c>
      <c r="AU215" s="175" t="s">
        <v>78</v>
      </c>
      <c r="AY215" s="174" t="s">
        <v>143</v>
      </c>
      <c r="BK215" s="176">
        <f>SUM(BK216:BK232)</f>
        <v>0</v>
      </c>
    </row>
    <row r="216" spans="1:65" s="2" customFormat="1" ht="24.2" customHeight="1">
      <c r="A216" s="35"/>
      <c r="B216" s="36"/>
      <c r="C216" s="179" t="s">
        <v>331</v>
      </c>
      <c r="D216" s="179" t="s">
        <v>146</v>
      </c>
      <c r="E216" s="180" t="s">
        <v>1607</v>
      </c>
      <c r="F216" s="181" t="s">
        <v>1608</v>
      </c>
      <c r="G216" s="182" t="s">
        <v>194</v>
      </c>
      <c r="H216" s="183">
        <v>1</v>
      </c>
      <c r="I216" s="184"/>
      <c r="J216" s="185">
        <f>ROUND(I216*H216,2)</f>
        <v>0</v>
      </c>
      <c r="K216" s="181" t="s">
        <v>150</v>
      </c>
      <c r="L216" s="40"/>
      <c r="M216" s="186" t="s">
        <v>19</v>
      </c>
      <c r="N216" s="187" t="s">
        <v>42</v>
      </c>
      <c r="O216" s="65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270</v>
      </c>
      <c r="AT216" s="190" t="s">
        <v>146</v>
      </c>
      <c r="AU216" s="190" t="s">
        <v>80</v>
      </c>
      <c r="AY216" s="18" t="s">
        <v>143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78</v>
      </c>
      <c r="BK216" s="191">
        <f>ROUND(I216*H216,2)</f>
        <v>0</v>
      </c>
      <c r="BL216" s="18" t="s">
        <v>270</v>
      </c>
      <c r="BM216" s="190" t="s">
        <v>1609</v>
      </c>
    </row>
    <row r="217" spans="1:47" s="2" customFormat="1" ht="19.5">
      <c r="A217" s="35"/>
      <c r="B217" s="36"/>
      <c r="C217" s="37"/>
      <c r="D217" s="192" t="s">
        <v>153</v>
      </c>
      <c r="E217" s="37"/>
      <c r="F217" s="193" t="s">
        <v>1610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153</v>
      </c>
      <c r="AU217" s="18" t="s">
        <v>80</v>
      </c>
    </row>
    <row r="218" spans="1:47" s="2" customFormat="1" ht="11.25">
      <c r="A218" s="35"/>
      <c r="B218" s="36"/>
      <c r="C218" s="37"/>
      <c r="D218" s="197" t="s">
        <v>155</v>
      </c>
      <c r="E218" s="37"/>
      <c r="F218" s="198" t="s">
        <v>1611</v>
      </c>
      <c r="G218" s="37"/>
      <c r="H218" s="37"/>
      <c r="I218" s="194"/>
      <c r="J218" s="37"/>
      <c r="K218" s="37"/>
      <c r="L218" s="40"/>
      <c r="M218" s="195"/>
      <c r="N218" s="196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155</v>
      </c>
      <c r="AU218" s="18" t="s">
        <v>80</v>
      </c>
    </row>
    <row r="219" spans="2:51" s="14" customFormat="1" ht="22.5">
      <c r="B219" s="209"/>
      <c r="C219" s="210"/>
      <c r="D219" s="192" t="s">
        <v>157</v>
      </c>
      <c r="E219" s="211" t="s">
        <v>19</v>
      </c>
      <c r="F219" s="212" t="s">
        <v>1612</v>
      </c>
      <c r="G219" s="210"/>
      <c r="H219" s="213">
        <v>1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157</v>
      </c>
      <c r="AU219" s="219" t="s">
        <v>80</v>
      </c>
      <c r="AV219" s="14" t="s">
        <v>80</v>
      </c>
      <c r="AW219" s="14" t="s">
        <v>33</v>
      </c>
      <c r="AX219" s="14" t="s">
        <v>78</v>
      </c>
      <c r="AY219" s="219" t="s">
        <v>143</v>
      </c>
    </row>
    <row r="220" spans="1:65" s="2" customFormat="1" ht="24.2" customHeight="1">
      <c r="A220" s="35"/>
      <c r="B220" s="36"/>
      <c r="C220" s="179" t="s">
        <v>336</v>
      </c>
      <c r="D220" s="179" t="s">
        <v>146</v>
      </c>
      <c r="E220" s="180" t="s">
        <v>1285</v>
      </c>
      <c r="F220" s="181" t="s">
        <v>1286</v>
      </c>
      <c r="G220" s="182" t="s">
        <v>163</v>
      </c>
      <c r="H220" s="183">
        <v>1.08</v>
      </c>
      <c r="I220" s="184"/>
      <c r="J220" s="185">
        <f>ROUND(I220*H220,2)</f>
        <v>0</v>
      </c>
      <c r="K220" s="181" t="s">
        <v>150</v>
      </c>
      <c r="L220" s="40"/>
      <c r="M220" s="186" t="s">
        <v>19</v>
      </c>
      <c r="N220" s="187" t="s">
        <v>42</v>
      </c>
      <c r="O220" s="65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270</v>
      </c>
      <c r="AT220" s="190" t="s">
        <v>146</v>
      </c>
      <c r="AU220" s="190" t="s">
        <v>80</v>
      </c>
      <c r="AY220" s="18" t="s">
        <v>143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" t="s">
        <v>78</v>
      </c>
      <c r="BK220" s="191">
        <f>ROUND(I220*H220,2)</f>
        <v>0</v>
      </c>
      <c r="BL220" s="18" t="s">
        <v>270</v>
      </c>
      <c r="BM220" s="190" t="s">
        <v>1613</v>
      </c>
    </row>
    <row r="221" spans="1:47" s="2" customFormat="1" ht="19.5">
      <c r="A221" s="35"/>
      <c r="B221" s="36"/>
      <c r="C221" s="37"/>
      <c r="D221" s="192" t="s">
        <v>153</v>
      </c>
      <c r="E221" s="37"/>
      <c r="F221" s="193" t="s">
        <v>1288</v>
      </c>
      <c r="G221" s="37"/>
      <c r="H221" s="37"/>
      <c r="I221" s="194"/>
      <c r="J221" s="37"/>
      <c r="K221" s="37"/>
      <c r="L221" s="40"/>
      <c r="M221" s="195"/>
      <c r="N221" s="196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153</v>
      </c>
      <c r="AU221" s="18" t="s">
        <v>80</v>
      </c>
    </row>
    <row r="222" spans="1:47" s="2" customFormat="1" ht="11.25">
      <c r="A222" s="35"/>
      <c r="B222" s="36"/>
      <c r="C222" s="37"/>
      <c r="D222" s="197" t="s">
        <v>155</v>
      </c>
      <c r="E222" s="37"/>
      <c r="F222" s="198" t="s">
        <v>1289</v>
      </c>
      <c r="G222" s="37"/>
      <c r="H222" s="37"/>
      <c r="I222" s="194"/>
      <c r="J222" s="37"/>
      <c r="K222" s="37"/>
      <c r="L222" s="40"/>
      <c r="M222" s="195"/>
      <c r="N222" s="196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155</v>
      </c>
      <c r="AU222" s="18" t="s">
        <v>80</v>
      </c>
    </row>
    <row r="223" spans="2:51" s="14" customFormat="1" ht="22.5">
      <c r="B223" s="209"/>
      <c r="C223" s="210"/>
      <c r="D223" s="192" t="s">
        <v>157</v>
      </c>
      <c r="E223" s="211" t="s">
        <v>19</v>
      </c>
      <c r="F223" s="212" t="s">
        <v>1612</v>
      </c>
      <c r="G223" s="210"/>
      <c r="H223" s="213">
        <v>1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157</v>
      </c>
      <c r="AU223" s="219" t="s">
        <v>80</v>
      </c>
      <c r="AV223" s="14" t="s">
        <v>80</v>
      </c>
      <c r="AW223" s="14" t="s">
        <v>33</v>
      </c>
      <c r="AX223" s="14" t="s">
        <v>71</v>
      </c>
      <c r="AY223" s="219" t="s">
        <v>143</v>
      </c>
    </row>
    <row r="224" spans="2:51" s="14" customFormat="1" ht="11.25">
      <c r="B224" s="209"/>
      <c r="C224" s="210"/>
      <c r="D224" s="192" t="s">
        <v>157</v>
      </c>
      <c r="E224" s="211" t="s">
        <v>19</v>
      </c>
      <c r="F224" s="212" t="s">
        <v>1543</v>
      </c>
      <c r="G224" s="210"/>
      <c r="H224" s="213">
        <v>1.08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157</v>
      </c>
      <c r="AU224" s="219" t="s">
        <v>80</v>
      </c>
      <c r="AV224" s="14" t="s">
        <v>80</v>
      </c>
      <c r="AW224" s="14" t="s">
        <v>33</v>
      </c>
      <c r="AX224" s="14" t="s">
        <v>78</v>
      </c>
      <c r="AY224" s="219" t="s">
        <v>143</v>
      </c>
    </row>
    <row r="225" spans="1:65" s="2" customFormat="1" ht="24.2" customHeight="1">
      <c r="A225" s="35"/>
      <c r="B225" s="36"/>
      <c r="C225" s="220" t="s">
        <v>342</v>
      </c>
      <c r="D225" s="220" t="s">
        <v>240</v>
      </c>
      <c r="E225" s="221" t="s">
        <v>1614</v>
      </c>
      <c r="F225" s="222" t="s">
        <v>1615</v>
      </c>
      <c r="G225" s="223" t="s">
        <v>163</v>
      </c>
      <c r="H225" s="224">
        <v>1.134</v>
      </c>
      <c r="I225" s="225"/>
      <c r="J225" s="226">
        <f>ROUND(I225*H225,2)</f>
        <v>0</v>
      </c>
      <c r="K225" s="222" t="s">
        <v>150</v>
      </c>
      <c r="L225" s="227"/>
      <c r="M225" s="228" t="s">
        <v>19</v>
      </c>
      <c r="N225" s="229" t="s">
        <v>42</v>
      </c>
      <c r="O225" s="65"/>
      <c r="P225" s="188">
        <f>O225*H225</f>
        <v>0</v>
      </c>
      <c r="Q225" s="188">
        <v>0.0036</v>
      </c>
      <c r="R225" s="188">
        <f>Q225*H225</f>
        <v>0.0040824</v>
      </c>
      <c r="S225" s="188">
        <v>0</v>
      </c>
      <c r="T225" s="18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387</v>
      </c>
      <c r="AT225" s="190" t="s">
        <v>240</v>
      </c>
      <c r="AU225" s="190" t="s">
        <v>80</v>
      </c>
      <c r="AY225" s="18" t="s">
        <v>143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18" t="s">
        <v>78</v>
      </c>
      <c r="BK225" s="191">
        <f>ROUND(I225*H225,2)</f>
        <v>0</v>
      </c>
      <c r="BL225" s="18" t="s">
        <v>270</v>
      </c>
      <c r="BM225" s="190" t="s">
        <v>1616</v>
      </c>
    </row>
    <row r="226" spans="1:47" s="2" customFormat="1" ht="11.25">
      <c r="A226" s="35"/>
      <c r="B226" s="36"/>
      <c r="C226" s="37"/>
      <c r="D226" s="192" t="s">
        <v>153</v>
      </c>
      <c r="E226" s="37"/>
      <c r="F226" s="193" t="s">
        <v>1615</v>
      </c>
      <c r="G226" s="37"/>
      <c r="H226" s="37"/>
      <c r="I226" s="194"/>
      <c r="J226" s="37"/>
      <c r="K226" s="37"/>
      <c r="L226" s="40"/>
      <c r="M226" s="195"/>
      <c r="N226" s="19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153</v>
      </c>
      <c r="AU226" s="18" t="s">
        <v>80</v>
      </c>
    </row>
    <row r="227" spans="2:51" s="14" customFormat="1" ht="22.5">
      <c r="B227" s="209"/>
      <c r="C227" s="210"/>
      <c r="D227" s="192" t="s">
        <v>157</v>
      </c>
      <c r="E227" s="211" t="s">
        <v>19</v>
      </c>
      <c r="F227" s="212" t="s">
        <v>1612</v>
      </c>
      <c r="G227" s="210"/>
      <c r="H227" s="213">
        <v>1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157</v>
      </c>
      <c r="AU227" s="219" t="s">
        <v>80</v>
      </c>
      <c r="AV227" s="14" t="s">
        <v>80</v>
      </c>
      <c r="AW227" s="14" t="s">
        <v>33</v>
      </c>
      <c r="AX227" s="14" t="s">
        <v>71</v>
      </c>
      <c r="AY227" s="219" t="s">
        <v>143</v>
      </c>
    </row>
    <row r="228" spans="2:51" s="14" customFormat="1" ht="11.25">
      <c r="B228" s="209"/>
      <c r="C228" s="210"/>
      <c r="D228" s="192" t="s">
        <v>157</v>
      </c>
      <c r="E228" s="211" t="s">
        <v>19</v>
      </c>
      <c r="F228" s="212" t="s">
        <v>1543</v>
      </c>
      <c r="G228" s="210"/>
      <c r="H228" s="213">
        <v>1.08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157</v>
      </c>
      <c r="AU228" s="219" t="s">
        <v>80</v>
      </c>
      <c r="AV228" s="14" t="s">
        <v>80</v>
      </c>
      <c r="AW228" s="14" t="s">
        <v>33</v>
      </c>
      <c r="AX228" s="14" t="s">
        <v>78</v>
      </c>
      <c r="AY228" s="219" t="s">
        <v>143</v>
      </c>
    </row>
    <row r="229" spans="2:51" s="14" customFormat="1" ht="11.25">
      <c r="B229" s="209"/>
      <c r="C229" s="210"/>
      <c r="D229" s="192" t="s">
        <v>157</v>
      </c>
      <c r="E229" s="210"/>
      <c r="F229" s="212" t="s">
        <v>1617</v>
      </c>
      <c r="G229" s="210"/>
      <c r="H229" s="213">
        <v>1.134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157</v>
      </c>
      <c r="AU229" s="219" t="s">
        <v>80</v>
      </c>
      <c r="AV229" s="14" t="s">
        <v>80</v>
      </c>
      <c r="AW229" s="14" t="s">
        <v>4</v>
      </c>
      <c r="AX229" s="14" t="s">
        <v>78</v>
      </c>
      <c r="AY229" s="219" t="s">
        <v>143</v>
      </c>
    </row>
    <row r="230" spans="1:65" s="2" customFormat="1" ht="24.2" customHeight="1">
      <c r="A230" s="35"/>
      <c r="B230" s="36"/>
      <c r="C230" s="179" t="s">
        <v>351</v>
      </c>
      <c r="D230" s="179" t="s">
        <v>146</v>
      </c>
      <c r="E230" s="180" t="s">
        <v>1296</v>
      </c>
      <c r="F230" s="181" t="s">
        <v>1297</v>
      </c>
      <c r="G230" s="182" t="s">
        <v>345</v>
      </c>
      <c r="H230" s="230"/>
      <c r="I230" s="184"/>
      <c r="J230" s="185">
        <f>ROUND(I230*H230,2)</f>
        <v>0</v>
      </c>
      <c r="K230" s="181" t="s">
        <v>150</v>
      </c>
      <c r="L230" s="40"/>
      <c r="M230" s="186" t="s">
        <v>19</v>
      </c>
      <c r="N230" s="187" t="s">
        <v>42</v>
      </c>
      <c r="O230" s="65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0" t="s">
        <v>270</v>
      </c>
      <c r="AT230" s="190" t="s">
        <v>146</v>
      </c>
      <c r="AU230" s="190" t="s">
        <v>80</v>
      </c>
      <c r="AY230" s="18" t="s">
        <v>143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18" t="s">
        <v>78</v>
      </c>
      <c r="BK230" s="191">
        <f>ROUND(I230*H230,2)</f>
        <v>0</v>
      </c>
      <c r="BL230" s="18" t="s">
        <v>270</v>
      </c>
      <c r="BM230" s="190" t="s">
        <v>1618</v>
      </c>
    </row>
    <row r="231" spans="1:47" s="2" customFormat="1" ht="29.25">
      <c r="A231" s="35"/>
      <c r="B231" s="36"/>
      <c r="C231" s="37"/>
      <c r="D231" s="192" t="s">
        <v>153</v>
      </c>
      <c r="E231" s="37"/>
      <c r="F231" s="193" t="s">
        <v>1299</v>
      </c>
      <c r="G231" s="37"/>
      <c r="H231" s="37"/>
      <c r="I231" s="194"/>
      <c r="J231" s="37"/>
      <c r="K231" s="37"/>
      <c r="L231" s="40"/>
      <c r="M231" s="195"/>
      <c r="N231" s="196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153</v>
      </c>
      <c r="AU231" s="18" t="s">
        <v>80</v>
      </c>
    </row>
    <row r="232" spans="1:47" s="2" customFormat="1" ht="11.25">
      <c r="A232" s="35"/>
      <c r="B232" s="36"/>
      <c r="C232" s="37"/>
      <c r="D232" s="197" t="s">
        <v>155</v>
      </c>
      <c r="E232" s="37"/>
      <c r="F232" s="198" t="s">
        <v>1300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155</v>
      </c>
      <c r="AU232" s="18" t="s">
        <v>80</v>
      </c>
    </row>
    <row r="233" spans="2:63" s="12" customFormat="1" ht="22.9" customHeight="1">
      <c r="B233" s="163"/>
      <c r="C233" s="164"/>
      <c r="D233" s="165" t="s">
        <v>70</v>
      </c>
      <c r="E233" s="177" t="s">
        <v>604</v>
      </c>
      <c r="F233" s="177" t="s">
        <v>605</v>
      </c>
      <c r="G233" s="164"/>
      <c r="H233" s="164"/>
      <c r="I233" s="167"/>
      <c r="J233" s="178">
        <f>BK233</f>
        <v>0</v>
      </c>
      <c r="K233" s="164"/>
      <c r="L233" s="169"/>
      <c r="M233" s="170"/>
      <c r="N233" s="171"/>
      <c r="O233" s="171"/>
      <c r="P233" s="172">
        <f>SUM(P234:P243)</f>
        <v>0</v>
      </c>
      <c r="Q233" s="171"/>
      <c r="R233" s="172">
        <f>SUM(R234:R243)</f>
        <v>0.0744</v>
      </c>
      <c r="S233" s="171"/>
      <c r="T233" s="173">
        <f>SUM(T234:T243)</f>
        <v>0</v>
      </c>
      <c r="AR233" s="174" t="s">
        <v>80</v>
      </c>
      <c r="AT233" s="175" t="s">
        <v>70</v>
      </c>
      <c r="AU233" s="175" t="s">
        <v>78</v>
      </c>
      <c r="AY233" s="174" t="s">
        <v>143</v>
      </c>
      <c r="BK233" s="176">
        <f>SUM(BK234:BK243)</f>
        <v>0</v>
      </c>
    </row>
    <row r="234" spans="1:65" s="2" customFormat="1" ht="33" customHeight="1">
      <c r="A234" s="35"/>
      <c r="B234" s="36"/>
      <c r="C234" s="179" t="s">
        <v>359</v>
      </c>
      <c r="D234" s="179" t="s">
        <v>146</v>
      </c>
      <c r="E234" s="180" t="s">
        <v>606</v>
      </c>
      <c r="F234" s="181" t="s">
        <v>607</v>
      </c>
      <c r="G234" s="182" t="s">
        <v>327</v>
      </c>
      <c r="H234" s="183">
        <v>1</v>
      </c>
      <c r="I234" s="184"/>
      <c r="J234" s="185">
        <f>ROUND(I234*H234,2)</f>
        <v>0</v>
      </c>
      <c r="K234" s="181" t="s">
        <v>339</v>
      </c>
      <c r="L234" s="40"/>
      <c r="M234" s="186" t="s">
        <v>19</v>
      </c>
      <c r="N234" s="187" t="s">
        <v>42</v>
      </c>
      <c r="O234" s="65"/>
      <c r="P234" s="188">
        <f>O234*H234</f>
        <v>0</v>
      </c>
      <c r="Q234" s="188">
        <v>0.0744</v>
      </c>
      <c r="R234" s="188">
        <f>Q234*H234</f>
        <v>0.0744</v>
      </c>
      <c r="S234" s="188">
        <v>0</v>
      </c>
      <c r="T234" s="18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0" t="s">
        <v>270</v>
      </c>
      <c r="AT234" s="190" t="s">
        <v>146</v>
      </c>
      <c r="AU234" s="190" t="s">
        <v>80</v>
      </c>
      <c r="AY234" s="18" t="s">
        <v>143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18" t="s">
        <v>78</v>
      </c>
      <c r="BK234" s="191">
        <f>ROUND(I234*H234,2)</f>
        <v>0</v>
      </c>
      <c r="BL234" s="18" t="s">
        <v>270</v>
      </c>
      <c r="BM234" s="190" t="s">
        <v>1619</v>
      </c>
    </row>
    <row r="235" spans="1:47" s="2" customFormat="1" ht="19.5">
      <c r="A235" s="35"/>
      <c r="B235" s="36"/>
      <c r="C235" s="37"/>
      <c r="D235" s="192" t="s">
        <v>153</v>
      </c>
      <c r="E235" s="37"/>
      <c r="F235" s="193" t="s">
        <v>607</v>
      </c>
      <c r="G235" s="37"/>
      <c r="H235" s="37"/>
      <c r="I235" s="194"/>
      <c r="J235" s="37"/>
      <c r="K235" s="37"/>
      <c r="L235" s="40"/>
      <c r="M235" s="195"/>
      <c r="N235" s="196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153</v>
      </c>
      <c r="AU235" s="18" t="s">
        <v>80</v>
      </c>
    </row>
    <row r="236" spans="2:51" s="14" customFormat="1" ht="11.25">
      <c r="B236" s="209"/>
      <c r="C236" s="210"/>
      <c r="D236" s="192" t="s">
        <v>157</v>
      </c>
      <c r="E236" s="211" t="s">
        <v>19</v>
      </c>
      <c r="F236" s="212" t="s">
        <v>609</v>
      </c>
      <c r="G236" s="210"/>
      <c r="H236" s="213">
        <v>1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157</v>
      </c>
      <c r="AU236" s="219" t="s">
        <v>80</v>
      </c>
      <c r="AV236" s="14" t="s">
        <v>80</v>
      </c>
      <c r="AW236" s="14" t="s">
        <v>33</v>
      </c>
      <c r="AX236" s="14" t="s">
        <v>78</v>
      </c>
      <c r="AY236" s="219" t="s">
        <v>143</v>
      </c>
    </row>
    <row r="237" spans="2:51" s="13" customFormat="1" ht="22.5">
      <c r="B237" s="199"/>
      <c r="C237" s="200"/>
      <c r="D237" s="192" t="s">
        <v>157</v>
      </c>
      <c r="E237" s="201" t="s">
        <v>19</v>
      </c>
      <c r="F237" s="202" t="s">
        <v>1620</v>
      </c>
      <c r="G237" s="200"/>
      <c r="H237" s="201" t="s">
        <v>19</v>
      </c>
      <c r="I237" s="203"/>
      <c r="J237" s="200"/>
      <c r="K237" s="200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157</v>
      </c>
      <c r="AU237" s="208" t="s">
        <v>80</v>
      </c>
      <c r="AV237" s="13" t="s">
        <v>78</v>
      </c>
      <c r="AW237" s="13" t="s">
        <v>33</v>
      </c>
      <c r="AX237" s="13" t="s">
        <v>71</v>
      </c>
      <c r="AY237" s="208" t="s">
        <v>143</v>
      </c>
    </row>
    <row r="238" spans="2:51" s="13" customFormat="1" ht="22.5">
      <c r="B238" s="199"/>
      <c r="C238" s="200"/>
      <c r="D238" s="192" t="s">
        <v>157</v>
      </c>
      <c r="E238" s="201" t="s">
        <v>19</v>
      </c>
      <c r="F238" s="202" t="s">
        <v>611</v>
      </c>
      <c r="G238" s="200"/>
      <c r="H238" s="201" t="s">
        <v>19</v>
      </c>
      <c r="I238" s="203"/>
      <c r="J238" s="200"/>
      <c r="K238" s="200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157</v>
      </c>
      <c r="AU238" s="208" t="s">
        <v>80</v>
      </c>
      <c r="AV238" s="13" t="s">
        <v>78</v>
      </c>
      <c r="AW238" s="13" t="s">
        <v>33</v>
      </c>
      <c r="AX238" s="13" t="s">
        <v>71</v>
      </c>
      <c r="AY238" s="208" t="s">
        <v>143</v>
      </c>
    </row>
    <row r="239" spans="2:51" s="13" customFormat="1" ht="11.25">
      <c r="B239" s="199"/>
      <c r="C239" s="200"/>
      <c r="D239" s="192" t="s">
        <v>157</v>
      </c>
      <c r="E239" s="201" t="s">
        <v>19</v>
      </c>
      <c r="F239" s="202" t="s">
        <v>612</v>
      </c>
      <c r="G239" s="200"/>
      <c r="H239" s="201" t="s">
        <v>19</v>
      </c>
      <c r="I239" s="203"/>
      <c r="J239" s="200"/>
      <c r="K239" s="200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157</v>
      </c>
      <c r="AU239" s="208" t="s">
        <v>80</v>
      </c>
      <c r="AV239" s="13" t="s">
        <v>78</v>
      </c>
      <c r="AW239" s="13" t="s">
        <v>33</v>
      </c>
      <c r="AX239" s="13" t="s">
        <v>71</v>
      </c>
      <c r="AY239" s="208" t="s">
        <v>143</v>
      </c>
    </row>
    <row r="240" spans="2:51" s="13" customFormat="1" ht="22.5">
      <c r="B240" s="199"/>
      <c r="C240" s="200"/>
      <c r="D240" s="192" t="s">
        <v>157</v>
      </c>
      <c r="E240" s="201" t="s">
        <v>19</v>
      </c>
      <c r="F240" s="202" t="s">
        <v>613</v>
      </c>
      <c r="G240" s="200"/>
      <c r="H240" s="201" t="s">
        <v>19</v>
      </c>
      <c r="I240" s="203"/>
      <c r="J240" s="200"/>
      <c r="K240" s="200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157</v>
      </c>
      <c r="AU240" s="208" t="s">
        <v>80</v>
      </c>
      <c r="AV240" s="13" t="s">
        <v>78</v>
      </c>
      <c r="AW240" s="13" t="s">
        <v>33</v>
      </c>
      <c r="AX240" s="13" t="s">
        <v>71</v>
      </c>
      <c r="AY240" s="208" t="s">
        <v>143</v>
      </c>
    </row>
    <row r="241" spans="1:65" s="2" customFormat="1" ht="24.2" customHeight="1">
      <c r="A241" s="35"/>
      <c r="B241" s="36"/>
      <c r="C241" s="179" t="s">
        <v>366</v>
      </c>
      <c r="D241" s="179" t="s">
        <v>146</v>
      </c>
      <c r="E241" s="180" t="s">
        <v>614</v>
      </c>
      <c r="F241" s="181" t="s">
        <v>615</v>
      </c>
      <c r="G241" s="182" t="s">
        <v>345</v>
      </c>
      <c r="H241" s="230"/>
      <c r="I241" s="184"/>
      <c r="J241" s="185">
        <f>ROUND(I241*H241,2)</f>
        <v>0</v>
      </c>
      <c r="K241" s="181" t="s">
        <v>150</v>
      </c>
      <c r="L241" s="40"/>
      <c r="M241" s="186" t="s">
        <v>19</v>
      </c>
      <c r="N241" s="187" t="s">
        <v>42</v>
      </c>
      <c r="O241" s="65"/>
      <c r="P241" s="188">
        <f>O241*H241</f>
        <v>0</v>
      </c>
      <c r="Q241" s="188">
        <v>0</v>
      </c>
      <c r="R241" s="188">
        <f>Q241*H241</f>
        <v>0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270</v>
      </c>
      <c r="AT241" s="190" t="s">
        <v>146</v>
      </c>
      <c r="AU241" s="190" t="s">
        <v>80</v>
      </c>
      <c r="AY241" s="18" t="s">
        <v>143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8" t="s">
        <v>78</v>
      </c>
      <c r="BK241" s="191">
        <f>ROUND(I241*H241,2)</f>
        <v>0</v>
      </c>
      <c r="BL241" s="18" t="s">
        <v>270</v>
      </c>
      <c r="BM241" s="190" t="s">
        <v>1621</v>
      </c>
    </row>
    <row r="242" spans="1:47" s="2" customFormat="1" ht="29.25">
      <c r="A242" s="35"/>
      <c r="B242" s="36"/>
      <c r="C242" s="37"/>
      <c r="D242" s="192" t="s">
        <v>153</v>
      </c>
      <c r="E242" s="37"/>
      <c r="F242" s="193" t="s">
        <v>617</v>
      </c>
      <c r="G242" s="37"/>
      <c r="H242" s="37"/>
      <c r="I242" s="194"/>
      <c r="J242" s="37"/>
      <c r="K242" s="37"/>
      <c r="L242" s="40"/>
      <c r="M242" s="195"/>
      <c r="N242" s="196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153</v>
      </c>
      <c r="AU242" s="18" t="s">
        <v>80</v>
      </c>
    </row>
    <row r="243" spans="1:47" s="2" customFormat="1" ht="11.25">
      <c r="A243" s="35"/>
      <c r="B243" s="36"/>
      <c r="C243" s="37"/>
      <c r="D243" s="197" t="s">
        <v>155</v>
      </c>
      <c r="E243" s="37"/>
      <c r="F243" s="198" t="s">
        <v>618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155</v>
      </c>
      <c r="AU243" s="18" t="s">
        <v>80</v>
      </c>
    </row>
    <row r="244" spans="2:63" s="12" customFormat="1" ht="22.9" customHeight="1">
      <c r="B244" s="163"/>
      <c r="C244" s="164"/>
      <c r="D244" s="165" t="s">
        <v>70</v>
      </c>
      <c r="E244" s="177" t="s">
        <v>619</v>
      </c>
      <c r="F244" s="177" t="s">
        <v>620</v>
      </c>
      <c r="G244" s="164"/>
      <c r="H244" s="164"/>
      <c r="I244" s="167"/>
      <c r="J244" s="178">
        <f>BK244</f>
        <v>0</v>
      </c>
      <c r="K244" s="164"/>
      <c r="L244" s="169"/>
      <c r="M244" s="170"/>
      <c r="N244" s="171"/>
      <c r="O244" s="171"/>
      <c r="P244" s="172">
        <f>SUM(P245:P254)</f>
        <v>0</v>
      </c>
      <c r="Q244" s="171"/>
      <c r="R244" s="172">
        <f>SUM(R245:R254)</f>
        <v>0.0017</v>
      </c>
      <c r="S244" s="171"/>
      <c r="T244" s="173">
        <f>SUM(T245:T254)</f>
        <v>0</v>
      </c>
      <c r="AR244" s="174" t="s">
        <v>80</v>
      </c>
      <c r="AT244" s="175" t="s">
        <v>70</v>
      </c>
      <c r="AU244" s="175" t="s">
        <v>78</v>
      </c>
      <c r="AY244" s="174" t="s">
        <v>143</v>
      </c>
      <c r="BK244" s="176">
        <f>SUM(BK245:BK254)</f>
        <v>0</v>
      </c>
    </row>
    <row r="245" spans="1:65" s="2" customFormat="1" ht="33" customHeight="1">
      <c r="A245" s="35"/>
      <c r="B245" s="36"/>
      <c r="C245" s="179" t="s">
        <v>372</v>
      </c>
      <c r="D245" s="179" t="s">
        <v>146</v>
      </c>
      <c r="E245" s="180" t="s">
        <v>621</v>
      </c>
      <c r="F245" s="181" t="s">
        <v>622</v>
      </c>
      <c r="G245" s="182" t="s">
        <v>170</v>
      </c>
      <c r="H245" s="183">
        <v>1</v>
      </c>
      <c r="I245" s="184"/>
      <c r="J245" s="185">
        <f>ROUND(I245*H245,2)</f>
        <v>0</v>
      </c>
      <c r="K245" s="181" t="s">
        <v>339</v>
      </c>
      <c r="L245" s="40"/>
      <c r="M245" s="186" t="s">
        <v>19</v>
      </c>
      <c r="N245" s="187" t="s">
        <v>42</v>
      </c>
      <c r="O245" s="65"/>
      <c r="P245" s="188">
        <f>O245*H245</f>
        <v>0</v>
      </c>
      <c r="Q245" s="188">
        <v>0.0017</v>
      </c>
      <c r="R245" s="188">
        <f>Q245*H245</f>
        <v>0.0017</v>
      </c>
      <c r="S245" s="188">
        <v>0</v>
      </c>
      <c r="T245" s="18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0" t="s">
        <v>270</v>
      </c>
      <c r="AT245" s="190" t="s">
        <v>146</v>
      </c>
      <c r="AU245" s="190" t="s">
        <v>80</v>
      </c>
      <c r="AY245" s="18" t="s">
        <v>143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18" t="s">
        <v>78</v>
      </c>
      <c r="BK245" s="191">
        <f>ROUND(I245*H245,2)</f>
        <v>0</v>
      </c>
      <c r="BL245" s="18" t="s">
        <v>270</v>
      </c>
      <c r="BM245" s="190" t="s">
        <v>1622</v>
      </c>
    </row>
    <row r="246" spans="1:47" s="2" customFormat="1" ht="19.5">
      <c r="A246" s="35"/>
      <c r="B246" s="36"/>
      <c r="C246" s="37"/>
      <c r="D246" s="192" t="s">
        <v>153</v>
      </c>
      <c r="E246" s="37"/>
      <c r="F246" s="193" t="s">
        <v>622</v>
      </c>
      <c r="G246" s="37"/>
      <c r="H246" s="37"/>
      <c r="I246" s="194"/>
      <c r="J246" s="37"/>
      <c r="K246" s="37"/>
      <c r="L246" s="40"/>
      <c r="M246" s="195"/>
      <c r="N246" s="196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153</v>
      </c>
      <c r="AU246" s="18" t="s">
        <v>80</v>
      </c>
    </row>
    <row r="247" spans="2:51" s="14" customFormat="1" ht="11.25">
      <c r="B247" s="209"/>
      <c r="C247" s="210"/>
      <c r="D247" s="192" t="s">
        <v>157</v>
      </c>
      <c r="E247" s="211" t="s">
        <v>19</v>
      </c>
      <c r="F247" s="212" t="s">
        <v>609</v>
      </c>
      <c r="G247" s="210"/>
      <c r="H247" s="213">
        <v>1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157</v>
      </c>
      <c r="AU247" s="219" t="s">
        <v>80</v>
      </c>
      <c r="AV247" s="14" t="s">
        <v>80</v>
      </c>
      <c r="AW247" s="14" t="s">
        <v>33</v>
      </c>
      <c r="AX247" s="14" t="s">
        <v>78</v>
      </c>
      <c r="AY247" s="219" t="s">
        <v>143</v>
      </c>
    </row>
    <row r="248" spans="2:51" s="13" customFormat="1" ht="22.5">
      <c r="B248" s="199"/>
      <c r="C248" s="200"/>
      <c r="D248" s="192" t="s">
        <v>157</v>
      </c>
      <c r="E248" s="201" t="s">
        <v>19</v>
      </c>
      <c r="F248" s="202" t="s">
        <v>1623</v>
      </c>
      <c r="G248" s="200"/>
      <c r="H248" s="201" t="s">
        <v>19</v>
      </c>
      <c r="I248" s="203"/>
      <c r="J248" s="200"/>
      <c r="K248" s="200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157</v>
      </c>
      <c r="AU248" s="208" t="s">
        <v>80</v>
      </c>
      <c r="AV248" s="13" t="s">
        <v>78</v>
      </c>
      <c r="AW248" s="13" t="s">
        <v>33</v>
      </c>
      <c r="AX248" s="13" t="s">
        <v>71</v>
      </c>
      <c r="AY248" s="208" t="s">
        <v>143</v>
      </c>
    </row>
    <row r="249" spans="2:51" s="13" customFormat="1" ht="22.5">
      <c r="B249" s="199"/>
      <c r="C249" s="200"/>
      <c r="D249" s="192" t="s">
        <v>157</v>
      </c>
      <c r="E249" s="201" t="s">
        <v>19</v>
      </c>
      <c r="F249" s="202" t="s">
        <v>625</v>
      </c>
      <c r="G249" s="200"/>
      <c r="H249" s="201" t="s">
        <v>19</v>
      </c>
      <c r="I249" s="203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157</v>
      </c>
      <c r="AU249" s="208" t="s">
        <v>80</v>
      </c>
      <c r="AV249" s="13" t="s">
        <v>78</v>
      </c>
      <c r="AW249" s="13" t="s">
        <v>33</v>
      </c>
      <c r="AX249" s="13" t="s">
        <v>71</v>
      </c>
      <c r="AY249" s="208" t="s">
        <v>143</v>
      </c>
    </row>
    <row r="250" spans="2:51" s="13" customFormat="1" ht="11.25">
      <c r="B250" s="199"/>
      <c r="C250" s="200"/>
      <c r="D250" s="192" t="s">
        <v>157</v>
      </c>
      <c r="E250" s="201" t="s">
        <v>19</v>
      </c>
      <c r="F250" s="202" t="s">
        <v>626</v>
      </c>
      <c r="G250" s="200"/>
      <c r="H250" s="201" t="s">
        <v>19</v>
      </c>
      <c r="I250" s="203"/>
      <c r="J250" s="200"/>
      <c r="K250" s="200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157</v>
      </c>
      <c r="AU250" s="208" t="s">
        <v>80</v>
      </c>
      <c r="AV250" s="13" t="s">
        <v>78</v>
      </c>
      <c r="AW250" s="13" t="s">
        <v>33</v>
      </c>
      <c r="AX250" s="13" t="s">
        <v>71</v>
      </c>
      <c r="AY250" s="208" t="s">
        <v>143</v>
      </c>
    </row>
    <row r="251" spans="2:51" s="13" customFormat="1" ht="22.5">
      <c r="B251" s="199"/>
      <c r="C251" s="200"/>
      <c r="D251" s="192" t="s">
        <v>157</v>
      </c>
      <c r="E251" s="201" t="s">
        <v>19</v>
      </c>
      <c r="F251" s="202" t="s">
        <v>627</v>
      </c>
      <c r="G251" s="200"/>
      <c r="H251" s="201" t="s">
        <v>19</v>
      </c>
      <c r="I251" s="203"/>
      <c r="J251" s="200"/>
      <c r="K251" s="200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157</v>
      </c>
      <c r="AU251" s="208" t="s">
        <v>80</v>
      </c>
      <c r="AV251" s="13" t="s">
        <v>78</v>
      </c>
      <c r="AW251" s="13" t="s">
        <v>33</v>
      </c>
      <c r="AX251" s="13" t="s">
        <v>71</v>
      </c>
      <c r="AY251" s="208" t="s">
        <v>143</v>
      </c>
    </row>
    <row r="252" spans="1:65" s="2" customFormat="1" ht="24.2" customHeight="1">
      <c r="A252" s="35"/>
      <c r="B252" s="36"/>
      <c r="C252" s="179" t="s">
        <v>379</v>
      </c>
      <c r="D252" s="179" t="s">
        <v>146</v>
      </c>
      <c r="E252" s="180" t="s">
        <v>628</v>
      </c>
      <c r="F252" s="181" t="s">
        <v>629</v>
      </c>
      <c r="G252" s="182" t="s">
        <v>345</v>
      </c>
      <c r="H252" s="230"/>
      <c r="I252" s="184"/>
      <c r="J252" s="185">
        <f>ROUND(I252*H252,2)</f>
        <v>0</v>
      </c>
      <c r="K252" s="181" t="s">
        <v>150</v>
      </c>
      <c r="L252" s="40"/>
      <c r="M252" s="186" t="s">
        <v>19</v>
      </c>
      <c r="N252" s="187" t="s">
        <v>42</v>
      </c>
      <c r="O252" s="65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270</v>
      </c>
      <c r="AT252" s="190" t="s">
        <v>146</v>
      </c>
      <c r="AU252" s="190" t="s">
        <v>80</v>
      </c>
      <c r="AY252" s="18" t="s">
        <v>143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78</v>
      </c>
      <c r="BK252" s="191">
        <f>ROUND(I252*H252,2)</f>
        <v>0</v>
      </c>
      <c r="BL252" s="18" t="s">
        <v>270</v>
      </c>
      <c r="BM252" s="190" t="s">
        <v>1624</v>
      </c>
    </row>
    <row r="253" spans="1:47" s="2" customFormat="1" ht="29.25">
      <c r="A253" s="35"/>
      <c r="B253" s="36"/>
      <c r="C253" s="37"/>
      <c r="D253" s="192" t="s">
        <v>153</v>
      </c>
      <c r="E253" s="37"/>
      <c r="F253" s="193" t="s">
        <v>631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153</v>
      </c>
      <c r="AU253" s="18" t="s">
        <v>80</v>
      </c>
    </row>
    <row r="254" spans="1:47" s="2" customFormat="1" ht="11.25">
      <c r="A254" s="35"/>
      <c r="B254" s="36"/>
      <c r="C254" s="37"/>
      <c r="D254" s="197" t="s">
        <v>155</v>
      </c>
      <c r="E254" s="37"/>
      <c r="F254" s="198" t="s">
        <v>632</v>
      </c>
      <c r="G254" s="37"/>
      <c r="H254" s="37"/>
      <c r="I254" s="194"/>
      <c r="J254" s="37"/>
      <c r="K254" s="37"/>
      <c r="L254" s="40"/>
      <c r="M254" s="195"/>
      <c r="N254" s="19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155</v>
      </c>
      <c r="AU254" s="18" t="s">
        <v>80</v>
      </c>
    </row>
    <row r="255" spans="2:63" s="12" customFormat="1" ht="22.9" customHeight="1">
      <c r="B255" s="163"/>
      <c r="C255" s="164"/>
      <c r="D255" s="165" t="s">
        <v>70</v>
      </c>
      <c r="E255" s="177" t="s">
        <v>322</v>
      </c>
      <c r="F255" s="177" t="s">
        <v>323</v>
      </c>
      <c r="G255" s="164"/>
      <c r="H255" s="164"/>
      <c r="I255" s="167"/>
      <c r="J255" s="178">
        <f>BK255</f>
        <v>0</v>
      </c>
      <c r="K255" s="164"/>
      <c r="L255" s="169"/>
      <c r="M255" s="170"/>
      <c r="N255" s="171"/>
      <c r="O255" s="171"/>
      <c r="P255" s="172">
        <f>SUM(P256:P278)</f>
        <v>0</v>
      </c>
      <c r="Q255" s="171"/>
      <c r="R255" s="172">
        <f>SUM(R256:R278)</f>
        <v>0.03385</v>
      </c>
      <c r="S255" s="171"/>
      <c r="T255" s="173">
        <f>SUM(T256:T278)</f>
        <v>0</v>
      </c>
      <c r="AR255" s="174" t="s">
        <v>80</v>
      </c>
      <c r="AT255" s="175" t="s">
        <v>70</v>
      </c>
      <c r="AU255" s="175" t="s">
        <v>78</v>
      </c>
      <c r="AY255" s="174" t="s">
        <v>143</v>
      </c>
      <c r="BK255" s="176">
        <f>SUM(BK256:BK278)</f>
        <v>0</v>
      </c>
    </row>
    <row r="256" spans="1:65" s="2" customFormat="1" ht="24.2" customHeight="1">
      <c r="A256" s="35"/>
      <c r="B256" s="36"/>
      <c r="C256" s="179" t="s">
        <v>387</v>
      </c>
      <c r="D256" s="179" t="s">
        <v>146</v>
      </c>
      <c r="E256" s="180" t="s">
        <v>633</v>
      </c>
      <c r="F256" s="181" t="s">
        <v>634</v>
      </c>
      <c r="G256" s="182" t="s">
        <v>327</v>
      </c>
      <c r="H256" s="183">
        <v>1</v>
      </c>
      <c r="I256" s="184"/>
      <c r="J256" s="185">
        <f>ROUND(I256*H256,2)</f>
        <v>0</v>
      </c>
      <c r="K256" s="181" t="s">
        <v>150</v>
      </c>
      <c r="L256" s="40"/>
      <c r="M256" s="186" t="s">
        <v>19</v>
      </c>
      <c r="N256" s="187" t="s">
        <v>42</v>
      </c>
      <c r="O256" s="65"/>
      <c r="P256" s="188">
        <f>O256*H256</f>
        <v>0</v>
      </c>
      <c r="Q256" s="188">
        <v>0.02073</v>
      </c>
      <c r="R256" s="188">
        <f>Q256*H256</f>
        <v>0.02073</v>
      </c>
      <c r="S256" s="188">
        <v>0</v>
      </c>
      <c r="T256" s="18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270</v>
      </c>
      <c r="AT256" s="190" t="s">
        <v>146</v>
      </c>
      <c r="AU256" s="190" t="s">
        <v>80</v>
      </c>
      <c r="AY256" s="18" t="s">
        <v>143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18" t="s">
        <v>78</v>
      </c>
      <c r="BK256" s="191">
        <f>ROUND(I256*H256,2)</f>
        <v>0</v>
      </c>
      <c r="BL256" s="18" t="s">
        <v>270</v>
      </c>
      <c r="BM256" s="190" t="s">
        <v>1625</v>
      </c>
    </row>
    <row r="257" spans="1:47" s="2" customFormat="1" ht="29.25">
      <c r="A257" s="35"/>
      <c r="B257" s="36"/>
      <c r="C257" s="37"/>
      <c r="D257" s="192" t="s">
        <v>153</v>
      </c>
      <c r="E257" s="37"/>
      <c r="F257" s="193" t="s">
        <v>636</v>
      </c>
      <c r="G257" s="37"/>
      <c r="H257" s="37"/>
      <c r="I257" s="194"/>
      <c r="J257" s="37"/>
      <c r="K257" s="37"/>
      <c r="L257" s="40"/>
      <c r="M257" s="195"/>
      <c r="N257" s="19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153</v>
      </c>
      <c r="AU257" s="18" t="s">
        <v>80</v>
      </c>
    </row>
    <row r="258" spans="1:47" s="2" customFormat="1" ht="11.25">
      <c r="A258" s="35"/>
      <c r="B258" s="36"/>
      <c r="C258" s="37"/>
      <c r="D258" s="197" t="s">
        <v>155</v>
      </c>
      <c r="E258" s="37"/>
      <c r="F258" s="198" t="s">
        <v>637</v>
      </c>
      <c r="G258" s="37"/>
      <c r="H258" s="37"/>
      <c r="I258" s="194"/>
      <c r="J258" s="37"/>
      <c r="K258" s="37"/>
      <c r="L258" s="40"/>
      <c r="M258" s="195"/>
      <c r="N258" s="196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155</v>
      </c>
      <c r="AU258" s="18" t="s">
        <v>80</v>
      </c>
    </row>
    <row r="259" spans="2:51" s="14" customFormat="1" ht="11.25">
      <c r="B259" s="209"/>
      <c r="C259" s="210"/>
      <c r="D259" s="192" t="s">
        <v>157</v>
      </c>
      <c r="E259" s="211" t="s">
        <v>19</v>
      </c>
      <c r="F259" s="212" t="s">
        <v>638</v>
      </c>
      <c r="G259" s="210"/>
      <c r="H259" s="213">
        <v>1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157</v>
      </c>
      <c r="AU259" s="219" t="s">
        <v>80</v>
      </c>
      <c r="AV259" s="14" t="s">
        <v>80</v>
      </c>
      <c r="AW259" s="14" t="s">
        <v>33</v>
      </c>
      <c r="AX259" s="14" t="s">
        <v>78</v>
      </c>
      <c r="AY259" s="219" t="s">
        <v>143</v>
      </c>
    </row>
    <row r="260" spans="1:65" s="2" customFormat="1" ht="24.2" customHeight="1">
      <c r="A260" s="35"/>
      <c r="B260" s="36"/>
      <c r="C260" s="179" t="s">
        <v>395</v>
      </c>
      <c r="D260" s="179" t="s">
        <v>146</v>
      </c>
      <c r="E260" s="180" t="s">
        <v>1626</v>
      </c>
      <c r="F260" s="181" t="s">
        <v>1627</v>
      </c>
      <c r="G260" s="182" t="s">
        <v>327</v>
      </c>
      <c r="H260" s="183">
        <v>1</v>
      </c>
      <c r="I260" s="184"/>
      <c r="J260" s="185">
        <f>ROUND(I260*H260,2)</f>
        <v>0</v>
      </c>
      <c r="K260" s="181" t="s">
        <v>150</v>
      </c>
      <c r="L260" s="40"/>
      <c r="M260" s="186" t="s">
        <v>19</v>
      </c>
      <c r="N260" s="187" t="s">
        <v>42</v>
      </c>
      <c r="O260" s="65"/>
      <c r="P260" s="188">
        <f>O260*H260</f>
        <v>0</v>
      </c>
      <c r="Q260" s="188">
        <v>0.01046</v>
      </c>
      <c r="R260" s="188">
        <f>Q260*H260</f>
        <v>0.01046</v>
      </c>
      <c r="S260" s="188">
        <v>0</v>
      </c>
      <c r="T260" s="18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0" t="s">
        <v>270</v>
      </c>
      <c r="AT260" s="190" t="s">
        <v>146</v>
      </c>
      <c r="AU260" s="190" t="s">
        <v>80</v>
      </c>
      <c r="AY260" s="18" t="s">
        <v>143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18" t="s">
        <v>78</v>
      </c>
      <c r="BK260" s="191">
        <f>ROUND(I260*H260,2)</f>
        <v>0</v>
      </c>
      <c r="BL260" s="18" t="s">
        <v>270</v>
      </c>
      <c r="BM260" s="190" t="s">
        <v>1628</v>
      </c>
    </row>
    <row r="261" spans="1:47" s="2" customFormat="1" ht="19.5">
      <c r="A261" s="35"/>
      <c r="B261" s="36"/>
      <c r="C261" s="37"/>
      <c r="D261" s="192" t="s">
        <v>153</v>
      </c>
      <c r="E261" s="37"/>
      <c r="F261" s="193" t="s">
        <v>1629</v>
      </c>
      <c r="G261" s="37"/>
      <c r="H261" s="37"/>
      <c r="I261" s="194"/>
      <c r="J261" s="37"/>
      <c r="K261" s="37"/>
      <c r="L261" s="40"/>
      <c r="M261" s="195"/>
      <c r="N261" s="19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153</v>
      </c>
      <c r="AU261" s="18" t="s">
        <v>80</v>
      </c>
    </row>
    <row r="262" spans="1:47" s="2" customFormat="1" ht="11.25">
      <c r="A262" s="35"/>
      <c r="B262" s="36"/>
      <c r="C262" s="37"/>
      <c r="D262" s="197" t="s">
        <v>155</v>
      </c>
      <c r="E262" s="37"/>
      <c r="F262" s="198" t="s">
        <v>1630</v>
      </c>
      <c r="G262" s="37"/>
      <c r="H262" s="37"/>
      <c r="I262" s="194"/>
      <c r="J262" s="37"/>
      <c r="K262" s="37"/>
      <c r="L262" s="40"/>
      <c r="M262" s="195"/>
      <c r="N262" s="196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155</v>
      </c>
      <c r="AU262" s="18" t="s">
        <v>80</v>
      </c>
    </row>
    <row r="263" spans="2:51" s="14" customFormat="1" ht="11.25">
      <c r="B263" s="209"/>
      <c r="C263" s="210"/>
      <c r="D263" s="192" t="s">
        <v>157</v>
      </c>
      <c r="E263" s="211" t="s">
        <v>19</v>
      </c>
      <c r="F263" s="212" t="s">
        <v>1631</v>
      </c>
      <c r="G263" s="210"/>
      <c r="H263" s="213">
        <v>1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157</v>
      </c>
      <c r="AU263" s="219" t="s">
        <v>80</v>
      </c>
      <c r="AV263" s="14" t="s">
        <v>80</v>
      </c>
      <c r="AW263" s="14" t="s">
        <v>33</v>
      </c>
      <c r="AX263" s="14" t="s">
        <v>78</v>
      </c>
      <c r="AY263" s="219" t="s">
        <v>143</v>
      </c>
    </row>
    <row r="264" spans="2:51" s="13" customFormat="1" ht="11.25">
      <c r="B264" s="199"/>
      <c r="C264" s="200"/>
      <c r="D264" s="192" t="s">
        <v>157</v>
      </c>
      <c r="E264" s="201" t="s">
        <v>19</v>
      </c>
      <c r="F264" s="202" t="s">
        <v>1632</v>
      </c>
      <c r="G264" s="200"/>
      <c r="H264" s="201" t="s">
        <v>19</v>
      </c>
      <c r="I264" s="203"/>
      <c r="J264" s="200"/>
      <c r="K264" s="200"/>
      <c r="L264" s="204"/>
      <c r="M264" s="205"/>
      <c r="N264" s="206"/>
      <c r="O264" s="206"/>
      <c r="P264" s="206"/>
      <c r="Q264" s="206"/>
      <c r="R264" s="206"/>
      <c r="S264" s="206"/>
      <c r="T264" s="207"/>
      <c r="AT264" s="208" t="s">
        <v>157</v>
      </c>
      <c r="AU264" s="208" t="s">
        <v>80</v>
      </c>
      <c r="AV264" s="13" t="s">
        <v>78</v>
      </c>
      <c r="AW264" s="13" t="s">
        <v>33</v>
      </c>
      <c r="AX264" s="13" t="s">
        <v>71</v>
      </c>
      <c r="AY264" s="208" t="s">
        <v>143</v>
      </c>
    </row>
    <row r="265" spans="1:65" s="2" customFormat="1" ht="16.5" customHeight="1">
      <c r="A265" s="35"/>
      <c r="B265" s="36"/>
      <c r="C265" s="179" t="s">
        <v>401</v>
      </c>
      <c r="D265" s="179" t="s">
        <v>146</v>
      </c>
      <c r="E265" s="180" t="s">
        <v>639</v>
      </c>
      <c r="F265" s="181" t="s">
        <v>640</v>
      </c>
      <c r="G265" s="182" t="s">
        <v>327</v>
      </c>
      <c r="H265" s="183">
        <v>1</v>
      </c>
      <c r="I265" s="184"/>
      <c r="J265" s="185">
        <f>ROUND(I265*H265,2)</f>
        <v>0</v>
      </c>
      <c r="K265" s="181" t="s">
        <v>150</v>
      </c>
      <c r="L265" s="40"/>
      <c r="M265" s="186" t="s">
        <v>19</v>
      </c>
      <c r="N265" s="187" t="s">
        <v>42</v>
      </c>
      <c r="O265" s="65"/>
      <c r="P265" s="188">
        <f>O265*H265</f>
        <v>0</v>
      </c>
      <c r="Q265" s="188">
        <v>0.00184</v>
      </c>
      <c r="R265" s="188">
        <f>Q265*H265</f>
        <v>0.00184</v>
      </c>
      <c r="S265" s="188">
        <v>0</v>
      </c>
      <c r="T265" s="18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0" t="s">
        <v>270</v>
      </c>
      <c r="AT265" s="190" t="s">
        <v>146</v>
      </c>
      <c r="AU265" s="190" t="s">
        <v>80</v>
      </c>
      <c r="AY265" s="18" t="s">
        <v>143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18" t="s">
        <v>78</v>
      </c>
      <c r="BK265" s="191">
        <f>ROUND(I265*H265,2)</f>
        <v>0</v>
      </c>
      <c r="BL265" s="18" t="s">
        <v>270</v>
      </c>
      <c r="BM265" s="190" t="s">
        <v>1633</v>
      </c>
    </row>
    <row r="266" spans="1:47" s="2" customFormat="1" ht="11.25">
      <c r="A266" s="35"/>
      <c r="B266" s="36"/>
      <c r="C266" s="37"/>
      <c r="D266" s="192" t="s">
        <v>153</v>
      </c>
      <c r="E266" s="37"/>
      <c r="F266" s="193" t="s">
        <v>642</v>
      </c>
      <c r="G266" s="37"/>
      <c r="H266" s="37"/>
      <c r="I266" s="194"/>
      <c r="J266" s="37"/>
      <c r="K266" s="37"/>
      <c r="L266" s="40"/>
      <c r="M266" s="195"/>
      <c r="N266" s="19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153</v>
      </c>
      <c r="AU266" s="18" t="s">
        <v>80</v>
      </c>
    </row>
    <row r="267" spans="1:47" s="2" customFormat="1" ht="11.25">
      <c r="A267" s="35"/>
      <c r="B267" s="36"/>
      <c r="C267" s="37"/>
      <c r="D267" s="197" t="s">
        <v>155</v>
      </c>
      <c r="E267" s="37"/>
      <c r="F267" s="198" t="s">
        <v>643</v>
      </c>
      <c r="G267" s="37"/>
      <c r="H267" s="37"/>
      <c r="I267" s="194"/>
      <c r="J267" s="37"/>
      <c r="K267" s="37"/>
      <c r="L267" s="40"/>
      <c r="M267" s="195"/>
      <c r="N267" s="196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155</v>
      </c>
      <c r="AU267" s="18" t="s">
        <v>80</v>
      </c>
    </row>
    <row r="268" spans="2:51" s="14" customFormat="1" ht="11.25">
      <c r="B268" s="209"/>
      <c r="C268" s="210"/>
      <c r="D268" s="192" t="s">
        <v>157</v>
      </c>
      <c r="E268" s="211" t="s">
        <v>19</v>
      </c>
      <c r="F268" s="212" t="s">
        <v>1634</v>
      </c>
      <c r="G268" s="210"/>
      <c r="H268" s="213">
        <v>1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157</v>
      </c>
      <c r="AU268" s="219" t="s">
        <v>80</v>
      </c>
      <c r="AV268" s="14" t="s">
        <v>80</v>
      </c>
      <c r="AW268" s="14" t="s">
        <v>33</v>
      </c>
      <c r="AX268" s="14" t="s">
        <v>78</v>
      </c>
      <c r="AY268" s="219" t="s">
        <v>143</v>
      </c>
    </row>
    <row r="269" spans="1:65" s="2" customFormat="1" ht="16.5" customHeight="1">
      <c r="A269" s="35"/>
      <c r="B269" s="36"/>
      <c r="C269" s="179" t="s">
        <v>407</v>
      </c>
      <c r="D269" s="179" t="s">
        <v>146</v>
      </c>
      <c r="E269" s="180" t="s">
        <v>644</v>
      </c>
      <c r="F269" s="181" t="s">
        <v>645</v>
      </c>
      <c r="G269" s="182" t="s">
        <v>194</v>
      </c>
      <c r="H269" s="183">
        <v>2</v>
      </c>
      <c r="I269" s="184"/>
      <c r="J269" s="185">
        <f>ROUND(I269*H269,2)</f>
        <v>0</v>
      </c>
      <c r="K269" s="181" t="s">
        <v>150</v>
      </c>
      <c r="L269" s="40"/>
      <c r="M269" s="186" t="s">
        <v>19</v>
      </c>
      <c r="N269" s="187" t="s">
        <v>42</v>
      </c>
      <c r="O269" s="65"/>
      <c r="P269" s="188">
        <f>O269*H269</f>
        <v>0</v>
      </c>
      <c r="Q269" s="188">
        <v>0.00019</v>
      </c>
      <c r="R269" s="188">
        <f>Q269*H269</f>
        <v>0.00038</v>
      </c>
      <c r="S269" s="188">
        <v>0</v>
      </c>
      <c r="T269" s="18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0" t="s">
        <v>270</v>
      </c>
      <c r="AT269" s="190" t="s">
        <v>146</v>
      </c>
      <c r="AU269" s="190" t="s">
        <v>80</v>
      </c>
      <c r="AY269" s="18" t="s">
        <v>143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18" t="s">
        <v>78</v>
      </c>
      <c r="BK269" s="191">
        <f>ROUND(I269*H269,2)</f>
        <v>0</v>
      </c>
      <c r="BL269" s="18" t="s">
        <v>270</v>
      </c>
      <c r="BM269" s="190" t="s">
        <v>1635</v>
      </c>
    </row>
    <row r="270" spans="1:47" s="2" customFormat="1" ht="19.5">
      <c r="A270" s="35"/>
      <c r="B270" s="36"/>
      <c r="C270" s="37"/>
      <c r="D270" s="192" t="s">
        <v>153</v>
      </c>
      <c r="E270" s="37"/>
      <c r="F270" s="193" t="s">
        <v>647</v>
      </c>
      <c r="G270" s="37"/>
      <c r="H270" s="37"/>
      <c r="I270" s="194"/>
      <c r="J270" s="37"/>
      <c r="K270" s="37"/>
      <c r="L270" s="40"/>
      <c r="M270" s="195"/>
      <c r="N270" s="196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153</v>
      </c>
      <c r="AU270" s="18" t="s">
        <v>80</v>
      </c>
    </row>
    <row r="271" spans="1:47" s="2" customFormat="1" ht="11.25">
      <c r="A271" s="35"/>
      <c r="B271" s="36"/>
      <c r="C271" s="37"/>
      <c r="D271" s="197" t="s">
        <v>155</v>
      </c>
      <c r="E271" s="37"/>
      <c r="F271" s="198" t="s">
        <v>648</v>
      </c>
      <c r="G271" s="37"/>
      <c r="H271" s="37"/>
      <c r="I271" s="194"/>
      <c r="J271" s="37"/>
      <c r="K271" s="37"/>
      <c r="L271" s="40"/>
      <c r="M271" s="195"/>
      <c r="N271" s="196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155</v>
      </c>
      <c r="AU271" s="18" t="s">
        <v>80</v>
      </c>
    </row>
    <row r="272" spans="2:51" s="14" customFormat="1" ht="11.25">
      <c r="B272" s="209"/>
      <c r="C272" s="210"/>
      <c r="D272" s="192" t="s">
        <v>157</v>
      </c>
      <c r="E272" s="211" t="s">
        <v>19</v>
      </c>
      <c r="F272" s="212" t="s">
        <v>1636</v>
      </c>
      <c r="G272" s="210"/>
      <c r="H272" s="213">
        <v>2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157</v>
      </c>
      <c r="AU272" s="219" t="s">
        <v>80</v>
      </c>
      <c r="AV272" s="14" t="s">
        <v>80</v>
      </c>
      <c r="AW272" s="14" t="s">
        <v>33</v>
      </c>
      <c r="AX272" s="14" t="s">
        <v>78</v>
      </c>
      <c r="AY272" s="219" t="s">
        <v>143</v>
      </c>
    </row>
    <row r="273" spans="1:65" s="2" customFormat="1" ht="21.75" customHeight="1">
      <c r="A273" s="35"/>
      <c r="B273" s="36"/>
      <c r="C273" s="220" t="s">
        <v>415</v>
      </c>
      <c r="D273" s="220" t="s">
        <v>240</v>
      </c>
      <c r="E273" s="221" t="s">
        <v>650</v>
      </c>
      <c r="F273" s="222" t="s">
        <v>651</v>
      </c>
      <c r="G273" s="223" t="s">
        <v>194</v>
      </c>
      <c r="H273" s="224">
        <v>2</v>
      </c>
      <c r="I273" s="225"/>
      <c r="J273" s="226">
        <f>ROUND(I273*H273,2)</f>
        <v>0</v>
      </c>
      <c r="K273" s="222" t="s">
        <v>150</v>
      </c>
      <c r="L273" s="227"/>
      <c r="M273" s="228" t="s">
        <v>19</v>
      </c>
      <c r="N273" s="229" t="s">
        <v>42</v>
      </c>
      <c r="O273" s="65"/>
      <c r="P273" s="188">
        <f>O273*H273</f>
        <v>0</v>
      </c>
      <c r="Q273" s="188">
        <v>0.00022</v>
      </c>
      <c r="R273" s="188">
        <f>Q273*H273</f>
        <v>0.00044</v>
      </c>
      <c r="S273" s="188">
        <v>0</v>
      </c>
      <c r="T273" s="18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0" t="s">
        <v>387</v>
      </c>
      <c r="AT273" s="190" t="s">
        <v>240</v>
      </c>
      <c r="AU273" s="190" t="s">
        <v>80</v>
      </c>
      <c r="AY273" s="18" t="s">
        <v>143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18" t="s">
        <v>78</v>
      </c>
      <c r="BK273" s="191">
        <f>ROUND(I273*H273,2)</f>
        <v>0</v>
      </c>
      <c r="BL273" s="18" t="s">
        <v>270</v>
      </c>
      <c r="BM273" s="190" t="s">
        <v>1637</v>
      </c>
    </row>
    <row r="274" spans="1:47" s="2" customFormat="1" ht="11.25">
      <c r="A274" s="35"/>
      <c r="B274" s="36"/>
      <c r="C274" s="37"/>
      <c r="D274" s="192" t="s">
        <v>153</v>
      </c>
      <c r="E274" s="37"/>
      <c r="F274" s="193" t="s">
        <v>651</v>
      </c>
      <c r="G274" s="37"/>
      <c r="H274" s="37"/>
      <c r="I274" s="194"/>
      <c r="J274" s="37"/>
      <c r="K274" s="37"/>
      <c r="L274" s="40"/>
      <c r="M274" s="195"/>
      <c r="N274" s="196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153</v>
      </c>
      <c r="AU274" s="18" t="s">
        <v>80</v>
      </c>
    </row>
    <row r="275" spans="2:51" s="14" customFormat="1" ht="11.25">
      <c r="B275" s="209"/>
      <c r="C275" s="210"/>
      <c r="D275" s="192" t="s">
        <v>157</v>
      </c>
      <c r="E275" s="211" t="s">
        <v>19</v>
      </c>
      <c r="F275" s="212" t="s">
        <v>1636</v>
      </c>
      <c r="G275" s="210"/>
      <c r="H275" s="213">
        <v>2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157</v>
      </c>
      <c r="AU275" s="219" t="s">
        <v>80</v>
      </c>
      <c r="AV275" s="14" t="s">
        <v>80</v>
      </c>
      <c r="AW275" s="14" t="s">
        <v>33</v>
      </c>
      <c r="AX275" s="14" t="s">
        <v>78</v>
      </c>
      <c r="AY275" s="219" t="s">
        <v>143</v>
      </c>
    </row>
    <row r="276" spans="1:65" s="2" customFormat="1" ht="24.2" customHeight="1">
      <c r="A276" s="35"/>
      <c r="B276" s="36"/>
      <c r="C276" s="179" t="s">
        <v>423</v>
      </c>
      <c r="D276" s="179" t="s">
        <v>146</v>
      </c>
      <c r="E276" s="180" t="s">
        <v>343</v>
      </c>
      <c r="F276" s="181" t="s">
        <v>344</v>
      </c>
      <c r="G276" s="182" t="s">
        <v>345</v>
      </c>
      <c r="H276" s="230"/>
      <c r="I276" s="184"/>
      <c r="J276" s="185">
        <f>ROUND(I276*H276,2)</f>
        <v>0</v>
      </c>
      <c r="K276" s="181" t="s">
        <v>150</v>
      </c>
      <c r="L276" s="40"/>
      <c r="M276" s="186" t="s">
        <v>19</v>
      </c>
      <c r="N276" s="187" t="s">
        <v>42</v>
      </c>
      <c r="O276" s="65"/>
      <c r="P276" s="188">
        <f>O276*H276</f>
        <v>0</v>
      </c>
      <c r="Q276" s="188">
        <v>0</v>
      </c>
      <c r="R276" s="188">
        <f>Q276*H276</f>
        <v>0</v>
      </c>
      <c r="S276" s="188">
        <v>0</v>
      </c>
      <c r="T276" s="18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0" t="s">
        <v>270</v>
      </c>
      <c r="AT276" s="190" t="s">
        <v>146</v>
      </c>
      <c r="AU276" s="190" t="s">
        <v>80</v>
      </c>
      <c r="AY276" s="18" t="s">
        <v>143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18" t="s">
        <v>78</v>
      </c>
      <c r="BK276" s="191">
        <f>ROUND(I276*H276,2)</f>
        <v>0</v>
      </c>
      <c r="BL276" s="18" t="s">
        <v>270</v>
      </c>
      <c r="BM276" s="190" t="s">
        <v>1638</v>
      </c>
    </row>
    <row r="277" spans="1:47" s="2" customFormat="1" ht="29.25">
      <c r="A277" s="35"/>
      <c r="B277" s="36"/>
      <c r="C277" s="37"/>
      <c r="D277" s="192" t="s">
        <v>153</v>
      </c>
      <c r="E277" s="37"/>
      <c r="F277" s="193" t="s">
        <v>347</v>
      </c>
      <c r="G277" s="37"/>
      <c r="H277" s="37"/>
      <c r="I277" s="194"/>
      <c r="J277" s="37"/>
      <c r="K277" s="37"/>
      <c r="L277" s="40"/>
      <c r="M277" s="195"/>
      <c r="N277" s="196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153</v>
      </c>
      <c r="AU277" s="18" t="s">
        <v>80</v>
      </c>
    </row>
    <row r="278" spans="1:47" s="2" customFormat="1" ht="11.25">
      <c r="A278" s="35"/>
      <c r="B278" s="36"/>
      <c r="C278" s="37"/>
      <c r="D278" s="197" t="s">
        <v>155</v>
      </c>
      <c r="E278" s="37"/>
      <c r="F278" s="198" t="s">
        <v>348</v>
      </c>
      <c r="G278" s="37"/>
      <c r="H278" s="37"/>
      <c r="I278" s="194"/>
      <c r="J278" s="37"/>
      <c r="K278" s="37"/>
      <c r="L278" s="40"/>
      <c r="M278" s="195"/>
      <c r="N278" s="196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155</v>
      </c>
      <c r="AU278" s="18" t="s">
        <v>80</v>
      </c>
    </row>
    <row r="279" spans="2:63" s="12" customFormat="1" ht="22.9" customHeight="1">
      <c r="B279" s="163"/>
      <c r="C279" s="164"/>
      <c r="D279" s="165" t="s">
        <v>70</v>
      </c>
      <c r="E279" s="177" t="s">
        <v>349</v>
      </c>
      <c r="F279" s="177" t="s">
        <v>350</v>
      </c>
      <c r="G279" s="164"/>
      <c r="H279" s="164"/>
      <c r="I279" s="167"/>
      <c r="J279" s="178">
        <f>BK279</f>
        <v>0</v>
      </c>
      <c r="K279" s="164"/>
      <c r="L279" s="169"/>
      <c r="M279" s="170"/>
      <c r="N279" s="171"/>
      <c r="O279" s="171"/>
      <c r="P279" s="172">
        <f>SUM(P280:P286)</f>
        <v>0</v>
      </c>
      <c r="Q279" s="171"/>
      <c r="R279" s="172">
        <f>SUM(R280:R286)</f>
        <v>0.00456</v>
      </c>
      <c r="S279" s="171"/>
      <c r="T279" s="173">
        <f>SUM(T280:T286)</f>
        <v>0.0112</v>
      </c>
      <c r="AR279" s="174" t="s">
        <v>80</v>
      </c>
      <c r="AT279" s="175" t="s">
        <v>70</v>
      </c>
      <c r="AU279" s="175" t="s">
        <v>78</v>
      </c>
      <c r="AY279" s="174" t="s">
        <v>143</v>
      </c>
      <c r="BK279" s="176">
        <f>SUM(BK280:BK286)</f>
        <v>0</v>
      </c>
    </row>
    <row r="280" spans="1:65" s="2" customFormat="1" ht="24.2" customHeight="1">
      <c r="A280" s="35"/>
      <c r="B280" s="36"/>
      <c r="C280" s="179" t="s">
        <v>428</v>
      </c>
      <c r="D280" s="179" t="s">
        <v>146</v>
      </c>
      <c r="E280" s="180" t="s">
        <v>1639</v>
      </c>
      <c r="F280" s="181" t="s">
        <v>1640</v>
      </c>
      <c r="G280" s="182" t="s">
        <v>194</v>
      </c>
      <c r="H280" s="183">
        <v>2</v>
      </c>
      <c r="I280" s="184"/>
      <c r="J280" s="185">
        <f>ROUND(I280*H280,2)</f>
        <v>0</v>
      </c>
      <c r="K280" s="181" t="s">
        <v>150</v>
      </c>
      <c r="L280" s="40"/>
      <c r="M280" s="186" t="s">
        <v>19</v>
      </c>
      <c r="N280" s="187" t="s">
        <v>42</v>
      </c>
      <c r="O280" s="65"/>
      <c r="P280" s="188">
        <f>O280*H280</f>
        <v>0</v>
      </c>
      <c r="Q280" s="188">
        <v>0.00228</v>
      </c>
      <c r="R280" s="188">
        <f>Q280*H280</f>
        <v>0.00456</v>
      </c>
      <c r="S280" s="188">
        <v>0.0056</v>
      </c>
      <c r="T280" s="189">
        <f>S280*H280</f>
        <v>0.0112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0" t="s">
        <v>270</v>
      </c>
      <c r="AT280" s="190" t="s">
        <v>146</v>
      </c>
      <c r="AU280" s="190" t="s">
        <v>80</v>
      </c>
      <c r="AY280" s="18" t="s">
        <v>143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18" t="s">
        <v>78</v>
      </c>
      <c r="BK280" s="191">
        <f>ROUND(I280*H280,2)</f>
        <v>0</v>
      </c>
      <c r="BL280" s="18" t="s">
        <v>270</v>
      </c>
      <c r="BM280" s="190" t="s">
        <v>1641</v>
      </c>
    </row>
    <row r="281" spans="1:47" s="2" customFormat="1" ht="39">
      <c r="A281" s="35"/>
      <c r="B281" s="36"/>
      <c r="C281" s="37"/>
      <c r="D281" s="192" t="s">
        <v>153</v>
      </c>
      <c r="E281" s="37"/>
      <c r="F281" s="193" t="s">
        <v>1642</v>
      </c>
      <c r="G281" s="37"/>
      <c r="H281" s="37"/>
      <c r="I281" s="194"/>
      <c r="J281" s="37"/>
      <c r="K281" s="37"/>
      <c r="L281" s="40"/>
      <c r="M281" s="195"/>
      <c r="N281" s="196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153</v>
      </c>
      <c r="AU281" s="18" t="s">
        <v>80</v>
      </c>
    </row>
    <row r="282" spans="1:47" s="2" customFormat="1" ht="11.25">
      <c r="A282" s="35"/>
      <c r="B282" s="36"/>
      <c r="C282" s="37"/>
      <c r="D282" s="197" t="s">
        <v>155</v>
      </c>
      <c r="E282" s="37"/>
      <c r="F282" s="198" t="s">
        <v>1643</v>
      </c>
      <c r="G282" s="37"/>
      <c r="H282" s="37"/>
      <c r="I282" s="194"/>
      <c r="J282" s="37"/>
      <c r="K282" s="37"/>
      <c r="L282" s="40"/>
      <c r="M282" s="195"/>
      <c r="N282" s="196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155</v>
      </c>
      <c r="AU282" s="18" t="s">
        <v>80</v>
      </c>
    </row>
    <row r="283" spans="2:51" s="14" customFormat="1" ht="11.25">
      <c r="B283" s="209"/>
      <c r="C283" s="210"/>
      <c r="D283" s="192" t="s">
        <v>157</v>
      </c>
      <c r="E283" s="211" t="s">
        <v>19</v>
      </c>
      <c r="F283" s="212" t="s">
        <v>1644</v>
      </c>
      <c r="G283" s="210"/>
      <c r="H283" s="213">
        <v>2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157</v>
      </c>
      <c r="AU283" s="219" t="s">
        <v>80</v>
      </c>
      <c r="AV283" s="14" t="s">
        <v>80</v>
      </c>
      <c r="AW283" s="14" t="s">
        <v>33</v>
      </c>
      <c r="AX283" s="14" t="s">
        <v>78</v>
      </c>
      <c r="AY283" s="219" t="s">
        <v>143</v>
      </c>
    </row>
    <row r="284" spans="1:65" s="2" customFormat="1" ht="24.2" customHeight="1">
      <c r="A284" s="35"/>
      <c r="B284" s="36"/>
      <c r="C284" s="179" t="s">
        <v>436</v>
      </c>
      <c r="D284" s="179" t="s">
        <v>146</v>
      </c>
      <c r="E284" s="180" t="s">
        <v>408</v>
      </c>
      <c r="F284" s="181" t="s">
        <v>409</v>
      </c>
      <c r="G284" s="182" t="s">
        <v>345</v>
      </c>
      <c r="H284" s="230"/>
      <c r="I284" s="184"/>
      <c r="J284" s="185">
        <f>ROUND(I284*H284,2)</f>
        <v>0</v>
      </c>
      <c r="K284" s="181" t="s">
        <v>150</v>
      </c>
      <c r="L284" s="40"/>
      <c r="M284" s="186" t="s">
        <v>19</v>
      </c>
      <c r="N284" s="187" t="s">
        <v>42</v>
      </c>
      <c r="O284" s="65"/>
      <c r="P284" s="188">
        <f>O284*H284</f>
        <v>0</v>
      </c>
      <c r="Q284" s="188">
        <v>0</v>
      </c>
      <c r="R284" s="188">
        <f>Q284*H284</f>
        <v>0</v>
      </c>
      <c r="S284" s="188">
        <v>0</v>
      </c>
      <c r="T284" s="18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0" t="s">
        <v>270</v>
      </c>
      <c r="AT284" s="190" t="s">
        <v>146</v>
      </c>
      <c r="AU284" s="190" t="s">
        <v>80</v>
      </c>
      <c r="AY284" s="18" t="s">
        <v>143</v>
      </c>
      <c r="BE284" s="191">
        <f>IF(N284="základní",J284,0)</f>
        <v>0</v>
      </c>
      <c r="BF284" s="191">
        <f>IF(N284="snížená",J284,0)</f>
        <v>0</v>
      </c>
      <c r="BG284" s="191">
        <f>IF(N284="zákl. přenesená",J284,0)</f>
        <v>0</v>
      </c>
      <c r="BH284" s="191">
        <f>IF(N284="sníž. přenesená",J284,0)</f>
        <v>0</v>
      </c>
      <c r="BI284" s="191">
        <f>IF(N284="nulová",J284,0)</f>
        <v>0</v>
      </c>
      <c r="BJ284" s="18" t="s">
        <v>78</v>
      </c>
      <c r="BK284" s="191">
        <f>ROUND(I284*H284,2)</f>
        <v>0</v>
      </c>
      <c r="BL284" s="18" t="s">
        <v>270</v>
      </c>
      <c r="BM284" s="190" t="s">
        <v>1645</v>
      </c>
    </row>
    <row r="285" spans="1:47" s="2" customFormat="1" ht="29.25">
      <c r="A285" s="35"/>
      <c r="B285" s="36"/>
      <c r="C285" s="37"/>
      <c r="D285" s="192" t="s">
        <v>153</v>
      </c>
      <c r="E285" s="37"/>
      <c r="F285" s="193" t="s">
        <v>411</v>
      </c>
      <c r="G285" s="37"/>
      <c r="H285" s="37"/>
      <c r="I285" s="194"/>
      <c r="J285" s="37"/>
      <c r="K285" s="37"/>
      <c r="L285" s="40"/>
      <c r="M285" s="195"/>
      <c r="N285" s="196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153</v>
      </c>
      <c r="AU285" s="18" t="s">
        <v>80</v>
      </c>
    </row>
    <row r="286" spans="1:47" s="2" customFormat="1" ht="11.25">
      <c r="A286" s="35"/>
      <c r="B286" s="36"/>
      <c r="C286" s="37"/>
      <c r="D286" s="197" t="s">
        <v>155</v>
      </c>
      <c r="E286" s="37"/>
      <c r="F286" s="198" t="s">
        <v>412</v>
      </c>
      <c r="G286" s="37"/>
      <c r="H286" s="37"/>
      <c r="I286" s="194"/>
      <c r="J286" s="37"/>
      <c r="K286" s="37"/>
      <c r="L286" s="40"/>
      <c r="M286" s="195"/>
      <c r="N286" s="196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155</v>
      </c>
      <c r="AU286" s="18" t="s">
        <v>80</v>
      </c>
    </row>
    <row r="287" spans="2:63" s="12" customFormat="1" ht="22.9" customHeight="1">
      <c r="B287" s="163"/>
      <c r="C287" s="164"/>
      <c r="D287" s="165" t="s">
        <v>70</v>
      </c>
      <c r="E287" s="177" t="s">
        <v>1032</v>
      </c>
      <c r="F287" s="177" t="s">
        <v>1033</v>
      </c>
      <c r="G287" s="164"/>
      <c r="H287" s="164"/>
      <c r="I287" s="167"/>
      <c r="J287" s="178">
        <f>BK287</f>
        <v>0</v>
      </c>
      <c r="K287" s="164"/>
      <c r="L287" s="169"/>
      <c r="M287" s="170"/>
      <c r="N287" s="171"/>
      <c r="O287" s="171"/>
      <c r="P287" s="172">
        <f>SUM(P288:P299)</f>
        <v>0</v>
      </c>
      <c r="Q287" s="171"/>
      <c r="R287" s="172">
        <f>SUM(R288:R299)</f>
        <v>0.003222</v>
      </c>
      <c r="S287" s="171"/>
      <c r="T287" s="173">
        <f>SUM(T288:T299)</f>
        <v>0</v>
      </c>
      <c r="AR287" s="174" t="s">
        <v>80</v>
      </c>
      <c r="AT287" s="175" t="s">
        <v>70</v>
      </c>
      <c r="AU287" s="175" t="s">
        <v>78</v>
      </c>
      <c r="AY287" s="174" t="s">
        <v>143</v>
      </c>
      <c r="BK287" s="176">
        <f>SUM(BK288:BK299)</f>
        <v>0</v>
      </c>
    </row>
    <row r="288" spans="1:65" s="2" customFormat="1" ht="24.2" customHeight="1">
      <c r="A288" s="35"/>
      <c r="B288" s="36"/>
      <c r="C288" s="179" t="s">
        <v>444</v>
      </c>
      <c r="D288" s="179" t="s">
        <v>146</v>
      </c>
      <c r="E288" s="180" t="s">
        <v>1646</v>
      </c>
      <c r="F288" s="181" t="s">
        <v>1647</v>
      </c>
      <c r="G288" s="182" t="s">
        <v>1045</v>
      </c>
      <c r="H288" s="183">
        <v>53.7</v>
      </c>
      <c r="I288" s="184"/>
      <c r="J288" s="185">
        <f>ROUND(I288*H288,2)</f>
        <v>0</v>
      </c>
      <c r="K288" s="181" t="s">
        <v>150</v>
      </c>
      <c r="L288" s="40"/>
      <c r="M288" s="186" t="s">
        <v>19</v>
      </c>
      <c r="N288" s="187" t="s">
        <v>42</v>
      </c>
      <c r="O288" s="65"/>
      <c r="P288" s="188">
        <f>O288*H288</f>
        <v>0</v>
      </c>
      <c r="Q288" s="188">
        <v>6E-05</v>
      </c>
      <c r="R288" s="188">
        <f>Q288*H288</f>
        <v>0.003222</v>
      </c>
      <c r="S288" s="188">
        <v>0</v>
      </c>
      <c r="T288" s="18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270</v>
      </c>
      <c r="AT288" s="190" t="s">
        <v>146</v>
      </c>
      <c r="AU288" s="190" t="s">
        <v>80</v>
      </c>
      <c r="AY288" s="18" t="s">
        <v>143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18" t="s">
        <v>78</v>
      </c>
      <c r="BK288" s="191">
        <f>ROUND(I288*H288,2)</f>
        <v>0</v>
      </c>
      <c r="BL288" s="18" t="s">
        <v>270</v>
      </c>
      <c r="BM288" s="190" t="s">
        <v>1648</v>
      </c>
    </row>
    <row r="289" spans="1:47" s="2" customFormat="1" ht="19.5">
      <c r="A289" s="35"/>
      <c r="B289" s="36"/>
      <c r="C289" s="37"/>
      <c r="D289" s="192" t="s">
        <v>153</v>
      </c>
      <c r="E289" s="37"/>
      <c r="F289" s="193" t="s">
        <v>1649</v>
      </c>
      <c r="G289" s="37"/>
      <c r="H289" s="37"/>
      <c r="I289" s="194"/>
      <c r="J289" s="37"/>
      <c r="K289" s="37"/>
      <c r="L289" s="40"/>
      <c r="M289" s="195"/>
      <c r="N289" s="19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153</v>
      </c>
      <c r="AU289" s="18" t="s">
        <v>80</v>
      </c>
    </row>
    <row r="290" spans="1:47" s="2" customFormat="1" ht="11.25">
      <c r="A290" s="35"/>
      <c r="B290" s="36"/>
      <c r="C290" s="37"/>
      <c r="D290" s="197" t="s">
        <v>155</v>
      </c>
      <c r="E290" s="37"/>
      <c r="F290" s="198" t="s">
        <v>1650</v>
      </c>
      <c r="G290" s="37"/>
      <c r="H290" s="37"/>
      <c r="I290" s="194"/>
      <c r="J290" s="37"/>
      <c r="K290" s="37"/>
      <c r="L290" s="40"/>
      <c r="M290" s="195"/>
      <c r="N290" s="196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155</v>
      </c>
      <c r="AU290" s="18" t="s">
        <v>80</v>
      </c>
    </row>
    <row r="291" spans="2:51" s="13" customFormat="1" ht="22.5">
      <c r="B291" s="199"/>
      <c r="C291" s="200"/>
      <c r="D291" s="192" t="s">
        <v>157</v>
      </c>
      <c r="E291" s="201" t="s">
        <v>19</v>
      </c>
      <c r="F291" s="202" t="s">
        <v>1651</v>
      </c>
      <c r="G291" s="200"/>
      <c r="H291" s="201" t="s">
        <v>19</v>
      </c>
      <c r="I291" s="203"/>
      <c r="J291" s="200"/>
      <c r="K291" s="200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157</v>
      </c>
      <c r="AU291" s="208" t="s">
        <v>80</v>
      </c>
      <c r="AV291" s="13" t="s">
        <v>78</v>
      </c>
      <c r="AW291" s="13" t="s">
        <v>33</v>
      </c>
      <c r="AX291" s="13" t="s">
        <v>71</v>
      </c>
      <c r="AY291" s="208" t="s">
        <v>143</v>
      </c>
    </row>
    <row r="292" spans="2:51" s="14" customFormat="1" ht="11.25">
      <c r="B292" s="209"/>
      <c r="C292" s="210"/>
      <c r="D292" s="192" t="s">
        <v>157</v>
      </c>
      <c r="E292" s="211" t="s">
        <v>19</v>
      </c>
      <c r="F292" s="212" t="s">
        <v>1652</v>
      </c>
      <c r="G292" s="210"/>
      <c r="H292" s="213">
        <v>53.7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157</v>
      </c>
      <c r="AU292" s="219" t="s">
        <v>80</v>
      </c>
      <c r="AV292" s="14" t="s">
        <v>80</v>
      </c>
      <c r="AW292" s="14" t="s">
        <v>33</v>
      </c>
      <c r="AX292" s="14" t="s">
        <v>78</v>
      </c>
      <c r="AY292" s="219" t="s">
        <v>143</v>
      </c>
    </row>
    <row r="293" spans="1:65" s="2" customFormat="1" ht="16.5" customHeight="1">
      <c r="A293" s="35"/>
      <c r="B293" s="36"/>
      <c r="C293" s="220" t="s">
        <v>451</v>
      </c>
      <c r="D293" s="220" t="s">
        <v>240</v>
      </c>
      <c r="E293" s="221" t="s">
        <v>1385</v>
      </c>
      <c r="F293" s="222" t="s">
        <v>1653</v>
      </c>
      <c r="G293" s="223" t="s">
        <v>19</v>
      </c>
      <c r="H293" s="224">
        <v>0.058</v>
      </c>
      <c r="I293" s="225"/>
      <c r="J293" s="226">
        <f>ROUND(I293*H293,2)</f>
        <v>0</v>
      </c>
      <c r="K293" s="222" t="s">
        <v>339</v>
      </c>
      <c r="L293" s="227"/>
      <c r="M293" s="228" t="s">
        <v>19</v>
      </c>
      <c r="N293" s="229" t="s">
        <v>42</v>
      </c>
      <c r="O293" s="65"/>
      <c r="P293" s="188">
        <f>O293*H293</f>
        <v>0</v>
      </c>
      <c r="Q293" s="188">
        <v>0</v>
      </c>
      <c r="R293" s="188">
        <f>Q293*H293</f>
        <v>0</v>
      </c>
      <c r="S293" s="188">
        <v>0</v>
      </c>
      <c r="T293" s="18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0" t="s">
        <v>387</v>
      </c>
      <c r="AT293" s="190" t="s">
        <v>240</v>
      </c>
      <c r="AU293" s="190" t="s">
        <v>80</v>
      </c>
      <c r="AY293" s="18" t="s">
        <v>143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18" t="s">
        <v>78</v>
      </c>
      <c r="BK293" s="191">
        <f>ROUND(I293*H293,2)</f>
        <v>0</v>
      </c>
      <c r="BL293" s="18" t="s">
        <v>270</v>
      </c>
      <c r="BM293" s="190" t="s">
        <v>1654</v>
      </c>
    </row>
    <row r="294" spans="1:47" s="2" customFormat="1" ht="11.25">
      <c r="A294" s="35"/>
      <c r="B294" s="36"/>
      <c r="C294" s="37"/>
      <c r="D294" s="192" t="s">
        <v>153</v>
      </c>
      <c r="E294" s="37"/>
      <c r="F294" s="193" t="s">
        <v>1653</v>
      </c>
      <c r="G294" s="37"/>
      <c r="H294" s="37"/>
      <c r="I294" s="194"/>
      <c r="J294" s="37"/>
      <c r="K294" s="37"/>
      <c r="L294" s="40"/>
      <c r="M294" s="195"/>
      <c r="N294" s="196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153</v>
      </c>
      <c r="AU294" s="18" t="s">
        <v>80</v>
      </c>
    </row>
    <row r="295" spans="2:51" s="13" customFormat="1" ht="22.5">
      <c r="B295" s="199"/>
      <c r="C295" s="200"/>
      <c r="D295" s="192" t="s">
        <v>157</v>
      </c>
      <c r="E295" s="201" t="s">
        <v>19</v>
      </c>
      <c r="F295" s="202" t="s">
        <v>1651</v>
      </c>
      <c r="G295" s="200"/>
      <c r="H295" s="201" t="s">
        <v>19</v>
      </c>
      <c r="I295" s="203"/>
      <c r="J295" s="200"/>
      <c r="K295" s="200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157</v>
      </c>
      <c r="AU295" s="208" t="s">
        <v>80</v>
      </c>
      <c r="AV295" s="13" t="s">
        <v>78</v>
      </c>
      <c r="AW295" s="13" t="s">
        <v>33</v>
      </c>
      <c r="AX295" s="13" t="s">
        <v>71</v>
      </c>
      <c r="AY295" s="208" t="s">
        <v>143</v>
      </c>
    </row>
    <row r="296" spans="2:51" s="14" customFormat="1" ht="11.25">
      <c r="B296" s="209"/>
      <c r="C296" s="210"/>
      <c r="D296" s="192" t="s">
        <v>157</v>
      </c>
      <c r="E296" s="211" t="s">
        <v>19</v>
      </c>
      <c r="F296" s="212" t="s">
        <v>1655</v>
      </c>
      <c r="G296" s="210"/>
      <c r="H296" s="213">
        <v>0.058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157</v>
      </c>
      <c r="AU296" s="219" t="s">
        <v>80</v>
      </c>
      <c r="AV296" s="14" t="s">
        <v>80</v>
      </c>
      <c r="AW296" s="14" t="s">
        <v>33</v>
      </c>
      <c r="AX296" s="14" t="s">
        <v>78</v>
      </c>
      <c r="AY296" s="219" t="s">
        <v>143</v>
      </c>
    </row>
    <row r="297" spans="1:65" s="2" customFormat="1" ht="24.2" customHeight="1">
      <c r="A297" s="35"/>
      <c r="B297" s="36"/>
      <c r="C297" s="179" t="s">
        <v>459</v>
      </c>
      <c r="D297" s="179" t="s">
        <v>146</v>
      </c>
      <c r="E297" s="180" t="s">
        <v>1086</v>
      </c>
      <c r="F297" s="181" t="s">
        <v>1087</v>
      </c>
      <c r="G297" s="182" t="s">
        <v>345</v>
      </c>
      <c r="H297" s="230"/>
      <c r="I297" s="184"/>
      <c r="J297" s="185">
        <f>ROUND(I297*H297,2)</f>
        <v>0</v>
      </c>
      <c r="K297" s="181" t="s">
        <v>150</v>
      </c>
      <c r="L297" s="40"/>
      <c r="M297" s="186" t="s">
        <v>19</v>
      </c>
      <c r="N297" s="187" t="s">
        <v>42</v>
      </c>
      <c r="O297" s="65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270</v>
      </c>
      <c r="AT297" s="190" t="s">
        <v>146</v>
      </c>
      <c r="AU297" s="190" t="s">
        <v>80</v>
      </c>
      <c r="AY297" s="18" t="s">
        <v>143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18" t="s">
        <v>78</v>
      </c>
      <c r="BK297" s="191">
        <f>ROUND(I297*H297,2)</f>
        <v>0</v>
      </c>
      <c r="BL297" s="18" t="s">
        <v>270</v>
      </c>
      <c r="BM297" s="190" t="s">
        <v>1656</v>
      </c>
    </row>
    <row r="298" spans="1:47" s="2" customFormat="1" ht="29.25">
      <c r="A298" s="35"/>
      <c r="B298" s="36"/>
      <c r="C298" s="37"/>
      <c r="D298" s="192" t="s">
        <v>153</v>
      </c>
      <c r="E298" s="37"/>
      <c r="F298" s="193" t="s">
        <v>1089</v>
      </c>
      <c r="G298" s="37"/>
      <c r="H298" s="37"/>
      <c r="I298" s="194"/>
      <c r="J298" s="37"/>
      <c r="K298" s="37"/>
      <c r="L298" s="40"/>
      <c r="M298" s="195"/>
      <c r="N298" s="196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153</v>
      </c>
      <c r="AU298" s="18" t="s">
        <v>80</v>
      </c>
    </row>
    <row r="299" spans="1:47" s="2" customFormat="1" ht="11.25">
      <c r="A299" s="35"/>
      <c r="B299" s="36"/>
      <c r="C299" s="37"/>
      <c r="D299" s="197" t="s">
        <v>155</v>
      </c>
      <c r="E299" s="37"/>
      <c r="F299" s="198" t="s">
        <v>1090</v>
      </c>
      <c r="G299" s="37"/>
      <c r="H299" s="37"/>
      <c r="I299" s="194"/>
      <c r="J299" s="37"/>
      <c r="K299" s="37"/>
      <c r="L299" s="40"/>
      <c r="M299" s="195"/>
      <c r="N299" s="19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155</v>
      </c>
      <c r="AU299" s="18" t="s">
        <v>80</v>
      </c>
    </row>
    <row r="300" spans="2:63" s="12" customFormat="1" ht="22.9" customHeight="1">
      <c r="B300" s="163"/>
      <c r="C300" s="164"/>
      <c r="D300" s="165" t="s">
        <v>70</v>
      </c>
      <c r="E300" s="177" t="s">
        <v>654</v>
      </c>
      <c r="F300" s="177" t="s">
        <v>655</v>
      </c>
      <c r="G300" s="164"/>
      <c r="H300" s="164"/>
      <c r="I300" s="167"/>
      <c r="J300" s="178">
        <f>BK300</f>
        <v>0</v>
      </c>
      <c r="K300" s="164"/>
      <c r="L300" s="169"/>
      <c r="M300" s="170"/>
      <c r="N300" s="171"/>
      <c r="O300" s="171"/>
      <c r="P300" s="172">
        <f>SUM(P301:P319)</f>
        <v>0</v>
      </c>
      <c r="Q300" s="171"/>
      <c r="R300" s="172">
        <f>SUM(R301:R319)</f>
        <v>0</v>
      </c>
      <c r="S300" s="171"/>
      <c r="T300" s="173">
        <f>SUM(T301:T319)</f>
        <v>0</v>
      </c>
      <c r="AR300" s="174" t="s">
        <v>80</v>
      </c>
      <c r="AT300" s="175" t="s">
        <v>70</v>
      </c>
      <c r="AU300" s="175" t="s">
        <v>78</v>
      </c>
      <c r="AY300" s="174" t="s">
        <v>143</v>
      </c>
      <c r="BK300" s="176">
        <f>SUM(BK301:BK319)</f>
        <v>0</v>
      </c>
    </row>
    <row r="301" spans="1:65" s="2" customFormat="1" ht="16.5" customHeight="1">
      <c r="A301" s="35"/>
      <c r="B301" s="36"/>
      <c r="C301" s="179" t="s">
        <v>466</v>
      </c>
      <c r="D301" s="179" t="s">
        <v>146</v>
      </c>
      <c r="E301" s="180" t="s">
        <v>656</v>
      </c>
      <c r="F301" s="181" t="s">
        <v>657</v>
      </c>
      <c r="G301" s="182" t="s">
        <v>658</v>
      </c>
      <c r="H301" s="183">
        <v>16</v>
      </c>
      <c r="I301" s="184"/>
      <c r="J301" s="185">
        <f>ROUND(I301*H301,2)</f>
        <v>0</v>
      </c>
      <c r="K301" s="181" t="s">
        <v>659</v>
      </c>
      <c r="L301" s="40"/>
      <c r="M301" s="186" t="s">
        <v>19</v>
      </c>
      <c r="N301" s="187" t="s">
        <v>42</v>
      </c>
      <c r="O301" s="65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0" t="s">
        <v>270</v>
      </c>
      <c r="AT301" s="190" t="s">
        <v>146</v>
      </c>
      <c r="AU301" s="190" t="s">
        <v>80</v>
      </c>
      <c r="AY301" s="18" t="s">
        <v>143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18" t="s">
        <v>78</v>
      </c>
      <c r="BK301" s="191">
        <f>ROUND(I301*H301,2)</f>
        <v>0</v>
      </c>
      <c r="BL301" s="18" t="s">
        <v>270</v>
      </c>
      <c r="BM301" s="190" t="s">
        <v>1657</v>
      </c>
    </row>
    <row r="302" spans="1:47" s="2" customFormat="1" ht="11.25">
      <c r="A302" s="35"/>
      <c r="B302" s="36"/>
      <c r="C302" s="37"/>
      <c r="D302" s="192" t="s">
        <v>153</v>
      </c>
      <c r="E302" s="37"/>
      <c r="F302" s="193" t="s">
        <v>657</v>
      </c>
      <c r="G302" s="37"/>
      <c r="H302" s="37"/>
      <c r="I302" s="194"/>
      <c r="J302" s="37"/>
      <c r="K302" s="37"/>
      <c r="L302" s="40"/>
      <c r="M302" s="195"/>
      <c r="N302" s="196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153</v>
      </c>
      <c r="AU302" s="18" t="s">
        <v>80</v>
      </c>
    </row>
    <row r="303" spans="2:51" s="14" customFormat="1" ht="22.5">
      <c r="B303" s="209"/>
      <c r="C303" s="210"/>
      <c r="D303" s="192" t="s">
        <v>157</v>
      </c>
      <c r="E303" s="211" t="s">
        <v>19</v>
      </c>
      <c r="F303" s="212" t="s">
        <v>1658</v>
      </c>
      <c r="G303" s="210"/>
      <c r="H303" s="213">
        <v>16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157</v>
      </c>
      <c r="AU303" s="219" t="s">
        <v>80</v>
      </c>
      <c r="AV303" s="14" t="s">
        <v>80</v>
      </c>
      <c r="AW303" s="14" t="s">
        <v>33</v>
      </c>
      <c r="AX303" s="14" t="s">
        <v>78</v>
      </c>
      <c r="AY303" s="219" t="s">
        <v>143</v>
      </c>
    </row>
    <row r="304" spans="2:51" s="13" customFormat="1" ht="22.5">
      <c r="B304" s="199"/>
      <c r="C304" s="200"/>
      <c r="D304" s="192" t="s">
        <v>157</v>
      </c>
      <c r="E304" s="201" t="s">
        <v>19</v>
      </c>
      <c r="F304" s="202" t="s">
        <v>1659</v>
      </c>
      <c r="G304" s="200"/>
      <c r="H304" s="201" t="s">
        <v>19</v>
      </c>
      <c r="I304" s="203"/>
      <c r="J304" s="200"/>
      <c r="K304" s="200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157</v>
      </c>
      <c r="AU304" s="208" t="s">
        <v>80</v>
      </c>
      <c r="AV304" s="13" t="s">
        <v>78</v>
      </c>
      <c r="AW304" s="13" t="s">
        <v>33</v>
      </c>
      <c r="AX304" s="13" t="s">
        <v>71</v>
      </c>
      <c r="AY304" s="208" t="s">
        <v>143</v>
      </c>
    </row>
    <row r="305" spans="2:51" s="13" customFormat="1" ht="22.5">
      <c r="B305" s="199"/>
      <c r="C305" s="200"/>
      <c r="D305" s="192" t="s">
        <v>157</v>
      </c>
      <c r="E305" s="201" t="s">
        <v>19</v>
      </c>
      <c r="F305" s="202" t="s">
        <v>1660</v>
      </c>
      <c r="G305" s="200"/>
      <c r="H305" s="201" t="s">
        <v>19</v>
      </c>
      <c r="I305" s="203"/>
      <c r="J305" s="200"/>
      <c r="K305" s="200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157</v>
      </c>
      <c r="AU305" s="208" t="s">
        <v>80</v>
      </c>
      <c r="AV305" s="13" t="s">
        <v>78</v>
      </c>
      <c r="AW305" s="13" t="s">
        <v>33</v>
      </c>
      <c r="AX305" s="13" t="s">
        <v>71</v>
      </c>
      <c r="AY305" s="208" t="s">
        <v>143</v>
      </c>
    </row>
    <row r="306" spans="2:51" s="13" customFormat="1" ht="22.5">
      <c r="B306" s="199"/>
      <c r="C306" s="200"/>
      <c r="D306" s="192" t="s">
        <v>157</v>
      </c>
      <c r="E306" s="201" t="s">
        <v>19</v>
      </c>
      <c r="F306" s="202" t="s">
        <v>1661</v>
      </c>
      <c r="G306" s="200"/>
      <c r="H306" s="201" t="s">
        <v>19</v>
      </c>
      <c r="I306" s="203"/>
      <c r="J306" s="200"/>
      <c r="K306" s="200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157</v>
      </c>
      <c r="AU306" s="208" t="s">
        <v>80</v>
      </c>
      <c r="AV306" s="13" t="s">
        <v>78</v>
      </c>
      <c r="AW306" s="13" t="s">
        <v>33</v>
      </c>
      <c r="AX306" s="13" t="s">
        <v>71</v>
      </c>
      <c r="AY306" s="208" t="s">
        <v>143</v>
      </c>
    </row>
    <row r="307" spans="1:65" s="2" customFormat="1" ht="24.2" customHeight="1">
      <c r="A307" s="35"/>
      <c r="B307" s="36"/>
      <c r="C307" s="179" t="s">
        <v>472</v>
      </c>
      <c r="D307" s="179" t="s">
        <v>146</v>
      </c>
      <c r="E307" s="180" t="s">
        <v>662</v>
      </c>
      <c r="F307" s="181" t="s">
        <v>663</v>
      </c>
      <c r="G307" s="182" t="s">
        <v>327</v>
      </c>
      <c r="H307" s="183">
        <v>1</v>
      </c>
      <c r="I307" s="184"/>
      <c r="J307" s="185">
        <f>ROUND(I307*H307,2)</f>
        <v>0</v>
      </c>
      <c r="K307" s="181" t="s">
        <v>659</v>
      </c>
      <c r="L307" s="40"/>
      <c r="M307" s="186" t="s">
        <v>19</v>
      </c>
      <c r="N307" s="187" t="s">
        <v>42</v>
      </c>
      <c r="O307" s="65"/>
      <c r="P307" s="188">
        <f>O307*H307</f>
        <v>0</v>
      </c>
      <c r="Q307" s="188">
        <v>0</v>
      </c>
      <c r="R307" s="188">
        <f>Q307*H307</f>
        <v>0</v>
      </c>
      <c r="S307" s="188">
        <v>0</v>
      </c>
      <c r="T307" s="18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0" t="s">
        <v>270</v>
      </c>
      <c r="AT307" s="190" t="s">
        <v>146</v>
      </c>
      <c r="AU307" s="190" t="s">
        <v>80</v>
      </c>
      <c r="AY307" s="18" t="s">
        <v>143</v>
      </c>
      <c r="BE307" s="191">
        <f>IF(N307="základní",J307,0)</f>
        <v>0</v>
      </c>
      <c r="BF307" s="191">
        <f>IF(N307="snížená",J307,0)</f>
        <v>0</v>
      </c>
      <c r="BG307" s="191">
        <f>IF(N307="zákl. přenesená",J307,0)</f>
        <v>0</v>
      </c>
      <c r="BH307" s="191">
        <f>IF(N307="sníž. přenesená",J307,0)</f>
        <v>0</v>
      </c>
      <c r="BI307" s="191">
        <f>IF(N307="nulová",J307,0)</f>
        <v>0</v>
      </c>
      <c r="BJ307" s="18" t="s">
        <v>78</v>
      </c>
      <c r="BK307" s="191">
        <f>ROUND(I307*H307,2)</f>
        <v>0</v>
      </c>
      <c r="BL307" s="18" t="s">
        <v>270</v>
      </c>
      <c r="BM307" s="190" t="s">
        <v>1662</v>
      </c>
    </row>
    <row r="308" spans="1:47" s="2" customFormat="1" ht="11.25">
      <c r="A308" s="35"/>
      <c r="B308" s="36"/>
      <c r="C308" s="37"/>
      <c r="D308" s="192" t="s">
        <v>153</v>
      </c>
      <c r="E308" s="37"/>
      <c r="F308" s="193" t="s">
        <v>665</v>
      </c>
      <c r="G308" s="37"/>
      <c r="H308" s="37"/>
      <c r="I308" s="194"/>
      <c r="J308" s="37"/>
      <c r="K308" s="37"/>
      <c r="L308" s="40"/>
      <c r="M308" s="195"/>
      <c r="N308" s="196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153</v>
      </c>
      <c r="AU308" s="18" t="s">
        <v>80</v>
      </c>
    </row>
    <row r="309" spans="2:51" s="14" customFormat="1" ht="33.75">
      <c r="B309" s="209"/>
      <c r="C309" s="210"/>
      <c r="D309" s="192" t="s">
        <v>157</v>
      </c>
      <c r="E309" s="211" t="s">
        <v>19</v>
      </c>
      <c r="F309" s="212" t="s">
        <v>666</v>
      </c>
      <c r="G309" s="210"/>
      <c r="H309" s="213">
        <v>1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157</v>
      </c>
      <c r="AU309" s="219" t="s">
        <v>80</v>
      </c>
      <c r="AV309" s="14" t="s">
        <v>80</v>
      </c>
      <c r="AW309" s="14" t="s">
        <v>33</v>
      </c>
      <c r="AX309" s="14" t="s">
        <v>78</v>
      </c>
      <c r="AY309" s="219" t="s">
        <v>143</v>
      </c>
    </row>
    <row r="310" spans="1:65" s="2" customFormat="1" ht="16.5" customHeight="1">
      <c r="A310" s="35"/>
      <c r="B310" s="36"/>
      <c r="C310" s="179" t="s">
        <v>478</v>
      </c>
      <c r="D310" s="179" t="s">
        <v>146</v>
      </c>
      <c r="E310" s="180" t="s">
        <v>667</v>
      </c>
      <c r="F310" s="181" t="s">
        <v>668</v>
      </c>
      <c r="G310" s="182" t="s">
        <v>327</v>
      </c>
      <c r="H310" s="183">
        <v>1</v>
      </c>
      <c r="I310" s="184"/>
      <c r="J310" s="185">
        <f>ROUND(I310*H310,2)</f>
        <v>0</v>
      </c>
      <c r="K310" s="181" t="s">
        <v>659</v>
      </c>
      <c r="L310" s="40"/>
      <c r="M310" s="186" t="s">
        <v>19</v>
      </c>
      <c r="N310" s="187" t="s">
        <v>42</v>
      </c>
      <c r="O310" s="65"/>
      <c r="P310" s="188">
        <f>O310*H310</f>
        <v>0</v>
      </c>
      <c r="Q310" s="188">
        <v>0</v>
      </c>
      <c r="R310" s="188">
        <f>Q310*H310</f>
        <v>0</v>
      </c>
      <c r="S310" s="188">
        <v>0</v>
      </c>
      <c r="T310" s="18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0" t="s">
        <v>270</v>
      </c>
      <c r="AT310" s="190" t="s">
        <v>146</v>
      </c>
      <c r="AU310" s="190" t="s">
        <v>80</v>
      </c>
      <c r="AY310" s="18" t="s">
        <v>143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18" t="s">
        <v>78</v>
      </c>
      <c r="BK310" s="191">
        <f>ROUND(I310*H310,2)</f>
        <v>0</v>
      </c>
      <c r="BL310" s="18" t="s">
        <v>270</v>
      </c>
      <c r="BM310" s="190" t="s">
        <v>1663</v>
      </c>
    </row>
    <row r="311" spans="1:47" s="2" customFormat="1" ht="11.25">
      <c r="A311" s="35"/>
      <c r="B311" s="36"/>
      <c r="C311" s="37"/>
      <c r="D311" s="192" t="s">
        <v>153</v>
      </c>
      <c r="E311" s="37"/>
      <c r="F311" s="193" t="s">
        <v>668</v>
      </c>
      <c r="G311" s="37"/>
      <c r="H311" s="37"/>
      <c r="I311" s="194"/>
      <c r="J311" s="37"/>
      <c r="K311" s="37"/>
      <c r="L311" s="40"/>
      <c r="M311" s="195"/>
      <c r="N311" s="196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153</v>
      </c>
      <c r="AU311" s="18" t="s">
        <v>80</v>
      </c>
    </row>
    <row r="312" spans="2:51" s="14" customFormat="1" ht="11.25">
      <c r="B312" s="209"/>
      <c r="C312" s="210"/>
      <c r="D312" s="192" t="s">
        <v>157</v>
      </c>
      <c r="E312" s="211" t="s">
        <v>19</v>
      </c>
      <c r="F312" s="212" t="s">
        <v>670</v>
      </c>
      <c r="G312" s="210"/>
      <c r="H312" s="213">
        <v>1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157</v>
      </c>
      <c r="AU312" s="219" t="s">
        <v>80</v>
      </c>
      <c r="AV312" s="14" t="s">
        <v>80</v>
      </c>
      <c r="AW312" s="14" t="s">
        <v>33</v>
      </c>
      <c r="AX312" s="14" t="s">
        <v>78</v>
      </c>
      <c r="AY312" s="219" t="s">
        <v>143</v>
      </c>
    </row>
    <row r="313" spans="1:65" s="2" customFormat="1" ht="16.5" customHeight="1">
      <c r="A313" s="35"/>
      <c r="B313" s="36"/>
      <c r="C313" s="179" t="s">
        <v>485</v>
      </c>
      <c r="D313" s="179" t="s">
        <v>146</v>
      </c>
      <c r="E313" s="180" t="s">
        <v>1664</v>
      </c>
      <c r="F313" s="181" t="s">
        <v>1665</v>
      </c>
      <c r="G313" s="182" t="s">
        <v>327</v>
      </c>
      <c r="H313" s="183">
        <v>1</v>
      </c>
      <c r="I313" s="184"/>
      <c r="J313" s="185">
        <f>ROUND(I313*H313,2)</f>
        <v>0</v>
      </c>
      <c r="K313" s="181" t="s">
        <v>659</v>
      </c>
      <c r="L313" s="40"/>
      <c r="M313" s="186" t="s">
        <v>19</v>
      </c>
      <c r="N313" s="187" t="s">
        <v>42</v>
      </c>
      <c r="O313" s="65"/>
      <c r="P313" s="188">
        <f>O313*H313</f>
        <v>0</v>
      </c>
      <c r="Q313" s="188">
        <v>0</v>
      </c>
      <c r="R313" s="188">
        <f>Q313*H313</f>
        <v>0</v>
      </c>
      <c r="S313" s="188">
        <v>0</v>
      </c>
      <c r="T313" s="18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0" t="s">
        <v>270</v>
      </c>
      <c r="AT313" s="190" t="s">
        <v>146</v>
      </c>
      <c r="AU313" s="190" t="s">
        <v>80</v>
      </c>
      <c r="AY313" s="18" t="s">
        <v>143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18" t="s">
        <v>78</v>
      </c>
      <c r="BK313" s="191">
        <f>ROUND(I313*H313,2)</f>
        <v>0</v>
      </c>
      <c r="BL313" s="18" t="s">
        <v>270</v>
      </c>
      <c r="BM313" s="190" t="s">
        <v>1666</v>
      </c>
    </row>
    <row r="314" spans="1:47" s="2" customFormat="1" ht="11.25">
      <c r="A314" s="35"/>
      <c r="B314" s="36"/>
      <c r="C314" s="37"/>
      <c r="D314" s="192" t="s">
        <v>153</v>
      </c>
      <c r="E314" s="37"/>
      <c r="F314" s="193" t="s">
        <v>1667</v>
      </c>
      <c r="G314" s="37"/>
      <c r="H314" s="37"/>
      <c r="I314" s="194"/>
      <c r="J314" s="37"/>
      <c r="K314" s="37"/>
      <c r="L314" s="40"/>
      <c r="M314" s="195"/>
      <c r="N314" s="196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153</v>
      </c>
      <c r="AU314" s="18" t="s">
        <v>80</v>
      </c>
    </row>
    <row r="315" spans="2:51" s="14" customFormat="1" ht="11.25">
      <c r="B315" s="209"/>
      <c r="C315" s="210"/>
      <c r="D315" s="192" t="s">
        <v>157</v>
      </c>
      <c r="E315" s="211" t="s">
        <v>19</v>
      </c>
      <c r="F315" s="212" t="s">
        <v>1668</v>
      </c>
      <c r="G315" s="210"/>
      <c r="H315" s="213">
        <v>1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157</v>
      </c>
      <c r="AU315" s="219" t="s">
        <v>80</v>
      </c>
      <c r="AV315" s="14" t="s">
        <v>80</v>
      </c>
      <c r="AW315" s="14" t="s">
        <v>33</v>
      </c>
      <c r="AX315" s="14" t="s">
        <v>78</v>
      </c>
      <c r="AY315" s="219" t="s">
        <v>143</v>
      </c>
    </row>
    <row r="316" spans="2:51" s="13" customFormat="1" ht="22.5">
      <c r="B316" s="199"/>
      <c r="C316" s="200"/>
      <c r="D316" s="192" t="s">
        <v>157</v>
      </c>
      <c r="E316" s="201" t="s">
        <v>19</v>
      </c>
      <c r="F316" s="202" t="s">
        <v>1669</v>
      </c>
      <c r="G316" s="200"/>
      <c r="H316" s="201" t="s">
        <v>19</v>
      </c>
      <c r="I316" s="203"/>
      <c r="J316" s="200"/>
      <c r="K316" s="200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157</v>
      </c>
      <c r="AU316" s="208" t="s">
        <v>80</v>
      </c>
      <c r="AV316" s="13" t="s">
        <v>78</v>
      </c>
      <c r="AW316" s="13" t="s">
        <v>33</v>
      </c>
      <c r="AX316" s="13" t="s">
        <v>71</v>
      </c>
      <c r="AY316" s="208" t="s">
        <v>143</v>
      </c>
    </row>
    <row r="317" spans="2:51" s="13" customFormat="1" ht="22.5">
      <c r="B317" s="199"/>
      <c r="C317" s="200"/>
      <c r="D317" s="192" t="s">
        <v>157</v>
      </c>
      <c r="E317" s="201" t="s">
        <v>19</v>
      </c>
      <c r="F317" s="202" t="s">
        <v>1670</v>
      </c>
      <c r="G317" s="200"/>
      <c r="H317" s="201" t="s">
        <v>19</v>
      </c>
      <c r="I317" s="203"/>
      <c r="J317" s="200"/>
      <c r="K317" s="200"/>
      <c r="L317" s="204"/>
      <c r="M317" s="205"/>
      <c r="N317" s="206"/>
      <c r="O317" s="206"/>
      <c r="P317" s="206"/>
      <c r="Q317" s="206"/>
      <c r="R317" s="206"/>
      <c r="S317" s="206"/>
      <c r="T317" s="207"/>
      <c r="AT317" s="208" t="s">
        <v>157</v>
      </c>
      <c r="AU317" s="208" t="s">
        <v>80</v>
      </c>
      <c r="AV317" s="13" t="s">
        <v>78</v>
      </c>
      <c r="AW317" s="13" t="s">
        <v>33</v>
      </c>
      <c r="AX317" s="13" t="s">
        <v>71</v>
      </c>
      <c r="AY317" s="208" t="s">
        <v>143</v>
      </c>
    </row>
    <row r="318" spans="2:51" s="13" customFormat="1" ht="11.25">
      <c r="B318" s="199"/>
      <c r="C318" s="200"/>
      <c r="D318" s="192" t="s">
        <v>157</v>
      </c>
      <c r="E318" s="201" t="s">
        <v>19</v>
      </c>
      <c r="F318" s="202" t="s">
        <v>1671</v>
      </c>
      <c r="G318" s="200"/>
      <c r="H318" s="201" t="s">
        <v>19</v>
      </c>
      <c r="I318" s="203"/>
      <c r="J318" s="200"/>
      <c r="K318" s="200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157</v>
      </c>
      <c r="AU318" s="208" t="s">
        <v>80</v>
      </c>
      <c r="AV318" s="13" t="s">
        <v>78</v>
      </c>
      <c r="AW318" s="13" t="s">
        <v>33</v>
      </c>
      <c r="AX318" s="13" t="s">
        <v>71</v>
      </c>
      <c r="AY318" s="208" t="s">
        <v>143</v>
      </c>
    </row>
    <row r="319" spans="2:51" s="13" customFormat="1" ht="11.25">
      <c r="B319" s="199"/>
      <c r="C319" s="200"/>
      <c r="D319" s="192" t="s">
        <v>157</v>
      </c>
      <c r="E319" s="201" t="s">
        <v>19</v>
      </c>
      <c r="F319" s="202" t="s">
        <v>1672</v>
      </c>
      <c r="G319" s="200"/>
      <c r="H319" s="201" t="s">
        <v>19</v>
      </c>
      <c r="I319" s="203"/>
      <c r="J319" s="200"/>
      <c r="K319" s="200"/>
      <c r="L319" s="204"/>
      <c r="M319" s="248"/>
      <c r="N319" s="249"/>
      <c r="O319" s="249"/>
      <c r="P319" s="249"/>
      <c r="Q319" s="249"/>
      <c r="R319" s="249"/>
      <c r="S319" s="249"/>
      <c r="T319" s="250"/>
      <c r="AT319" s="208" t="s">
        <v>157</v>
      </c>
      <c r="AU319" s="208" t="s">
        <v>80</v>
      </c>
      <c r="AV319" s="13" t="s">
        <v>78</v>
      </c>
      <c r="AW319" s="13" t="s">
        <v>33</v>
      </c>
      <c r="AX319" s="13" t="s">
        <v>71</v>
      </c>
      <c r="AY319" s="208" t="s">
        <v>143</v>
      </c>
    </row>
    <row r="320" spans="1:31" s="2" customFormat="1" ht="6.95" customHeight="1">
      <c r="A320" s="35"/>
      <c r="B320" s="48"/>
      <c r="C320" s="49"/>
      <c r="D320" s="49"/>
      <c r="E320" s="49"/>
      <c r="F320" s="49"/>
      <c r="G320" s="49"/>
      <c r="H320" s="49"/>
      <c r="I320" s="49"/>
      <c r="J320" s="49"/>
      <c r="K320" s="49"/>
      <c r="L320" s="40"/>
      <c r="M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</row>
  </sheetData>
  <sheetProtection algorithmName="SHA-512" hashValue="92IrhVkdBfN5ctHzpMyrb1X1ZxwJYZumFkWX+W8jSyKLSXarR9euy4eRnfhbnoFrpDfKqaP9Y2/37MDlMjTHtA==" saltValue="BBQS2rbcvet8WAkqkv97T1ORLALX/PsL2+doNcNO2SoMDK3kZ5Yc3UYn9hvNhhCdZU3CkNFcPoDXeTKNiAtwSQ==" spinCount="100000" sheet="1" objects="1" scenarios="1" formatColumns="0" formatRows="0" autoFilter="0"/>
  <autoFilter ref="C100:K319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6" r:id="rId1" display="https://podminky.urs.cz/item/CS_URS_2022_02/317944321"/>
    <hyperlink ref="F112" r:id="rId2" display="https://podminky.urs.cz/item/CS_URS_2022_02/411388531"/>
    <hyperlink ref="F118" r:id="rId3" display="https://podminky.urs.cz/item/CS_URS_2022_02/612135101"/>
    <hyperlink ref="F123" r:id="rId4" display="https://podminky.urs.cz/item/CS_URS_2022_02/612325225"/>
    <hyperlink ref="F127" r:id="rId5" display="https://podminky.urs.cz/item/CS_URS_2022_02/612325423"/>
    <hyperlink ref="F133" r:id="rId6" display="https://podminky.urs.cz/item/CS_URS_2022_02/631362021"/>
    <hyperlink ref="F138" r:id="rId7" display="https://podminky.urs.cz/item/CS_URS_2022_02/632451234"/>
    <hyperlink ref="F143" r:id="rId8" display="https://podminky.urs.cz/item/CS_URS_2022_02/632451292"/>
    <hyperlink ref="F148" r:id="rId9" display="https://podminky.urs.cz/item/CS_URS_2022_02/632481213"/>
    <hyperlink ref="F155" r:id="rId10" display="https://podminky.urs.cz/item/CS_URS_2022_02/949101111"/>
    <hyperlink ref="F159" r:id="rId11" display="https://podminky.urs.cz/item/CS_URS_2022_02/963012510"/>
    <hyperlink ref="F164" r:id="rId12" display="https://podminky.urs.cz/item/CS_URS_2022_02/965042121"/>
    <hyperlink ref="F169" r:id="rId13" display="https://podminky.urs.cz/item/CS_URS_2022_02/965049111"/>
    <hyperlink ref="F174" r:id="rId14" display="https://podminky.urs.cz/item/CS_URS_2022_02/965082932"/>
    <hyperlink ref="F179" r:id="rId15" display="https://podminky.urs.cz/item/CS_URS_2022_02/971033581"/>
    <hyperlink ref="F183" r:id="rId16" display="https://podminky.urs.cz/item/CS_URS_2022_02/974031164"/>
    <hyperlink ref="F188" r:id="rId17" display="https://podminky.urs.cz/item/CS_URS_2022_02/977151111"/>
    <hyperlink ref="F193" r:id="rId18" display="https://podminky.urs.cz/item/CS_URS_2022_02/977312114"/>
    <hyperlink ref="F199" r:id="rId19" display="https://podminky.urs.cz/item/CS_URS_2022_02/997013211"/>
    <hyperlink ref="F202" r:id="rId20" display="https://podminky.urs.cz/item/CS_URS_2022_02/997013501"/>
    <hyperlink ref="F205" r:id="rId21" display="https://podminky.urs.cz/item/CS_URS_2022_02/997013509"/>
    <hyperlink ref="F209" r:id="rId22" display="https://podminky.urs.cz/item/CS_URS_2022_02/997013871"/>
    <hyperlink ref="F213" r:id="rId23" display="https://podminky.urs.cz/item/CS_URS_2022_02/998018001"/>
    <hyperlink ref="F218" r:id="rId24" display="https://podminky.urs.cz/item/CS_URS_2022_02/713100921"/>
    <hyperlink ref="F222" r:id="rId25" display="https://podminky.urs.cz/item/CS_URS_2022_02/713121111"/>
    <hyperlink ref="F232" r:id="rId26" display="https://podminky.urs.cz/item/CS_URS_2022_02/998713201"/>
    <hyperlink ref="F243" r:id="rId27" display="https://podminky.urs.cz/item/CS_URS_2022_02/998721201"/>
    <hyperlink ref="F254" r:id="rId28" display="https://podminky.urs.cz/item/CS_URS_2022_02/998722201"/>
    <hyperlink ref="F258" r:id="rId29" display="https://podminky.urs.cz/item/CS_URS_2022_02/725211616"/>
    <hyperlink ref="F262" r:id="rId30" display="https://podminky.urs.cz/item/CS_URS_2022_02/725211661"/>
    <hyperlink ref="F267" r:id="rId31" display="https://podminky.urs.cz/item/CS_URS_2022_02/725822613"/>
    <hyperlink ref="F271" r:id="rId32" display="https://podminky.urs.cz/item/CS_URS_2022_02/725869218"/>
    <hyperlink ref="F278" r:id="rId33" display="https://podminky.urs.cz/item/CS_URS_2022_02/998725201"/>
    <hyperlink ref="F282" r:id="rId34" display="https://podminky.urs.cz/item/CS_URS_2022_02/763111921"/>
    <hyperlink ref="F286" r:id="rId35" display="https://podminky.urs.cz/item/CS_URS_2022_02/998763401"/>
    <hyperlink ref="F290" r:id="rId36" display="https://podminky.urs.cz/item/CS_URS_2022_02/767995112"/>
    <hyperlink ref="F299" r:id="rId37" display="https://podminky.urs.cz/item/CS_URS_2022_02/998767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92">
      <selection activeCell="B1" sqref="B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8" t="s">
        <v>101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80</v>
      </c>
    </row>
    <row r="4" spans="2:46" s="1" customFormat="1" ht="24.95" customHeight="1">
      <c r="B4" s="21"/>
      <c r="D4" s="111" t="s">
        <v>102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76" t="str">
        <f>'Rekapitulace stavby'!K6</f>
        <v>SNO v Opavě p.o. STAVEBNÍ ÚPRAVY PAVILONU B</v>
      </c>
      <c r="F7" s="377"/>
      <c r="G7" s="377"/>
      <c r="H7" s="377"/>
      <c r="L7" s="21"/>
    </row>
    <row r="8" spans="1:31" s="2" customFormat="1" ht="12" customHeight="1">
      <c r="A8" s="35"/>
      <c r="B8" s="40"/>
      <c r="C8" s="35"/>
      <c r="D8" s="113" t="s">
        <v>103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8" t="s">
        <v>1673</v>
      </c>
      <c r="F9" s="379"/>
      <c r="G9" s="379"/>
      <c r="H9" s="37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04" t="s">
        <v>19</v>
      </c>
      <c r="G11" s="35"/>
      <c r="H11" s="35"/>
      <c r="I11" s="113" t="s">
        <v>20</v>
      </c>
      <c r="J11" s="104" t="s">
        <v>19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21</v>
      </c>
      <c r="E12" s="35"/>
      <c r="F12" s="104" t="s">
        <v>22</v>
      </c>
      <c r="G12" s="35"/>
      <c r="H12" s="35"/>
      <c r="I12" s="113" t="s">
        <v>23</v>
      </c>
      <c r="J12" s="115" t="str">
        <f>'Rekapitulace stavby'!AN8</f>
        <v>7. 12. 2022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19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19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0" t="str">
        <f>'Rekapitulace stavby'!E14</f>
        <v>Vyplň údaj</v>
      </c>
      <c r="F18" s="381"/>
      <c r="G18" s="381"/>
      <c r="H18" s="381"/>
      <c r="I18" s="113" t="s">
        <v>28</v>
      </c>
      <c r="J18" s="31" t="str">
        <f>'Rekapitulace stavby'!AN14</f>
        <v>Vyplň údaj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31</v>
      </c>
      <c r="E20" s="35"/>
      <c r="F20" s="35"/>
      <c r="G20" s="35"/>
      <c r="H20" s="35"/>
      <c r="I20" s="113" t="s">
        <v>26</v>
      </c>
      <c r="J20" s="104" t="s">
        <v>19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13" t="s">
        <v>28</v>
      </c>
      <c r="J21" s="104" t="s">
        <v>19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34</v>
      </c>
      <c r="E23" s="35"/>
      <c r="F23" s="35"/>
      <c r="G23" s="35"/>
      <c r="H23" s="35"/>
      <c r="I23" s="113" t="s">
        <v>26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32</v>
      </c>
      <c r="F24" s="35"/>
      <c r="G24" s="35"/>
      <c r="H24" s="35"/>
      <c r="I24" s="113" t="s">
        <v>28</v>
      </c>
      <c r="J24" s="104" t="s">
        <v>19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82" t="s">
        <v>19</v>
      </c>
      <c r="F27" s="382"/>
      <c r="G27" s="382"/>
      <c r="H27" s="38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37</v>
      </c>
      <c r="E30" s="35"/>
      <c r="F30" s="35"/>
      <c r="G30" s="35"/>
      <c r="H30" s="35"/>
      <c r="I30" s="35"/>
      <c r="J30" s="121">
        <f>ROUND(J82,2)</f>
        <v>0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39</v>
      </c>
      <c r="G32" s="35"/>
      <c r="H32" s="35"/>
      <c r="I32" s="122" t="s">
        <v>38</v>
      </c>
      <c r="J32" s="122" t="s">
        <v>40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41</v>
      </c>
      <c r="E33" s="113" t="s">
        <v>42</v>
      </c>
      <c r="F33" s="124">
        <f>ROUND((SUM(BE82:BE138)),2)</f>
        <v>0</v>
      </c>
      <c r="G33" s="35"/>
      <c r="H33" s="35"/>
      <c r="I33" s="125">
        <v>0.21</v>
      </c>
      <c r="J33" s="124">
        <f>ROUND(((SUM(BE82:BE138))*I33),2)</f>
        <v>0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43</v>
      </c>
      <c r="F34" s="124">
        <f>ROUND((SUM(BF82:BF138)),2)</f>
        <v>0</v>
      </c>
      <c r="G34" s="35"/>
      <c r="H34" s="35"/>
      <c r="I34" s="125">
        <v>0.15</v>
      </c>
      <c r="J34" s="124">
        <f>ROUND(((SUM(BF82:BF138))*I34),2)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44</v>
      </c>
      <c r="F35" s="124">
        <f>ROUND((SUM(BG82:BG138)),2)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45</v>
      </c>
      <c r="F36" s="124">
        <f>ROUND((SUM(BH82:BH138)),2)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46</v>
      </c>
      <c r="F37" s="124">
        <f>ROUND((SUM(BI82:BI138)),2)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28"/>
      <c r="J39" s="131">
        <f>SUM(J30:J37)</f>
        <v>0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105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3" t="str">
        <f>E7</f>
        <v>SNO v Opavě p.o. STAVEBNÍ ÚPRAVY PAVILONU B</v>
      </c>
      <c r="F48" s="384"/>
      <c r="G48" s="384"/>
      <c r="H48" s="384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103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32" t="str">
        <f>E9</f>
        <v>VN A ON - Vedlejší a ostatní náklady</v>
      </c>
      <c r="F50" s="385"/>
      <c r="G50" s="385"/>
      <c r="H50" s="385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Olomoucká ulice 470/86 Opava </v>
      </c>
      <c r="G52" s="37"/>
      <c r="H52" s="37"/>
      <c r="I52" s="30" t="s">
        <v>23</v>
      </c>
      <c r="J52" s="60" t="str">
        <f>IF(J12="","",J12)</f>
        <v>7. 12. 2022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SNO v Opavě p.o.</v>
      </c>
      <c r="G54" s="37"/>
      <c r="H54" s="37"/>
      <c r="I54" s="30" t="s">
        <v>31</v>
      </c>
      <c r="J54" s="33" t="str">
        <f>E21</f>
        <v>Ateliér EMMET s.r.o.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Ateliér EMMET s.r.o.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106</v>
      </c>
      <c r="D57" s="138"/>
      <c r="E57" s="138"/>
      <c r="F57" s="138"/>
      <c r="G57" s="138"/>
      <c r="H57" s="138"/>
      <c r="I57" s="138"/>
      <c r="J57" s="139" t="s">
        <v>107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0" t="s">
        <v>69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108</v>
      </c>
    </row>
    <row r="60" spans="2:12" s="9" customFormat="1" ht="24.95" customHeight="1">
      <c r="B60" s="141"/>
      <c r="C60" s="142"/>
      <c r="D60" s="143" t="s">
        <v>1674</v>
      </c>
      <c r="E60" s="144"/>
      <c r="F60" s="144"/>
      <c r="G60" s="144"/>
      <c r="H60" s="144"/>
      <c r="I60" s="144"/>
      <c r="J60" s="145">
        <f>J83</f>
        <v>0</v>
      </c>
      <c r="K60" s="142"/>
      <c r="L60" s="146"/>
    </row>
    <row r="61" spans="2:12" s="9" customFormat="1" ht="24.95" customHeight="1">
      <c r="B61" s="141"/>
      <c r="C61" s="142"/>
      <c r="D61" s="143" t="s">
        <v>1675</v>
      </c>
      <c r="E61" s="144"/>
      <c r="F61" s="144"/>
      <c r="G61" s="144"/>
      <c r="H61" s="144"/>
      <c r="I61" s="144"/>
      <c r="J61" s="145">
        <f>J92</f>
        <v>0</v>
      </c>
      <c r="K61" s="142"/>
      <c r="L61" s="146"/>
    </row>
    <row r="62" spans="2:12" s="10" customFormat="1" ht="19.9" customHeight="1">
      <c r="B62" s="147"/>
      <c r="C62" s="98"/>
      <c r="D62" s="148" t="s">
        <v>1676</v>
      </c>
      <c r="E62" s="149"/>
      <c r="F62" s="149"/>
      <c r="G62" s="149"/>
      <c r="H62" s="149"/>
      <c r="I62" s="149"/>
      <c r="J62" s="150">
        <f>J131</f>
        <v>0</v>
      </c>
      <c r="K62" s="98"/>
      <c r="L62" s="151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14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128</v>
      </c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83" t="str">
        <f>E7</f>
        <v>SNO v Opavě p.o. STAVEBNÍ ÚPRAVY PAVILONU B</v>
      </c>
      <c r="F72" s="384"/>
      <c r="G72" s="384"/>
      <c r="H72" s="384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103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32" t="str">
        <f>E9</f>
        <v>VN A ON - Vedlejší a ostatní náklady</v>
      </c>
      <c r="F74" s="385"/>
      <c r="G74" s="385"/>
      <c r="H74" s="385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Olomoucká ulice 470/86 Opava </v>
      </c>
      <c r="G76" s="37"/>
      <c r="H76" s="37"/>
      <c r="I76" s="30" t="s">
        <v>23</v>
      </c>
      <c r="J76" s="60" t="str">
        <f>IF(J12="","",J12)</f>
        <v>7. 12. 2022</v>
      </c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SNO v Opavě p.o.</v>
      </c>
      <c r="G78" s="37"/>
      <c r="H78" s="37"/>
      <c r="I78" s="30" t="s">
        <v>31</v>
      </c>
      <c r="J78" s="33" t="str">
        <f>E21</f>
        <v>Ateliér EMMET s.r.o.</v>
      </c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>Ateliér EMMET s.r.o.</v>
      </c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52"/>
      <c r="B81" s="153"/>
      <c r="C81" s="154" t="s">
        <v>129</v>
      </c>
      <c r="D81" s="155" t="s">
        <v>56</v>
      </c>
      <c r="E81" s="155" t="s">
        <v>52</v>
      </c>
      <c r="F81" s="155" t="s">
        <v>53</v>
      </c>
      <c r="G81" s="155" t="s">
        <v>130</v>
      </c>
      <c r="H81" s="155" t="s">
        <v>131</v>
      </c>
      <c r="I81" s="155" t="s">
        <v>132</v>
      </c>
      <c r="J81" s="155" t="s">
        <v>107</v>
      </c>
      <c r="K81" s="156" t="s">
        <v>133</v>
      </c>
      <c r="L81" s="157"/>
      <c r="M81" s="69" t="s">
        <v>19</v>
      </c>
      <c r="N81" s="70" t="s">
        <v>41</v>
      </c>
      <c r="O81" s="70" t="s">
        <v>134</v>
      </c>
      <c r="P81" s="70" t="s">
        <v>135</v>
      </c>
      <c r="Q81" s="70" t="s">
        <v>136</v>
      </c>
      <c r="R81" s="70" t="s">
        <v>137</v>
      </c>
      <c r="S81" s="70" t="s">
        <v>138</v>
      </c>
      <c r="T81" s="71" t="s">
        <v>139</v>
      </c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</row>
    <row r="82" spans="1:63" s="2" customFormat="1" ht="22.9" customHeight="1">
      <c r="A82" s="35"/>
      <c r="B82" s="36"/>
      <c r="C82" s="76" t="s">
        <v>140</v>
      </c>
      <c r="D82" s="37"/>
      <c r="E82" s="37"/>
      <c r="F82" s="37"/>
      <c r="G82" s="37"/>
      <c r="H82" s="37"/>
      <c r="I82" s="37"/>
      <c r="J82" s="158">
        <f>BK82</f>
        <v>0</v>
      </c>
      <c r="K82" s="37"/>
      <c r="L82" s="40"/>
      <c r="M82" s="72"/>
      <c r="N82" s="159"/>
      <c r="O82" s="73"/>
      <c r="P82" s="160">
        <f>P83+P92</f>
        <v>0</v>
      </c>
      <c r="Q82" s="73"/>
      <c r="R82" s="160">
        <f>R83+R92</f>
        <v>0</v>
      </c>
      <c r="S82" s="73"/>
      <c r="T82" s="161">
        <f>T83+T92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108</v>
      </c>
      <c r="BK82" s="162">
        <f>BK83+BK92</f>
        <v>0</v>
      </c>
    </row>
    <row r="83" spans="2:63" s="12" customFormat="1" ht="25.9" customHeight="1">
      <c r="B83" s="163"/>
      <c r="C83" s="164"/>
      <c r="D83" s="165" t="s">
        <v>70</v>
      </c>
      <c r="E83" s="166" t="s">
        <v>1677</v>
      </c>
      <c r="F83" s="166" t="s">
        <v>1678</v>
      </c>
      <c r="G83" s="164"/>
      <c r="H83" s="164"/>
      <c r="I83" s="167"/>
      <c r="J83" s="168">
        <f>BK83</f>
        <v>0</v>
      </c>
      <c r="K83" s="164"/>
      <c r="L83" s="169"/>
      <c r="M83" s="170"/>
      <c r="N83" s="171"/>
      <c r="O83" s="171"/>
      <c r="P83" s="172">
        <f>SUM(P84:P91)</f>
        <v>0</v>
      </c>
      <c r="Q83" s="171"/>
      <c r="R83" s="172">
        <f>SUM(R84:R91)</f>
        <v>0</v>
      </c>
      <c r="S83" s="171"/>
      <c r="T83" s="173">
        <f>SUM(T84:T91)</f>
        <v>0</v>
      </c>
      <c r="AR83" s="174" t="s">
        <v>151</v>
      </c>
      <c r="AT83" s="175" t="s">
        <v>70</v>
      </c>
      <c r="AU83" s="175" t="s">
        <v>71</v>
      </c>
      <c r="AY83" s="174" t="s">
        <v>143</v>
      </c>
      <c r="BK83" s="176">
        <f>SUM(BK84:BK91)</f>
        <v>0</v>
      </c>
    </row>
    <row r="84" spans="1:65" s="2" customFormat="1" ht="62.65" customHeight="1">
      <c r="A84" s="35"/>
      <c r="B84" s="36"/>
      <c r="C84" s="179" t="s">
        <v>78</v>
      </c>
      <c r="D84" s="179" t="s">
        <v>146</v>
      </c>
      <c r="E84" s="180" t="s">
        <v>1679</v>
      </c>
      <c r="F84" s="181" t="s">
        <v>1680</v>
      </c>
      <c r="G84" s="182" t="s">
        <v>194</v>
      </c>
      <c r="H84" s="183">
        <v>1</v>
      </c>
      <c r="I84" s="184"/>
      <c r="J84" s="185">
        <f>ROUND(I84*H84,2)</f>
        <v>0</v>
      </c>
      <c r="K84" s="181" t="s">
        <v>339</v>
      </c>
      <c r="L84" s="40"/>
      <c r="M84" s="186" t="s">
        <v>19</v>
      </c>
      <c r="N84" s="187" t="s">
        <v>42</v>
      </c>
      <c r="O84" s="65"/>
      <c r="P84" s="188">
        <f>O84*H84</f>
        <v>0</v>
      </c>
      <c r="Q84" s="188">
        <v>0</v>
      </c>
      <c r="R84" s="188">
        <f>Q84*H84</f>
        <v>0</v>
      </c>
      <c r="S84" s="188">
        <v>0</v>
      </c>
      <c r="T84" s="189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90" t="s">
        <v>151</v>
      </c>
      <c r="AT84" s="190" t="s">
        <v>146</v>
      </c>
      <c r="AU84" s="190" t="s">
        <v>78</v>
      </c>
      <c r="AY84" s="18" t="s">
        <v>143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8" t="s">
        <v>78</v>
      </c>
      <c r="BK84" s="191">
        <f>ROUND(I84*H84,2)</f>
        <v>0</v>
      </c>
      <c r="BL84" s="18" t="s">
        <v>151</v>
      </c>
      <c r="BM84" s="190" t="s">
        <v>1681</v>
      </c>
    </row>
    <row r="85" spans="1:47" s="2" customFormat="1" ht="39">
      <c r="A85" s="35"/>
      <c r="B85" s="36"/>
      <c r="C85" s="37"/>
      <c r="D85" s="192" t="s">
        <v>153</v>
      </c>
      <c r="E85" s="37"/>
      <c r="F85" s="193" t="s">
        <v>1680</v>
      </c>
      <c r="G85" s="37"/>
      <c r="H85" s="37"/>
      <c r="I85" s="194"/>
      <c r="J85" s="37"/>
      <c r="K85" s="37"/>
      <c r="L85" s="40"/>
      <c r="M85" s="195"/>
      <c r="N85" s="196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153</v>
      </c>
      <c r="AU85" s="18" t="s">
        <v>78</v>
      </c>
    </row>
    <row r="86" spans="1:65" s="2" customFormat="1" ht="33" customHeight="1">
      <c r="A86" s="35"/>
      <c r="B86" s="36"/>
      <c r="C86" s="179" t="s">
        <v>80</v>
      </c>
      <c r="D86" s="179" t="s">
        <v>146</v>
      </c>
      <c r="E86" s="180" t="s">
        <v>1682</v>
      </c>
      <c r="F86" s="181" t="s">
        <v>1683</v>
      </c>
      <c r="G86" s="182" t="s">
        <v>1684</v>
      </c>
      <c r="H86" s="183">
        <v>1</v>
      </c>
      <c r="I86" s="184"/>
      <c r="J86" s="185">
        <f>ROUND(I86*H86,2)</f>
        <v>0</v>
      </c>
      <c r="K86" s="181" t="s">
        <v>339</v>
      </c>
      <c r="L86" s="40"/>
      <c r="M86" s="186" t="s">
        <v>19</v>
      </c>
      <c r="N86" s="187" t="s">
        <v>42</v>
      </c>
      <c r="O86" s="65"/>
      <c r="P86" s="188">
        <f>O86*H86</f>
        <v>0</v>
      </c>
      <c r="Q86" s="188">
        <v>0</v>
      </c>
      <c r="R86" s="188">
        <f>Q86*H86</f>
        <v>0</v>
      </c>
      <c r="S86" s="188">
        <v>0</v>
      </c>
      <c r="T86" s="18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0" t="s">
        <v>151</v>
      </c>
      <c r="AT86" s="190" t="s">
        <v>146</v>
      </c>
      <c r="AU86" s="190" t="s">
        <v>78</v>
      </c>
      <c r="AY86" s="18" t="s">
        <v>143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8" t="s">
        <v>78</v>
      </c>
      <c r="BK86" s="191">
        <f>ROUND(I86*H86,2)</f>
        <v>0</v>
      </c>
      <c r="BL86" s="18" t="s">
        <v>151</v>
      </c>
      <c r="BM86" s="190" t="s">
        <v>1685</v>
      </c>
    </row>
    <row r="87" spans="1:47" s="2" customFormat="1" ht="19.5">
      <c r="A87" s="35"/>
      <c r="B87" s="36"/>
      <c r="C87" s="37"/>
      <c r="D87" s="192" t="s">
        <v>153</v>
      </c>
      <c r="E87" s="37"/>
      <c r="F87" s="193" t="s">
        <v>1683</v>
      </c>
      <c r="G87" s="37"/>
      <c r="H87" s="37"/>
      <c r="I87" s="194"/>
      <c r="J87" s="37"/>
      <c r="K87" s="37"/>
      <c r="L87" s="40"/>
      <c r="M87" s="195"/>
      <c r="N87" s="196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153</v>
      </c>
      <c r="AU87" s="18" t="s">
        <v>78</v>
      </c>
    </row>
    <row r="88" spans="1:65" s="2" customFormat="1" ht="37.9" customHeight="1">
      <c r="A88" s="35"/>
      <c r="B88" s="36"/>
      <c r="C88" s="179" t="s">
        <v>144</v>
      </c>
      <c r="D88" s="179" t="s">
        <v>146</v>
      </c>
      <c r="E88" s="180" t="s">
        <v>1686</v>
      </c>
      <c r="F88" s="181" t="s">
        <v>1687</v>
      </c>
      <c r="G88" s="182" t="s">
        <v>1684</v>
      </c>
      <c r="H88" s="183">
        <v>1</v>
      </c>
      <c r="I88" s="184"/>
      <c r="J88" s="185">
        <f>ROUND(I88*H88,2)</f>
        <v>0</v>
      </c>
      <c r="K88" s="181" t="s">
        <v>339</v>
      </c>
      <c r="L88" s="40"/>
      <c r="M88" s="186" t="s">
        <v>19</v>
      </c>
      <c r="N88" s="187" t="s">
        <v>42</v>
      </c>
      <c r="O88" s="65"/>
      <c r="P88" s="188">
        <f>O88*H88</f>
        <v>0</v>
      </c>
      <c r="Q88" s="188">
        <v>0</v>
      </c>
      <c r="R88" s="188">
        <f>Q88*H88</f>
        <v>0</v>
      </c>
      <c r="S88" s="188">
        <v>0</v>
      </c>
      <c r="T88" s="18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0" t="s">
        <v>151</v>
      </c>
      <c r="AT88" s="190" t="s">
        <v>146</v>
      </c>
      <c r="AU88" s="190" t="s">
        <v>78</v>
      </c>
      <c r="AY88" s="18" t="s">
        <v>143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18" t="s">
        <v>78</v>
      </c>
      <c r="BK88" s="191">
        <f>ROUND(I88*H88,2)</f>
        <v>0</v>
      </c>
      <c r="BL88" s="18" t="s">
        <v>151</v>
      </c>
      <c r="BM88" s="190" t="s">
        <v>1688</v>
      </c>
    </row>
    <row r="89" spans="1:47" s="2" customFormat="1" ht="29.25">
      <c r="A89" s="35"/>
      <c r="B89" s="36"/>
      <c r="C89" s="37"/>
      <c r="D89" s="192" t="s">
        <v>153</v>
      </c>
      <c r="E89" s="37"/>
      <c r="F89" s="193" t="s">
        <v>1687</v>
      </c>
      <c r="G89" s="37"/>
      <c r="H89" s="37"/>
      <c r="I89" s="194"/>
      <c r="J89" s="37"/>
      <c r="K89" s="37"/>
      <c r="L89" s="40"/>
      <c r="M89" s="195"/>
      <c r="N89" s="19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153</v>
      </c>
      <c r="AU89" s="18" t="s">
        <v>78</v>
      </c>
    </row>
    <row r="90" spans="1:65" s="2" customFormat="1" ht="24.2" customHeight="1">
      <c r="A90" s="35"/>
      <c r="B90" s="36"/>
      <c r="C90" s="179" t="s">
        <v>151</v>
      </c>
      <c r="D90" s="179" t="s">
        <v>146</v>
      </c>
      <c r="E90" s="180" t="s">
        <v>1689</v>
      </c>
      <c r="F90" s="181" t="s">
        <v>1690</v>
      </c>
      <c r="G90" s="182" t="s">
        <v>1691</v>
      </c>
      <c r="H90" s="183">
        <v>1</v>
      </c>
      <c r="I90" s="184"/>
      <c r="J90" s="185">
        <f>ROUND(I90*H90,2)</f>
        <v>0</v>
      </c>
      <c r="K90" s="181" t="s">
        <v>339</v>
      </c>
      <c r="L90" s="40"/>
      <c r="M90" s="186" t="s">
        <v>19</v>
      </c>
      <c r="N90" s="187" t="s">
        <v>42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151</v>
      </c>
      <c r="AT90" s="190" t="s">
        <v>146</v>
      </c>
      <c r="AU90" s="190" t="s">
        <v>78</v>
      </c>
      <c r="AY90" s="18" t="s">
        <v>143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78</v>
      </c>
      <c r="BK90" s="191">
        <f>ROUND(I90*H90,2)</f>
        <v>0</v>
      </c>
      <c r="BL90" s="18" t="s">
        <v>151</v>
      </c>
      <c r="BM90" s="190" t="s">
        <v>1692</v>
      </c>
    </row>
    <row r="91" spans="1:47" s="2" customFormat="1" ht="19.5">
      <c r="A91" s="35"/>
      <c r="B91" s="36"/>
      <c r="C91" s="37"/>
      <c r="D91" s="192" t="s">
        <v>153</v>
      </c>
      <c r="E91" s="37"/>
      <c r="F91" s="193" t="s">
        <v>1690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153</v>
      </c>
      <c r="AU91" s="18" t="s">
        <v>78</v>
      </c>
    </row>
    <row r="92" spans="2:63" s="12" customFormat="1" ht="25.9" customHeight="1">
      <c r="B92" s="163"/>
      <c r="C92" s="164"/>
      <c r="D92" s="165" t="s">
        <v>70</v>
      </c>
      <c r="E92" s="166" t="s">
        <v>1693</v>
      </c>
      <c r="F92" s="166" t="s">
        <v>1694</v>
      </c>
      <c r="G92" s="164"/>
      <c r="H92" s="164"/>
      <c r="I92" s="167"/>
      <c r="J92" s="168">
        <f>BK92</f>
        <v>0</v>
      </c>
      <c r="K92" s="164"/>
      <c r="L92" s="169"/>
      <c r="M92" s="170"/>
      <c r="N92" s="171"/>
      <c r="O92" s="171"/>
      <c r="P92" s="172">
        <f>P93+SUM(P94:P131)</f>
        <v>0</v>
      </c>
      <c r="Q92" s="171"/>
      <c r="R92" s="172">
        <f>R93+SUM(R94:R131)</f>
        <v>0</v>
      </c>
      <c r="S92" s="171"/>
      <c r="T92" s="173">
        <f>T93+SUM(T94:T131)</f>
        <v>0</v>
      </c>
      <c r="AR92" s="174" t="s">
        <v>183</v>
      </c>
      <c r="AT92" s="175" t="s">
        <v>70</v>
      </c>
      <c r="AU92" s="175" t="s">
        <v>71</v>
      </c>
      <c r="AY92" s="174" t="s">
        <v>143</v>
      </c>
      <c r="BK92" s="176">
        <f>BK93+SUM(BK94:BK131)</f>
        <v>0</v>
      </c>
    </row>
    <row r="93" spans="1:65" s="2" customFormat="1" ht="21.75" customHeight="1">
      <c r="A93" s="35"/>
      <c r="B93" s="36"/>
      <c r="C93" s="179" t="s">
        <v>183</v>
      </c>
      <c r="D93" s="179" t="s">
        <v>146</v>
      </c>
      <c r="E93" s="180" t="s">
        <v>1695</v>
      </c>
      <c r="F93" s="181" t="s">
        <v>1696</v>
      </c>
      <c r="G93" s="182" t="s">
        <v>658</v>
      </c>
      <c r="H93" s="183">
        <v>16</v>
      </c>
      <c r="I93" s="184"/>
      <c r="J93" s="185">
        <f>ROUND(I93*H93,2)</f>
        <v>0</v>
      </c>
      <c r="K93" s="181" t="s">
        <v>339</v>
      </c>
      <c r="L93" s="40"/>
      <c r="M93" s="186" t="s">
        <v>19</v>
      </c>
      <c r="N93" s="187" t="s">
        <v>42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1697</v>
      </c>
      <c r="AT93" s="190" t="s">
        <v>146</v>
      </c>
      <c r="AU93" s="190" t="s">
        <v>78</v>
      </c>
      <c r="AY93" s="18" t="s">
        <v>143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78</v>
      </c>
      <c r="BK93" s="191">
        <f>ROUND(I93*H93,2)</f>
        <v>0</v>
      </c>
      <c r="BL93" s="18" t="s">
        <v>1697</v>
      </c>
      <c r="BM93" s="190" t="s">
        <v>1698</v>
      </c>
    </row>
    <row r="94" spans="1:47" s="2" customFormat="1" ht="11.25">
      <c r="A94" s="35"/>
      <c r="B94" s="36"/>
      <c r="C94" s="37"/>
      <c r="D94" s="192" t="s">
        <v>153</v>
      </c>
      <c r="E94" s="37"/>
      <c r="F94" s="193" t="s">
        <v>1696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153</v>
      </c>
      <c r="AU94" s="18" t="s">
        <v>78</v>
      </c>
    </row>
    <row r="95" spans="2:51" s="13" customFormat="1" ht="11.25">
      <c r="B95" s="199"/>
      <c r="C95" s="200"/>
      <c r="D95" s="192" t="s">
        <v>157</v>
      </c>
      <c r="E95" s="201" t="s">
        <v>19</v>
      </c>
      <c r="F95" s="202" t="s">
        <v>1699</v>
      </c>
      <c r="G95" s="200"/>
      <c r="H95" s="201" t="s">
        <v>19</v>
      </c>
      <c r="I95" s="203"/>
      <c r="J95" s="200"/>
      <c r="K95" s="200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157</v>
      </c>
      <c r="AU95" s="208" t="s">
        <v>78</v>
      </c>
      <c r="AV95" s="13" t="s">
        <v>78</v>
      </c>
      <c r="AW95" s="13" t="s">
        <v>33</v>
      </c>
      <c r="AX95" s="13" t="s">
        <v>71</v>
      </c>
      <c r="AY95" s="208" t="s">
        <v>143</v>
      </c>
    </row>
    <row r="96" spans="2:51" s="13" customFormat="1" ht="22.5">
      <c r="B96" s="199"/>
      <c r="C96" s="200"/>
      <c r="D96" s="192" t="s">
        <v>157</v>
      </c>
      <c r="E96" s="201" t="s">
        <v>19</v>
      </c>
      <c r="F96" s="202" t="s">
        <v>1700</v>
      </c>
      <c r="G96" s="200"/>
      <c r="H96" s="201" t="s">
        <v>19</v>
      </c>
      <c r="I96" s="203"/>
      <c r="J96" s="200"/>
      <c r="K96" s="200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157</v>
      </c>
      <c r="AU96" s="208" t="s">
        <v>78</v>
      </c>
      <c r="AV96" s="13" t="s">
        <v>78</v>
      </c>
      <c r="AW96" s="13" t="s">
        <v>33</v>
      </c>
      <c r="AX96" s="13" t="s">
        <v>71</v>
      </c>
      <c r="AY96" s="208" t="s">
        <v>143</v>
      </c>
    </row>
    <row r="97" spans="2:51" s="13" customFormat="1" ht="22.5">
      <c r="B97" s="199"/>
      <c r="C97" s="200"/>
      <c r="D97" s="192" t="s">
        <v>157</v>
      </c>
      <c r="E97" s="201" t="s">
        <v>19</v>
      </c>
      <c r="F97" s="202" t="s">
        <v>1701</v>
      </c>
      <c r="G97" s="200"/>
      <c r="H97" s="201" t="s">
        <v>19</v>
      </c>
      <c r="I97" s="203"/>
      <c r="J97" s="200"/>
      <c r="K97" s="200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157</v>
      </c>
      <c r="AU97" s="208" t="s">
        <v>78</v>
      </c>
      <c r="AV97" s="13" t="s">
        <v>78</v>
      </c>
      <c r="AW97" s="13" t="s">
        <v>33</v>
      </c>
      <c r="AX97" s="13" t="s">
        <v>71</v>
      </c>
      <c r="AY97" s="208" t="s">
        <v>143</v>
      </c>
    </row>
    <row r="98" spans="2:51" s="13" customFormat="1" ht="22.5">
      <c r="B98" s="199"/>
      <c r="C98" s="200"/>
      <c r="D98" s="192" t="s">
        <v>157</v>
      </c>
      <c r="E98" s="201" t="s">
        <v>19</v>
      </c>
      <c r="F98" s="202" t="s">
        <v>1702</v>
      </c>
      <c r="G98" s="200"/>
      <c r="H98" s="201" t="s">
        <v>19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157</v>
      </c>
      <c r="AU98" s="208" t="s">
        <v>78</v>
      </c>
      <c r="AV98" s="13" t="s">
        <v>78</v>
      </c>
      <c r="AW98" s="13" t="s">
        <v>33</v>
      </c>
      <c r="AX98" s="13" t="s">
        <v>71</v>
      </c>
      <c r="AY98" s="208" t="s">
        <v>143</v>
      </c>
    </row>
    <row r="99" spans="2:51" s="13" customFormat="1" ht="33.75">
      <c r="B99" s="199"/>
      <c r="C99" s="200"/>
      <c r="D99" s="192" t="s">
        <v>157</v>
      </c>
      <c r="E99" s="201" t="s">
        <v>19</v>
      </c>
      <c r="F99" s="202" t="s">
        <v>1703</v>
      </c>
      <c r="G99" s="200"/>
      <c r="H99" s="201" t="s">
        <v>19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157</v>
      </c>
      <c r="AU99" s="208" t="s">
        <v>78</v>
      </c>
      <c r="AV99" s="13" t="s">
        <v>78</v>
      </c>
      <c r="AW99" s="13" t="s">
        <v>33</v>
      </c>
      <c r="AX99" s="13" t="s">
        <v>71</v>
      </c>
      <c r="AY99" s="208" t="s">
        <v>143</v>
      </c>
    </row>
    <row r="100" spans="2:51" s="13" customFormat="1" ht="22.5">
      <c r="B100" s="199"/>
      <c r="C100" s="200"/>
      <c r="D100" s="192" t="s">
        <v>157</v>
      </c>
      <c r="E100" s="201" t="s">
        <v>19</v>
      </c>
      <c r="F100" s="202" t="s">
        <v>1704</v>
      </c>
      <c r="G100" s="200"/>
      <c r="H100" s="201" t="s">
        <v>19</v>
      </c>
      <c r="I100" s="203"/>
      <c r="J100" s="200"/>
      <c r="K100" s="200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157</v>
      </c>
      <c r="AU100" s="208" t="s">
        <v>78</v>
      </c>
      <c r="AV100" s="13" t="s">
        <v>78</v>
      </c>
      <c r="AW100" s="13" t="s">
        <v>33</v>
      </c>
      <c r="AX100" s="13" t="s">
        <v>71</v>
      </c>
      <c r="AY100" s="208" t="s">
        <v>143</v>
      </c>
    </row>
    <row r="101" spans="2:51" s="13" customFormat="1" ht="22.5">
      <c r="B101" s="199"/>
      <c r="C101" s="200"/>
      <c r="D101" s="192" t="s">
        <v>157</v>
      </c>
      <c r="E101" s="201" t="s">
        <v>19</v>
      </c>
      <c r="F101" s="202" t="s">
        <v>1705</v>
      </c>
      <c r="G101" s="200"/>
      <c r="H101" s="201" t="s">
        <v>19</v>
      </c>
      <c r="I101" s="203"/>
      <c r="J101" s="200"/>
      <c r="K101" s="200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157</v>
      </c>
      <c r="AU101" s="208" t="s">
        <v>78</v>
      </c>
      <c r="AV101" s="13" t="s">
        <v>78</v>
      </c>
      <c r="AW101" s="13" t="s">
        <v>33</v>
      </c>
      <c r="AX101" s="13" t="s">
        <v>71</v>
      </c>
      <c r="AY101" s="208" t="s">
        <v>143</v>
      </c>
    </row>
    <row r="102" spans="2:51" s="13" customFormat="1" ht="22.5">
      <c r="B102" s="199"/>
      <c r="C102" s="200"/>
      <c r="D102" s="192" t="s">
        <v>157</v>
      </c>
      <c r="E102" s="201" t="s">
        <v>19</v>
      </c>
      <c r="F102" s="202" t="s">
        <v>1706</v>
      </c>
      <c r="G102" s="200"/>
      <c r="H102" s="201" t="s">
        <v>19</v>
      </c>
      <c r="I102" s="203"/>
      <c r="J102" s="200"/>
      <c r="K102" s="200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157</v>
      </c>
      <c r="AU102" s="208" t="s">
        <v>78</v>
      </c>
      <c r="AV102" s="13" t="s">
        <v>78</v>
      </c>
      <c r="AW102" s="13" t="s">
        <v>33</v>
      </c>
      <c r="AX102" s="13" t="s">
        <v>71</v>
      </c>
      <c r="AY102" s="208" t="s">
        <v>143</v>
      </c>
    </row>
    <row r="103" spans="2:51" s="14" customFormat="1" ht="11.25">
      <c r="B103" s="209"/>
      <c r="C103" s="210"/>
      <c r="D103" s="192" t="s">
        <v>157</v>
      </c>
      <c r="E103" s="211" t="s">
        <v>19</v>
      </c>
      <c r="F103" s="212" t="s">
        <v>1707</v>
      </c>
      <c r="G103" s="210"/>
      <c r="H103" s="213">
        <v>16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157</v>
      </c>
      <c r="AU103" s="219" t="s">
        <v>78</v>
      </c>
      <c r="AV103" s="14" t="s">
        <v>80</v>
      </c>
      <c r="AW103" s="14" t="s">
        <v>33</v>
      </c>
      <c r="AX103" s="14" t="s">
        <v>78</v>
      </c>
      <c r="AY103" s="219" t="s">
        <v>143</v>
      </c>
    </row>
    <row r="104" spans="1:65" s="2" customFormat="1" ht="62.65" customHeight="1">
      <c r="A104" s="35"/>
      <c r="B104" s="36"/>
      <c r="C104" s="179" t="s">
        <v>191</v>
      </c>
      <c r="D104" s="179" t="s">
        <v>146</v>
      </c>
      <c r="E104" s="180" t="s">
        <v>1708</v>
      </c>
      <c r="F104" s="181" t="s">
        <v>1709</v>
      </c>
      <c r="G104" s="182" t="s">
        <v>1684</v>
      </c>
      <c r="H104" s="183">
        <v>1</v>
      </c>
      <c r="I104" s="184"/>
      <c r="J104" s="185">
        <f>ROUND(I104*H104,2)</f>
        <v>0</v>
      </c>
      <c r="K104" s="181" t="s">
        <v>339</v>
      </c>
      <c r="L104" s="40"/>
      <c r="M104" s="186" t="s">
        <v>19</v>
      </c>
      <c r="N104" s="187" t="s">
        <v>42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151</v>
      </c>
      <c r="AT104" s="190" t="s">
        <v>146</v>
      </c>
      <c r="AU104" s="190" t="s">
        <v>78</v>
      </c>
      <c r="AY104" s="18" t="s">
        <v>143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78</v>
      </c>
      <c r="BK104" s="191">
        <f>ROUND(I104*H104,2)</f>
        <v>0</v>
      </c>
      <c r="BL104" s="18" t="s">
        <v>151</v>
      </c>
      <c r="BM104" s="190" t="s">
        <v>1710</v>
      </c>
    </row>
    <row r="105" spans="1:47" s="2" customFormat="1" ht="39">
      <c r="A105" s="35"/>
      <c r="B105" s="36"/>
      <c r="C105" s="37"/>
      <c r="D105" s="192" t="s">
        <v>153</v>
      </c>
      <c r="E105" s="37"/>
      <c r="F105" s="193" t="s">
        <v>1711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153</v>
      </c>
      <c r="AU105" s="18" t="s">
        <v>78</v>
      </c>
    </row>
    <row r="106" spans="2:51" s="14" customFormat="1" ht="11.25">
      <c r="B106" s="209"/>
      <c r="C106" s="210"/>
      <c r="D106" s="192" t="s">
        <v>157</v>
      </c>
      <c r="E106" s="211" t="s">
        <v>19</v>
      </c>
      <c r="F106" s="212" t="s">
        <v>1712</v>
      </c>
      <c r="G106" s="210"/>
      <c r="H106" s="213">
        <v>1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157</v>
      </c>
      <c r="AU106" s="219" t="s">
        <v>78</v>
      </c>
      <c r="AV106" s="14" t="s">
        <v>80</v>
      </c>
      <c r="AW106" s="14" t="s">
        <v>33</v>
      </c>
      <c r="AX106" s="14" t="s">
        <v>78</v>
      </c>
      <c r="AY106" s="219" t="s">
        <v>143</v>
      </c>
    </row>
    <row r="107" spans="2:51" s="13" customFormat="1" ht="22.5">
      <c r="B107" s="199"/>
      <c r="C107" s="200"/>
      <c r="D107" s="192" t="s">
        <v>157</v>
      </c>
      <c r="E107" s="201" t="s">
        <v>19</v>
      </c>
      <c r="F107" s="202" t="s">
        <v>1713</v>
      </c>
      <c r="G107" s="200"/>
      <c r="H107" s="201" t="s">
        <v>19</v>
      </c>
      <c r="I107" s="203"/>
      <c r="J107" s="200"/>
      <c r="K107" s="200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157</v>
      </c>
      <c r="AU107" s="208" t="s">
        <v>78</v>
      </c>
      <c r="AV107" s="13" t="s">
        <v>78</v>
      </c>
      <c r="AW107" s="13" t="s">
        <v>33</v>
      </c>
      <c r="AX107" s="13" t="s">
        <v>71</v>
      </c>
      <c r="AY107" s="208" t="s">
        <v>143</v>
      </c>
    </row>
    <row r="108" spans="2:51" s="13" customFormat="1" ht="22.5">
      <c r="B108" s="199"/>
      <c r="C108" s="200"/>
      <c r="D108" s="192" t="s">
        <v>157</v>
      </c>
      <c r="E108" s="201" t="s">
        <v>19</v>
      </c>
      <c r="F108" s="202" t="s">
        <v>1714</v>
      </c>
      <c r="G108" s="200"/>
      <c r="H108" s="201" t="s">
        <v>19</v>
      </c>
      <c r="I108" s="203"/>
      <c r="J108" s="200"/>
      <c r="K108" s="200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157</v>
      </c>
      <c r="AU108" s="208" t="s">
        <v>78</v>
      </c>
      <c r="AV108" s="13" t="s">
        <v>78</v>
      </c>
      <c r="AW108" s="13" t="s">
        <v>33</v>
      </c>
      <c r="AX108" s="13" t="s">
        <v>71</v>
      </c>
      <c r="AY108" s="208" t="s">
        <v>143</v>
      </c>
    </row>
    <row r="109" spans="2:51" s="13" customFormat="1" ht="22.5">
      <c r="B109" s="199"/>
      <c r="C109" s="200"/>
      <c r="D109" s="192" t="s">
        <v>157</v>
      </c>
      <c r="E109" s="201" t="s">
        <v>19</v>
      </c>
      <c r="F109" s="202" t="s">
        <v>1715</v>
      </c>
      <c r="G109" s="200"/>
      <c r="H109" s="201" t="s">
        <v>19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157</v>
      </c>
      <c r="AU109" s="208" t="s">
        <v>78</v>
      </c>
      <c r="AV109" s="13" t="s">
        <v>78</v>
      </c>
      <c r="AW109" s="13" t="s">
        <v>33</v>
      </c>
      <c r="AX109" s="13" t="s">
        <v>71</v>
      </c>
      <c r="AY109" s="208" t="s">
        <v>143</v>
      </c>
    </row>
    <row r="110" spans="2:51" s="13" customFormat="1" ht="22.5">
      <c r="B110" s="199"/>
      <c r="C110" s="200"/>
      <c r="D110" s="192" t="s">
        <v>157</v>
      </c>
      <c r="E110" s="201" t="s">
        <v>19</v>
      </c>
      <c r="F110" s="202" t="s">
        <v>1716</v>
      </c>
      <c r="G110" s="200"/>
      <c r="H110" s="201" t="s">
        <v>19</v>
      </c>
      <c r="I110" s="203"/>
      <c r="J110" s="200"/>
      <c r="K110" s="200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157</v>
      </c>
      <c r="AU110" s="208" t="s">
        <v>78</v>
      </c>
      <c r="AV110" s="13" t="s">
        <v>78</v>
      </c>
      <c r="AW110" s="13" t="s">
        <v>33</v>
      </c>
      <c r="AX110" s="13" t="s">
        <v>71</v>
      </c>
      <c r="AY110" s="208" t="s">
        <v>143</v>
      </c>
    </row>
    <row r="111" spans="2:51" s="13" customFormat="1" ht="22.5">
      <c r="B111" s="199"/>
      <c r="C111" s="200"/>
      <c r="D111" s="192" t="s">
        <v>157</v>
      </c>
      <c r="E111" s="201" t="s">
        <v>19</v>
      </c>
      <c r="F111" s="202" t="s">
        <v>1717</v>
      </c>
      <c r="G111" s="200"/>
      <c r="H111" s="201" t="s">
        <v>19</v>
      </c>
      <c r="I111" s="203"/>
      <c r="J111" s="200"/>
      <c r="K111" s="200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157</v>
      </c>
      <c r="AU111" s="208" t="s">
        <v>78</v>
      </c>
      <c r="AV111" s="13" t="s">
        <v>78</v>
      </c>
      <c r="AW111" s="13" t="s">
        <v>33</v>
      </c>
      <c r="AX111" s="13" t="s">
        <v>71</v>
      </c>
      <c r="AY111" s="208" t="s">
        <v>143</v>
      </c>
    </row>
    <row r="112" spans="2:51" s="13" customFormat="1" ht="11.25">
      <c r="B112" s="199"/>
      <c r="C112" s="200"/>
      <c r="D112" s="192" t="s">
        <v>157</v>
      </c>
      <c r="E112" s="201" t="s">
        <v>19</v>
      </c>
      <c r="F112" s="202" t="s">
        <v>1718</v>
      </c>
      <c r="G112" s="200"/>
      <c r="H112" s="201" t="s">
        <v>19</v>
      </c>
      <c r="I112" s="203"/>
      <c r="J112" s="200"/>
      <c r="K112" s="200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157</v>
      </c>
      <c r="AU112" s="208" t="s">
        <v>78</v>
      </c>
      <c r="AV112" s="13" t="s">
        <v>78</v>
      </c>
      <c r="AW112" s="13" t="s">
        <v>33</v>
      </c>
      <c r="AX112" s="13" t="s">
        <v>71</v>
      </c>
      <c r="AY112" s="208" t="s">
        <v>143</v>
      </c>
    </row>
    <row r="113" spans="2:51" s="13" customFormat="1" ht="11.25">
      <c r="B113" s="199"/>
      <c r="C113" s="200"/>
      <c r="D113" s="192" t="s">
        <v>157</v>
      </c>
      <c r="E113" s="201" t="s">
        <v>19</v>
      </c>
      <c r="F113" s="202" t="s">
        <v>1719</v>
      </c>
      <c r="G113" s="200"/>
      <c r="H113" s="201" t="s">
        <v>19</v>
      </c>
      <c r="I113" s="203"/>
      <c r="J113" s="200"/>
      <c r="K113" s="200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157</v>
      </c>
      <c r="AU113" s="208" t="s">
        <v>78</v>
      </c>
      <c r="AV113" s="13" t="s">
        <v>78</v>
      </c>
      <c r="AW113" s="13" t="s">
        <v>33</v>
      </c>
      <c r="AX113" s="13" t="s">
        <v>71</v>
      </c>
      <c r="AY113" s="208" t="s">
        <v>143</v>
      </c>
    </row>
    <row r="114" spans="1:65" s="2" customFormat="1" ht="24.2" customHeight="1">
      <c r="A114" s="35"/>
      <c r="B114" s="36"/>
      <c r="C114" s="179" t="s">
        <v>199</v>
      </c>
      <c r="D114" s="179" t="s">
        <v>146</v>
      </c>
      <c r="E114" s="180" t="s">
        <v>1720</v>
      </c>
      <c r="F114" s="181" t="s">
        <v>1721</v>
      </c>
      <c r="G114" s="182" t="s">
        <v>1684</v>
      </c>
      <c r="H114" s="183">
        <v>1</v>
      </c>
      <c r="I114" s="184"/>
      <c r="J114" s="185">
        <f>ROUND(I114*H114,2)</f>
        <v>0</v>
      </c>
      <c r="K114" s="181" t="s">
        <v>339</v>
      </c>
      <c r="L114" s="40"/>
      <c r="M114" s="186" t="s">
        <v>19</v>
      </c>
      <c r="N114" s="187" t="s">
        <v>42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151</v>
      </c>
      <c r="AT114" s="190" t="s">
        <v>146</v>
      </c>
      <c r="AU114" s="190" t="s">
        <v>78</v>
      </c>
      <c r="AY114" s="18" t="s">
        <v>143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78</v>
      </c>
      <c r="BK114" s="191">
        <f>ROUND(I114*H114,2)</f>
        <v>0</v>
      </c>
      <c r="BL114" s="18" t="s">
        <v>151</v>
      </c>
      <c r="BM114" s="190" t="s">
        <v>1722</v>
      </c>
    </row>
    <row r="115" spans="1:47" s="2" customFormat="1" ht="19.5">
      <c r="A115" s="35"/>
      <c r="B115" s="36"/>
      <c r="C115" s="37"/>
      <c r="D115" s="192" t="s">
        <v>153</v>
      </c>
      <c r="E115" s="37"/>
      <c r="F115" s="193" t="s">
        <v>1721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153</v>
      </c>
      <c r="AU115" s="18" t="s">
        <v>78</v>
      </c>
    </row>
    <row r="116" spans="2:51" s="13" customFormat="1" ht="11.25">
      <c r="B116" s="199"/>
      <c r="C116" s="200"/>
      <c r="D116" s="192" t="s">
        <v>157</v>
      </c>
      <c r="E116" s="201" t="s">
        <v>19</v>
      </c>
      <c r="F116" s="202" t="s">
        <v>1723</v>
      </c>
      <c r="G116" s="200"/>
      <c r="H116" s="201" t="s">
        <v>19</v>
      </c>
      <c r="I116" s="203"/>
      <c r="J116" s="200"/>
      <c r="K116" s="200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157</v>
      </c>
      <c r="AU116" s="208" t="s">
        <v>78</v>
      </c>
      <c r="AV116" s="13" t="s">
        <v>78</v>
      </c>
      <c r="AW116" s="13" t="s">
        <v>33</v>
      </c>
      <c r="AX116" s="13" t="s">
        <v>71</v>
      </c>
      <c r="AY116" s="208" t="s">
        <v>143</v>
      </c>
    </row>
    <row r="117" spans="2:51" s="14" customFormat="1" ht="33.75">
      <c r="B117" s="209"/>
      <c r="C117" s="210"/>
      <c r="D117" s="192" t="s">
        <v>157</v>
      </c>
      <c r="E117" s="211" t="s">
        <v>19</v>
      </c>
      <c r="F117" s="212" t="s">
        <v>1724</v>
      </c>
      <c r="G117" s="210"/>
      <c r="H117" s="213">
        <v>1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157</v>
      </c>
      <c r="AU117" s="219" t="s">
        <v>78</v>
      </c>
      <c r="AV117" s="14" t="s">
        <v>80</v>
      </c>
      <c r="AW117" s="14" t="s">
        <v>33</v>
      </c>
      <c r="AX117" s="14" t="s">
        <v>78</v>
      </c>
      <c r="AY117" s="219" t="s">
        <v>143</v>
      </c>
    </row>
    <row r="118" spans="2:51" s="13" customFormat="1" ht="33.75">
      <c r="B118" s="199"/>
      <c r="C118" s="200"/>
      <c r="D118" s="192" t="s">
        <v>157</v>
      </c>
      <c r="E118" s="201" t="s">
        <v>19</v>
      </c>
      <c r="F118" s="202" t="s">
        <v>1725</v>
      </c>
      <c r="G118" s="200"/>
      <c r="H118" s="201" t="s">
        <v>19</v>
      </c>
      <c r="I118" s="203"/>
      <c r="J118" s="200"/>
      <c r="K118" s="200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157</v>
      </c>
      <c r="AU118" s="208" t="s">
        <v>78</v>
      </c>
      <c r="AV118" s="13" t="s">
        <v>78</v>
      </c>
      <c r="AW118" s="13" t="s">
        <v>33</v>
      </c>
      <c r="AX118" s="13" t="s">
        <v>71</v>
      </c>
      <c r="AY118" s="208" t="s">
        <v>143</v>
      </c>
    </row>
    <row r="119" spans="1:65" s="2" customFormat="1" ht="49.15" customHeight="1">
      <c r="A119" s="35"/>
      <c r="B119" s="36"/>
      <c r="C119" s="179" t="s">
        <v>206</v>
      </c>
      <c r="D119" s="179" t="s">
        <v>146</v>
      </c>
      <c r="E119" s="180" t="s">
        <v>1726</v>
      </c>
      <c r="F119" s="181" t="s">
        <v>1727</v>
      </c>
      <c r="G119" s="182" t="s">
        <v>1684</v>
      </c>
      <c r="H119" s="183">
        <v>1</v>
      </c>
      <c r="I119" s="184"/>
      <c r="J119" s="185">
        <f>ROUND(I119*H119,2)</f>
        <v>0</v>
      </c>
      <c r="K119" s="181" t="s">
        <v>339</v>
      </c>
      <c r="L119" s="40"/>
      <c r="M119" s="186" t="s">
        <v>19</v>
      </c>
      <c r="N119" s="187" t="s">
        <v>42</v>
      </c>
      <c r="O119" s="6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151</v>
      </c>
      <c r="AT119" s="190" t="s">
        <v>146</v>
      </c>
      <c r="AU119" s="190" t="s">
        <v>78</v>
      </c>
      <c r="AY119" s="18" t="s">
        <v>143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78</v>
      </c>
      <c r="BK119" s="191">
        <f>ROUND(I119*H119,2)</f>
        <v>0</v>
      </c>
      <c r="BL119" s="18" t="s">
        <v>151</v>
      </c>
      <c r="BM119" s="190" t="s">
        <v>1728</v>
      </c>
    </row>
    <row r="120" spans="1:47" s="2" customFormat="1" ht="29.25">
      <c r="A120" s="35"/>
      <c r="B120" s="36"/>
      <c r="C120" s="37"/>
      <c r="D120" s="192" t="s">
        <v>153</v>
      </c>
      <c r="E120" s="37"/>
      <c r="F120" s="193" t="s">
        <v>1729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153</v>
      </c>
      <c r="AU120" s="18" t="s">
        <v>78</v>
      </c>
    </row>
    <row r="121" spans="1:65" s="2" customFormat="1" ht="55.5" customHeight="1">
      <c r="A121" s="35"/>
      <c r="B121" s="36"/>
      <c r="C121" s="179" t="s">
        <v>213</v>
      </c>
      <c r="D121" s="179" t="s">
        <v>146</v>
      </c>
      <c r="E121" s="180" t="s">
        <v>1730</v>
      </c>
      <c r="F121" s="181" t="s">
        <v>1731</v>
      </c>
      <c r="G121" s="182" t="s">
        <v>1684</v>
      </c>
      <c r="H121" s="183">
        <v>1</v>
      </c>
      <c r="I121" s="184"/>
      <c r="J121" s="185">
        <f>ROUND(I121*H121,2)</f>
        <v>0</v>
      </c>
      <c r="K121" s="181" t="s">
        <v>339</v>
      </c>
      <c r="L121" s="40"/>
      <c r="M121" s="186" t="s">
        <v>19</v>
      </c>
      <c r="N121" s="187" t="s">
        <v>42</v>
      </c>
      <c r="O121" s="65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151</v>
      </c>
      <c r="AT121" s="190" t="s">
        <v>146</v>
      </c>
      <c r="AU121" s="190" t="s">
        <v>78</v>
      </c>
      <c r="AY121" s="18" t="s">
        <v>143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78</v>
      </c>
      <c r="BK121" s="191">
        <f>ROUND(I121*H121,2)</f>
        <v>0</v>
      </c>
      <c r="BL121" s="18" t="s">
        <v>151</v>
      </c>
      <c r="BM121" s="190" t="s">
        <v>1732</v>
      </c>
    </row>
    <row r="122" spans="1:47" s="2" customFormat="1" ht="39">
      <c r="A122" s="35"/>
      <c r="B122" s="36"/>
      <c r="C122" s="37"/>
      <c r="D122" s="192" t="s">
        <v>153</v>
      </c>
      <c r="E122" s="37"/>
      <c r="F122" s="193" t="s">
        <v>1731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153</v>
      </c>
      <c r="AU122" s="18" t="s">
        <v>78</v>
      </c>
    </row>
    <row r="123" spans="1:65" s="2" customFormat="1" ht="33" customHeight="1">
      <c r="A123" s="35"/>
      <c r="B123" s="36"/>
      <c r="C123" s="179" t="s">
        <v>222</v>
      </c>
      <c r="D123" s="179" t="s">
        <v>146</v>
      </c>
      <c r="E123" s="180" t="s">
        <v>1733</v>
      </c>
      <c r="F123" s="181" t="s">
        <v>1734</v>
      </c>
      <c r="G123" s="182" t="s">
        <v>1684</v>
      </c>
      <c r="H123" s="183">
        <v>1</v>
      </c>
      <c r="I123" s="184"/>
      <c r="J123" s="185">
        <f>ROUND(I123*H123,2)</f>
        <v>0</v>
      </c>
      <c r="K123" s="181" t="s">
        <v>339</v>
      </c>
      <c r="L123" s="40"/>
      <c r="M123" s="186" t="s">
        <v>19</v>
      </c>
      <c r="N123" s="187" t="s">
        <v>42</v>
      </c>
      <c r="O123" s="65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151</v>
      </c>
      <c r="AT123" s="190" t="s">
        <v>146</v>
      </c>
      <c r="AU123" s="190" t="s">
        <v>78</v>
      </c>
      <c r="AY123" s="18" t="s">
        <v>143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78</v>
      </c>
      <c r="BK123" s="191">
        <f>ROUND(I123*H123,2)</f>
        <v>0</v>
      </c>
      <c r="BL123" s="18" t="s">
        <v>151</v>
      </c>
      <c r="BM123" s="190" t="s">
        <v>1735</v>
      </c>
    </row>
    <row r="124" spans="1:47" s="2" customFormat="1" ht="19.5">
      <c r="A124" s="35"/>
      <c r="B124" s="36"/>
      <c r="C124" s="37"/>
      <c r="D124" s="192" t="s">
        <v>153</v>
      </c>
      <c r="E124" s="37"/>
      <c r="F124" s="193" t="s">
        <v>1736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153</v>
      </c>
      <c r="AU124" s="18" t="s">
        <v>78</v>
      </c>
    </row>
    <row r="125" spans="2:51" s="14" customFormat="1" ht="22.5">
      <c r="B125" s="209"/>
      <c r="C125" s="210"/>
      <c r="D125" s="192" t="s">
        <v>157</v>
      </c>
      <c r="E125" s="211" t="s">
        <v>19</v>
      </c>
      <c r="F125" s="212" t="s">
        <v>1737</v>
      </c>
      <c r="G125" s="210"/>
      <c r="H125" s="213">
        <v>1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157</v>
      </c>
      <c r="AU125" s="219" t="s">
        <v>78</v>
      </c>
      <c r="AV125" s="14" t="s">
        <v>80</v>
      </c>
      <c r="AW125" s="14" t="s">
        <v>33</v>
      </c>
      <c r="AX125" s="14" t="s">
        <v>78</v>
      </c>
      <c r="AY125" s="219" t="s">
        <v>143</v>
      </c>
    </row>
    <row r="126" spans="2:51" s="13" customFormat="1" ht="22.5">
      <c r="B126" s="199"/>
      <c r="C126" s="200"/>
      <c r="D126" s="192" t="s">
        <v>157</v>
      </c>
      <c r="E126" s="201" t="s">
        <v>19</v>
      </c>
      <c r="F126" s="202" t="s">
        <v>1738</v>
      </c>
      <c r="G126" s="200"/>
      <c r="H126" s="201" t="s">
        <v>19</v>
      </c>
      <c r="I126" s="203"/>
      <c r="J126" s="200"/>
      <c r="K126" s="200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157</v>
      </c>
      <c r="AU126" s="208" t="s">
        <v>78</v>
      </c>
      <c r="AV126" s="13" t="s">
        <v>78</v>
      </c>
      <c r="AW126" s="13" t="s">
        <v>33</v>
      </c>
      <c r="AX126" s="13" t="s">
        <v>71</v>
      </c>
      <c r="AY126" s="208" t="s">
        <v>143</v>
      </c>
    </row>
    <row r="127" spans="1:65" s="2" customFormat="1" ht="24.2" customHeight="1">
      <c r="A127" s="35"/>
      <c r="B127" s="36"/>
      <c r="C127" s="179" t="s">
        <v>232</v>
      </c>
      <c r="D127" s="179" t="s">
        <v>146</v>
      </c>
      <c r="E127" s="180" t="s">
        <v>1739</v>
      </c>
      <c r="F127" s="181" t="s">
        <v>1740</v>
      </c>
      <c r="G127" s="182" t="s">
        <v>1684</v>
      </c>
      <c r="H127" s="183">
        <v>1</v>
      </c>
      <c r="I127" s="184"/>
      <c r="J127" s="185">
        <f>ROUND(I127*H127,2)</f>
        <v>0</v>
      </c>
      <c r="K127" s="181" t="s">
        <v>339</v>
      </c>
      <c r="L127" s="40"/>
      <c r="M127" s="186" t="s">
        <v>19</v>
      </c>
      <c r="N127" s="187" t="s">
        <v>42</v>
      </c>
      <c r="O127" s="65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151</v>
      </c>
      <c r="AT127" s="190" t="s">
        <v>146</v>
      </c>
      <c r="AU127" s="190" t="s">
        <v>78</v>
      </c>
      <c r="AY127" s="18" t="s">
        <v>143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78</v>
      </c>
      <c r="BK127" s="191">
        <f>ROUND(I127*H127,2)</f>
        <v>0</v>
      </c>
      <c r="BL127" s="18" t="s">
        <v>151</v>
      </c>
      <c r="BM127" s="190" t="s">
        <v>1741</v>
      </c>
    </row>
    <row r="128" spans="1:47" s="2" customFormat="1" ht="11.25">
      <c r="A128" s="35"/>
      <c r="B128" s="36"/>
      <c r="C128" s="37"/>
      <c r="D128" s="192" t="s">
        <v>153</v>
      </c>
      <c r="E128" s="37"/>
      <c r="F128" s="193" t="s">
        <v>1740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153</v>
      </c>
      <c r="AU128" s="18" t="s">
        <v>78</v>
      </c>
    </row>
    <row r="129" spans="1:65" s="2" customFormat="1" ht="33" customHeight="1">
      <c r="A129" s="35"/>
      <c r="B129" s="36"/>
      <c r="C129" s="179" t="s">
        <v>239</v>
      </c>
      <c r="D129" s="179" t="s">
        <v>146</v>
      </c>
      <c r="E129" s="180" t="s">
        <v>1742</v>
      </c>
      <c r="F129" s="181" t="s">
        <v>1743</v>
      </c>
      <c r="G129" s="182" t="s">
        <v>1684</v>
      </c>
      <c r="H129" s="183">
        <v>1</v>
      </c>
      <c r="I129" s="184"/>
      <c r="J129" s="185">
        <f>ROUND(I129*H129,2)</f>
        <v>0</v>
      </c>
      <c r="K129" s="181" t="s">
        <v>339</v>
      </c>
      <c r="L129" s="40"/>
      <c r="M129" s="186" t="s">
        <v>19</v>
      </c>
      <c r="N129" s="187" t="s">
        <v>42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151</v>
      </c>
      <c r="AT129" s="190" t="s">
        <v>146</v>
      </c>
      <c r="AU129" s="190" t="s">
        <v>78</v>
      </c>
      <c r="AY129" s="18" t="s">
        <v>143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78</v>
      </c>
      <c r="BK129" s="191">
        <f>ROUND(I129*H129,2)</f>
        <v>0</v>
      </c>
      <c r="BL129" s="18" t="s">
        <v>151</v>
      </c>
      <c r="BM129" s="190" t="s">
        <v>1744</v>
      </c>
    </row>
    <row r="130" spans="1:47" s="2" customFormat="1" ht="19.5">
      <c r="A130" s="35"/>
      <c r="B130" s="36"/>
      <c r="C130" s="37"/>
      <c r="D130" s="192" t="s">
        <v>153</v>
      </c>
      <c r="E130" s="37"/>
      <c r="F130" s="193" t="s">
        <v>1743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153</v>
      </c>
      <c r="AU130" s="18" t="s">
        <v>78</v>
      </c>
    </row>
    <row r="131" spans="2:63" s="12" customFormat="1" ht="22.9" customHeight="1">
      <c r="B131" s="163"/>
      <c r="C131" s="164"/>
      <c r="D131" s="165" t="s">
        <v>70</v>
      </c>
      <c r="E131" s="177" t="s">
        <v>1745</v>
      </c>
      <c r="F131" s="177" t="s">
        <v>1746</v>
      </c>
      <c r="G131" s="164"/>
      <c r="H131" s="164"/>
      <c r="I131" s="167"/>
      <c r="J131" s="178">
        <f>BK131</f>
        <v>0</v>
      </c>
      <c r="K131" s="164"/>
      <c r="L131" s="169"/>
      <c r="M131" s="170"/>
      <c r="N131" s="171"/>
      <c r="O131" s="171"/>
      <c r="P131" s="172">
        <f>SUM(P132:P138)</f>
        <v>0</v>
      </c>
      <c r="Q131" s="171"/>
      <c r="R131" s="172">
        <f>SUM(R132:R138)</f>
        <v>0</v>
      </c>
      <c r="S131" s="171"/>
      <c r="T131" s="173">
        <f>SUM(T132:T138)</f>
        <v>0</v>
      </c>
      <c r="AR131" s="174" t="s">
        <v>183</v>
      </c>
      <c r="AT131" s="175" t="s">
        <v>70</v>
      </c>
      <c r="AU131" s="175" t="s">
        <v>78</v>
      </c>
      <c r="AY131" s="174" t="s">
        <v>143</v>
      </c>
      <c r="BK131" s="176">
        <f>SUM(BK132:BK138)</f>
        <v>0</v>
      </c>
    </row>
    <row r="132" spans="1:65" s="2" customFormat="1" ht="16.5" customHeight="1">
      <c r="A132" s="35"/>
      <c r="B132" s="36"/>
      <c r="C132" s="179" t="s">
        <v>246</v>
      </c>
      <c r="D132" s="179" t="s">
        <v>146</v>
      </c>
      <c r="E132" s="180" t="s">
        <v>1747</v>
      </c>
      <c r="F132" s="181" t="s">
        <v>1748</v>
      </c>
      <c r="G132" s="182" t="s">
        <v>1749</v>
      </c>
      <c r="H132" s="183">
        <v>2</v>
      </c>
      <c r="I132" s="184"/>
      <c r="J132" s="185">
        <f>ROUND(I132*H132,2)</f>
        <v>0</v>
      </c>
      <c r="K132" s="181" t="s">
        <v>339</v>
      </c>
      <c r="L132" s="40"/>
      <c r="M132" s="186" t="s">
        <v>19</v>
      </c>
      <c r="N132" s="187" t="s">
        <v>42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1697</v>
      </c>
      <c r="AT132" s="190" t="s">
        <v>146</v>
      </c>
      <c r="AU132" s="190" t="s">
        <v>80</v>
      </c>
      <c r="AY132" s="18" t="s">
        <v>143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78</v>
      </c>
      <c r="BK132" s="191">
        <f>ROUND(I132*H132,2)</f>
        <v>0</v>
      </c>
      <c r="BL132" s="18" t="s">
        <v>1697</v>
      </c>
      <c r="BM132" s="190" t="s">
        <v>1750</v>
      </c>
    </row>
    <row r="133" spans="1:47" s="2" customFormat="1" ht="11.25">
      <c r="A133" s="35"/>
      <c r="B133" s="36"/>
      <c r="C133" s="37"/>
      <c r="D133" s="192" t="s">
        <v>153</v>
      </c>
      <c r="E133" s="37"/>
      <c r="F133" s="193" t="s">
        <v>1748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153</v>
      </c>
      <c r="AU133" s="18" t="s">
        <v>80</v>
      </c>
    </row>
    <row r="134" spans="2:51" s="13" customFormat="1" ht="22.5">
      <c r="B134" s="199"/>
      <c r="C134" s="200"/>
      <c r="D134" s="192" t="s">
        <v>157</v>
      </c>
      <c r="E134" s="201" t="s">
        <v>19</v>
      </c>
      <c r="F134" s="202" t="s">
        <v>1751</v>
      </c>
      <c r="G134" s="200"/>
      <c r="H134" s="201" t="s">
        <v>19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157</v>
      </c>
      <c r="AU134" s="208" t="s">
        <v>80</v>
      </c>
      <c r="AV134" s="13" t="s">
        <v>78</v>
      </c>
      <c r="AW134" s="13" t="s">
        <v>33</v>
      </c>
      <c r="AX134" s="13" t="s">
        <v>71</v>
      </c>
      <c r="AY134" s="208" t="s">
        <v>143</v>
      </c>
    </row>
    <row r="135" spans="2:51" s="13" customFormat="1" ht="11.25">
      <c r="B135" s="199"/>
      <c r="C135" s="200"/>
      <c r="D135" s="192" t="s">
        <v>157</v>
      </c>
      <c r="E135" s="201" t="s">
        <v>19</v>
      </c>
      <c r="F135" s="202" t="s">
        <v>1752</v>
      </c>
      <c r="G135" s="200"/>
      <c r="H135" s="201" t="s">
        <v>19</v>
      </c>
      <c r="I135" s="203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157</v>
      </c>
      <c r="AU135" s="208" t="s">
        <v>80</v>
      </c>
      <c r="AV135" s="13" t="s">
        <v>78</v>
      </c>
      <c r="AW135" s="13" t="s">
        <v>33</v>
      </c>
      <c r="AX135" s="13" t="s">
        <v>71</v>
      </c>
      <c r="AY135" s="208" t="s">
        <v>143</v>
      </c>
    </row>
    <row r="136" spans="2:51" s="14" customFormat="1" ht="11.25">
      <c r="B136" s="209"/>
      <c r="C136" s="210"/>
      <c r="D136" s="192" t="s">
        <v>157</v>
      </c>
      <c r="E136" s="211" t="s">
        <v>19</v>
      </c>
      <c r="F136" s="212" t="s">
        <v>1753</v>
      </c>
      <c r="G136" s="210"/>
      <c r="H136" s="213">
        <v>1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157</v>
      </c>
      <c r="AU136" s="219" t="s">
        <v>80</v>
      </c>
      <c r="AV136" s="14" t="s">
        <v>80</v>
      </c>
      <c r="AW136" s="14" t="s">
        <v>33</v>
      </c>
      <c r="AX136" s="14" t="s">
        <v>71</v>
      </c>
      <c r="AY136" s="219" t="s">
        <v>143</v>
      </c>
    </row>
    <row r="137" spans="2:51" s="14" customFormat="1" ht="11.25">
      <c r="B137" s="209"/>
      <c r="C137" s="210"/>
      <c r="D137" s="192" t="s">
        <v>157</v>
      </c>
      <c r="E137" s="211" t="s">
        <v>19</v>
      </c>
      <c r="F137" s="212" t="s">
        <v>1754</v>
      </c>
      <c r="G137" s="210"/>
      <c r="H137" s="213">
        <v>1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157</v>
      </c>
      <c r="AU137" s="219" t="s">
        <v>80</v>
      </c>
      <c r="AV137" s="14" t="s">
        <v>80</v>
      </c>
      <c r="AW137" s="14" t="s">
        <v>33</v>
      </c>
      <c r="AX137" s="14" t="s">
        <v>71</v>
      </c>
      <c r="AY137" s="219" t="s">
        <v>143</v>
      </c>
    </row>
    <row r="138" spans="2:51" s="15" customFormat="1" ht="11.25">
      <c r="B138" s="231"/>
      <c r="C138" s="232"/>
      <c r="D138" s="192" t="s">
        <v>157</v>
      </c>
      <c r="E138" s="233" t="s">
        <v>19</v>
      </c>
      <c r="F138" s="234" t="s">
        <v>358</v>
      </c>
      <c r="G138" s="232"/>
      <c r="H138" s="235">
        <v>2</v>
      </c>
      <c r="I138" s="236"/>
      <c r="J138" s="232"/>
      <c r="K138" s="232"/>
      <c r="L138" s="237"/>
      <c r="M138" s="242"/>
      <c r="N138" s="243"/>
      <c r="O138" s="243"/>
      <c r="P138" s="243"/>
      <c r="Q138" s="243"/>
      <c r="R138" s="243"/>
      <c r="S138" s="243"/>
      <c r="T138" s="244"/>
      <c r="AT138" s="241" t="s">
        <v>157</v>
      </c>
      <c r="AU138" s="241" t="s">
        <v>80</v>
      </c>
      <c r="AV138" s="15" t="s">
        <v>151</v>
      </c>
      <c r="AW138" s="15" t="s">
        <v>33</v>
      </c>
      <c r="AX138" s="15" t="s">
        <v>78</v>
      </c>
      <c r="AY138" s="241" t="s">
        <v>143</v>
      </c>
    </row>
    <row r="139" spans="1:31" s="2" customFormat="1" ht="6.95" customHeight="1">
      <c r="A139" s="35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0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algorithmName="SHA-512" hashValue="YluGLGH9kbouChRBri7zCOgd2xaj3kxP6rtZbrs31+RFSUBbtKBwEJBbMwUnD1MxaG6qkpS67CqfbYcpiek5oQ==" saltValue="3QdEH6T1gjWIzEWbPOa7+NmXfyXbN1mV9yjqrcA7Sw0ogt3sI+W4LRagT0AS9uWOCQHkDD+u4TvhPnFBKZGuGw==" spinCount="100000" sheet="1" objects="1" scenarios="1" formatColumns="0" formatRows="0" autoFilter="0"/>
  <autoFilter ref="C81:K13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6" customFormat="1" ht="45" customHeight="1">
      <c r="B3" s="255"/>
      <c r="C3" s="387" t="s">
        <v>1755</v>
      </c>
      <c r="D3" s="387"/>
      <c r="E3" s="387"/>
      <c r="F3" s="387"/>
      <c r="G3" s="387"/>
      <c r="H3" s="387"/>
      <c r="I3" s="387"/>
      <c r="J3" s="387"/>
      <c r="K3" s="256"/>
    </row>
    <row r="4" spans="2:11" s="1" customFormat="1" ht="25.5" customHeight="1">
      <c r="B4" s="257"/>
      <c r="C4" s="392" t="s">
        <v>1756</v>
      </c>
      <c r="D4" s="392"/>
      <c r="E4" s="392"/>
      <c r="F4" s="392"/>
      <c r="G4" s="392"/>
      <c r="H4" s="392"/>
      <c r="I4" s="392"/>
      <c r="J4" s="392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91" t="s">
        <v>1757</v>
      </c>
      <c r="D6" s="391"/>
      <c r="E6" s="391"/>
      <c r="F6" s="391"/>
      <c r="G6" s="391"/>
      <c r="H6" s="391"/>
      <c r="I6" s="391"/>
      <c r="J6" s="391"/>
      <c r="K6" s="258"/>
    </row>
    <row r="7" spans="2:11" s="1" customFormat="1" ht="15" customHeight="1">
      <c r="B7" s="261"/>
      <c r="C7" s="391" t="s">
        <v>1758</v>
      </c>
      <c r="D7" s="391"/>
      <c r="E7" s="391"/>
      <c r="F7" s="391"/>
      <c r="G7" s="391"/>
      <c r="H7" s="391"/>
      <c r="I7" s="391"/>
      <c r="J7" s="391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91" t="s">
        <v>1759</v>
      </c>
      <c r="D9" s="391"/>
      <c r="E9" s="391"/>
      <c r="F9" s="391"/>
      <c r="G9" s="391"/>
      <c r="H9" s="391"/>
      <c r="I9" s="391"/>
      <c r="J9" s="391"/>
      <c r="K9" s="258"/>
    </row>
    <row r="10" spans="2:11" s="1" customFormat="1" ht="15" customHeight="1">
      <c r="B10" s="261"/>
      <c r="C10" s="260"/>
      <c r="D10" s="391" t="s">
        <v>1760</v>
      </c>
      <c r="E10" s="391"/>
      <c r="F10" s="391"/>
      <c r="G10" s="391"/>
      <c r="H10" s="391"/>
      <c r="I10" s="391"/>
      <c r="J10" s="391"/>
      <c r="K10" s="258"/>
    </row>
    <row r="11" spans="2:11" s="1" customFormat="1" ht="15" customHeight="1">
      <c r="B11" s="261"/>
      <c r="C11" s="262"/>
      <c r="D11" s="391" t="s">
        <v>1761</v>
      </c>
      <c r="E11" s="391"/>
      <c r="F11" s="391"/>
      <c r="G11" s="391"/>
      <c r="H11" s="391"/>
      <c r="I11" s="391"/>
      <c r="J11" s="391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1762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91" t="s">
        <v>1763</v>
      </c>
      <c r="E15" s="391"/>
      <c r="F15" s="391"/>
      <c r="G15" s="391"/>
      <c r="H15" s="391"/>
      <c r="I15" s="391"/>
      <c r="J15" s="391"/>
      <c r="K15" s="258"/>
    </row>
    <row r="16" spans="2:11" s="1" customFormat="1" ht="15" customHeight="1">
      <c r="B16" s="261"/>
      <c r="C16" s="262"/>
      <c r="D16" s="391" t="s">
        <v>1764</v>
      </c>
      <c r="E16" s="391"/>
      <c r="F16" s="391"/>
      <c r="G16" s="391"/>
      <c r="H16" s="391"/>
      <c r="I16" s="391"/>
      <c r="J16" s="391"/>
      <c r="K16" s="258"/>
    </row>
    <row r="17" spans="2:11" s="1" customFormat="1" ht="15" customHeight="1">
      <c r="B17" s="261"/>
      <c r="C17" s="262"/>
      <c r="D17" s="391" t="s">
        <v>1765</v>
      </c>
      <c r="E17" s="391"/>
      <c r="F17" s="391"/>
      <c r="G17" s="391"/>
      <c r="H17" s="391"/>
      <c r="I17" s="391"/>
      <c r="J17" s="391"/>
      <c r="K17" s="258"/>
    </row>
    <row r="18" spans="2:11" s="1" customFormat="1" ht="15" customHeight="1">
      <c r="B18" s="261"/>
      <c r="C18" s="262"/>
      <c r="D18" s="262"/>
      <c r="E18" s="264" t="s">
        <v>77</v>
      </c>
      <c r="F18" s="391" t="s">
        <v>1766</v>
      </c>
      <c r="G18" s="391"/>
      <c r="H18" s="391"/>
      <c r="I18" s="391"/>
      <c r="J18" s="391"/>
      <c r="K18" s="258"/>
    </row>
    <row r="19" spans="2:11" s="1" customFormat="1" ht="15" customHeight="1">
      <c r="B19" s="261"/>
      <c r="C19" s="262"/>
      <c r="D19" s="262"/>
      <c r="E19" s="264" t="s">
        <v>1767</v>
      </c>
      <c r="F19" s="391" t="s">
        <v>1768</v>
      </c>
      <c r="G19" s="391"/>
      <c r="H19" s="391"/>
      <c r="I19" s="391"/>
      <c r="J19" s="391"/>
      <c r="K19" s="258"/>
    </row>
    <row r="20" spans="2:11" s="1" customFormat="1" ht="15" customHeight="1">
      <c r="B20" s="261"/>
      <c r="C20" s="262"/>
      <c r="D20" s="262"/>
      <c r="E20" s="264" t="s">
        <v>1769</v>
      </c>
      <c r="F20" s="391" t="s">
        <v>1770</v>
      </c>
      <c r="G20" s="391"/>
      <c r="H20" s="391"/>
      <c r="I20" s="391"/>
      <c r="J20" s="391"/>
      <c r="K20" s="258"/>
    </row>
    <row r="21" spans="2:11" s="1" customFormat="1" ht="15" customHeight="1">
      <c r="B21" s="261"/>
      <c r="C21" s="262"/>
      <c r="D21" s="262"/>
      <c r="E21" s="264" t="s">
        <v>1771</v>
      </c>
      <c r="F21" s="391" t="s">
        <v>100</v>
      </c>
      <c r="G21" s="391"/>
      <c r="H21" s="391"/>
      <c r="I21" s="391"/>
      <c r="J21" s="391"/>
      <c r="K21" s="258"/>
    </row>
    <row r="22" spans="2:11" s="1" customFormat="1" ht="15" customHeight="1">
      <c r="B22" s="261"/>
      <c r="C22" s="262"/>
      <c r="D22" s="262"/>
      <c r="E22" s="264" t="s">
        <v>1677</v>
      </c>
      <c r="F22" s="391" t="s">
        <v>1772</v>
      </c>
      <c r="G22" s="391"/>
      <c r="H22" s="391"/>
      <c r="I22" s="391"/>
      <c r="J22" s="391"/>
      <c r="K22" s="258"/>
    </row>
    <row r="23" spans="2:11" s="1" customFormat="1" ht="15" customHeight="1">
      <c r="B23" s="261"/>
      <c r="C23" s="262"/>
      <c r="D23" s="262"/>
      <c r="E23" s="264" t="s">
        <v>82</v>
      </c>
      <c r="F23" s="391" t="s">
        <v>1773</v>
      </c>
      <c r="G23" s="391"/>
      <c r="H23" s="391"/>
      <c r="I23" s="391"/>
      <c r="J23" s="391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91" t="s">
        <v>1774</v>
      </c>
      <c r="D25" s="391"/>
      <c r="E25" s="391"/>
      <c r="F25" s="391"/>
      <c r="G25" s="391"/>
      <c r="H25" s="391"/>
      <c r="I25" s="391"/>
      <c r="J25" s="391"/>
      <c r="K25" s="258"/>
    </row>
    <row r="26" spans="2:11" s="1" customFormat="1" ht="15" customHeight="1">
      <c r="B26" s="261"/>
      <c r="C26" s="391" t="s">
        <v>1775</v>
      </c>
      <c r="D26" s="391"/>
      <c r="E26" s="391"/>
      <c r="F26" s="391"/>
      <c r="G26" s="391"/>
      <c r="H26" s="391"/>
      <c r="I26" s="391"/>
      <c r="J26" s="391"/>
      <c r="K26" s="258"/>
    </row>
    <row r="27" spans="2:11" s="1" customFormat="1" ht="15" customHeight="1">
      <c r="B27" s="261"/>
      <c r="C27" s="260"/>
      <c r="D27" s="391" t="s">
        <v>1776</v>
      </c>
      <c r="E27" s="391"/>
      <c r="F27" s="391"/>
      <c r="G27" s="391"/>
      <c r="H27" s="391"/>
      <c r="I27" s="391"/>
      <c r="J27" s="391"/>
      <c r="K27" s="258"/>
    </row>
    <row r="28" spans="2:11" s="1" customFormat="1" ht="15" customHeight="1">
      <c r="B28" s="261"/>
      <c r="C28" s="262"/>
      <c r="D28" s="391" t="s">
        <v>1777</v>
      </c>
      <c r="E28" s="391"/>
      <c r="F28" s="391"/>
      <c r="G28" s="391"/>
      <c r="H28" s="391"/>
      <c r="I28" s="391"/>
      <c r="J28" s="391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91" t="s">
        <v>1778</v>
      </c>
      <c r="E30" s="391"/>
      <c r="F30" s="391"/>
      <c r="G30" s="391"/>
      <c r="H30" s="391"/>
      <c r="I30" s="391"/>
      <c r="J30" s="391"/>
      <c r="K30" s="258"/>
    </row>
    <row r="31" spans="2:11" s="1" customFormat="1" ht="15" customHeight="1">
      <c r="B31" s="261"/>
      <c r="C31" s="262"/>
      <c r="D31" s="391" t="s">
        <v>1779</v>
      </c>
      <c r="E31" s="391"/>
      <c r="F31" s="391"/>
      <c r="G31" s="391"/>
      <c r="H31" s="391"/>
      <c r="I31" s="391"/>
      <c r="J31" s="391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91" t="s">
        <v>1780</v>
      </c>
      <c r="E33" s="391"/>
      <c r="F33" s="391"/>
      <c r="G33" s="391"/>
      <c r="H33" s="391"/>
      <c r="I33" s="391"/>
      <c r="J33" s="391"/>
      <c r="K33" s="258"/>
    </row>
    <row r="34" spans="2:11" s="1" customFormat="1" ht="15" customHeight="1">
      <c r="B34" s="261"/>
      <c r="C34" s="262"/>
      <c r="D34" s="391" t="s">
        <v>1781</v>
      </c>
      <c r="E34" s="391"/>
      <c r="F34" s="391"/>
      <c r="G34" s="391"/>
      <c r="H34" s="391"/>
      <c r="I34" s="391"/>
      <c r="J34" s="391"/>
      <c r="K34" s="258"/>
    </row>
    <row r="35" spans="2:11" s="1" customFormat="1" ht="15" customHeight="1">
      <c r="B35" s="261"/>
      <c r="C35" s="262"/>
      <c r="D35" s="391" t="s">
        <v>1782</v>
      </c>
      <c r="E35" s="391"/>
      <c r="F35" s="391"/>
      <c r="G35" s="391"/>
      <c r="H35" s="391"/>
      <c r="I35" s="391"/>
      <c r="J35" s="391"/>
      <c r="K35" s="258"/>
    </row>
    <row r="36" spans="2:11" s="1" customFormat="1" ht="15" customHeight="1">
      <c r="B36" s="261"/>
      <c r="C36" s="262"/>
      <c r="D36" s="260"/>
      <c r="E36" s="263" t="s">
        <v>129</v>
      </c>
      <c r="F36" s="260"/>
      <c r="G36" s="391" t="s">
        <v>1783</v>
      </c>
      <c r="H36" s="391"/>
      <c r="I36" s="391"/>
      <c r="J36" s="391"/>
      <c r="K36" s="258"/>
    </row>
    <row r="37" spans="2:11" s="1" customFormat="1" ht="30.75" customHeight="1">
      <c r="B37" s="261"/>
      <c r="C37" s="262"/>
      <c r="D37" s="260"/>
      <c r="E37" s="263" t="s">
        <v>1784</v>
      </c>
      <c r="F37" s="260"/>
      <c r="G37" s="391" t="s">
        <v>1785</v>
      </c>
      <c r="H37" s="391"/>
      <c r="I37" s="391"/>
      <c r="J37" s="391"/>
      <c r="K37" s="258"/>
    </row>
    <row r="38" spans="2:11" s="1" customFormat="1" ht="15" customHeight="1">
      <c r="B38" s="261"/>
      <c r="C38" s="262"/>
      <c r="D38" s="260"/>
      <c r="E38" s="263" t="s">
        <v>52</v>
      </c>
      <c r="F38" s="260"/>
      <c r="G38" s="391" t="s">
        <v>1786</v>
      </c>
      <c r="H38" s="391"/>
      <c r="I38" s="391"/>
      <c r="J38" s="391"/>
      <c r="K38" s="258"/>
    </row>
    <row r="39" spans="2:11" s="1" customFormat="1" ht="15" customHeight="1">
      <c r="B39" s="261"/>
      <c r="C39" s="262"/>
      <c r="D39" s="260"/>
      <c r="E39" s="263" t="s">
        <v>53</v>
      </c>
      <c r="F39" s="260"/>
      <c r="G39" s="391" t="s">
        <v>1787</v>
      </c>
      <c r="H39" s="391"/>
      <c r="I39" s="391"/>
      <c r="J39" s="391"/>
      <c r="K39" s="258"/>
    </row>
    <row r="40" spans="2:11" s="1" customFormat="1" ht="15" customHeight="1">
      <c r="B40" s="261"/>
      <c r="C40" s="262"/>
      <c r="D40" s="260"/>
      <c r="E40" s="263" t="s">
        <v>130</v>
      </c>
      <c r="F40" s="260"/>
      <c r="G40" s="391" t="s">
        <v>1788</v>
      </c>
      <c r="H40" s="391"/>
      <c r="I40" s="391"/>
      <c r="J40" s="391"/>
      <c r="K40" s="258"/>
    </row>
    <row r="41" spans="2:11" s="1" customFormat="1" ht="15" customHeight="1">
      <c r="B41" s="261"/>
      <c r="C41" s="262"/>
      <c r="D41" s="260"/>
      <c r="E41" s="263" t="s">
        <v>131</v>
      </c>
      <c r="F41" s="260"/>
      <c r="G41" s="391" t="s">
        <v>1789</v>
      </c>
      <c r="H41" s="391"/>
      <c r="I41" s="391"/>
      <c r="J41" s="391"/>
      <c r="K41" s="258"/>
    </row>
    <row r="42" spans="2:11" s="1" customFormat="1" ht="15" customHeight="1">
      <c r="B42" s="261"/>
      <c r="C42" s="262"/>
      <c r="D42" s="260"/>
      <c r="E42" s="263" t="s">
        <v>1790</v>
      </c>
      <c r="F42" s="260"/>
      <c r="G42" s="391" t="s">
        <v>1791</v>
      </c>
      <c r="H42" s="391"/>
      <c r="I42" s="391"/>
      <c r="J42" s="391"/>
      <c r="K42" s="258"/>
    </row>
    <row r="43" spans="2:11" s="1" customFormat="1" ht="15" customHeight="1">
      <c r="B43" s="261"/>
      <c r="C43" s="262"/>
      <c r="D43" s="260"/>
      <c r="E43" s="263"/>
      <c r="F43" s="260"/>
      <c r="G43" s="391" t="s">
        <v>1792</v>
      </c>
      <c r="H43" s="391"/>
      <c r="I43" s="391"/>
      <c r="J43" s="391"/>
      <c r="K43" s="258"/>
    </row>
    <row r="44" spans="2:11" s="1" customFormat="1" ht="15" customHeight="1">
      <c r="B44" s="261"/>
      <c r="C44" s="262"/>
      <c r="D44" s="260"/>
      <c r="E44" s="263" t="s">
        <v>1793</v>
      </c>
      <c r="F44" s="260"/>
      <c r="G44" s="391" t="s">
        <v>1794</v>
      </c>
      <c r="H44" s="391"/>
      <c r="I44" s="391"/>
      <c r="J44" s="391"/>
      <c r="K44" s="258"/>
    </row>
    <row r="45" spans="2:11" s="1" customFormat="1" ht="15" customHeight="1">
      <c r="B45" s="261"/>
      <c r="C45" s="262"/>
      <c r="D45" s="260"/>
      <c r="E45" s="263" t="s">
        <v>133</v>
      </c>
      <c r="F45" s="260"/>
      <c r="G45" s="391" t="s">
        <v>1795</v>
      </c>
      <c r="H45" s="391"/>
      <c r="I45" s="391"/>
      <c r="J45" s="391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91" t="s">
        <v>1796</v>
      </c>
      <c r="E47" s="391"/>
      <c r="F47" s="391"/>
      <c r="G47" s="391"/>
      <c r="H47" s="391"/>
      <c r="I47" s="391"/>
      <c r="J47" s="391"/>
      <c r="K47" s="258"/>
    </row>
    <row r="48" spans="2:11" s="1" customFormat="1" ht="15" customHeight="1">
      <c r="B48" s="261"/>
      <c r="C48" s="262"/>
      <c r="D48" s="262"/>
      <c r="E48" s="391" t="s">
        <v>1797</v>
      </c>
      <c r="F48" s="391"/>
      <c r="G48" s="391"/>
      <c r="H48" s="391"/>
      <c r="I48" s="391"/>
      <c r="J48" s="391"/>
      <c r="K48" s="258"/>
    </row>
    <row r="49" spans="2:11" s="1" customFormat="1" ht="15" customHeight="1">
      <c r="B49" s="261"/>
      <c r="C49" s="262"/>
      <c r="D49" s="262"/>
      <c r="E49" s="391" t="s">
        <v>1798</v>
      </c>
      <c r="F49" s="391"/>
      <c r="G49" s="391"/>
      <c r="H49" s="391"/>
      <c r="I49" s="391"/>
      <c r="J49" s="391"/>
      <c r="K49" s="258"/>
    </row>
    <row r="50" spans="2:11" s="1" customFormat="1" ht="15" customHeight="1">
      <c r="B50" s="261"/>
      <c r="C50" s="262"/>
      <c r="D50" s="262"/>
      <c r="E50" s="391" t="s">
        <v>1799</v>
      </c>
      <c r="F50" s="391"/>
      <c r="G50" s="391"/>
      <c r="H50" s="391"/>
      <c r="I50" s="391"/>
      <c r="J50" s="391"/>
      <c r="K50" s="258"/>
    </row>
    <row r="51" spans="2:11" s="1" customFormat="1" ht="15" customHeight="1">
      <c r="B51" s="261"/>
      <c r="C51" s="262"/>
      <c r="D51" s="391" t="s">
        <v>1800</v>
      </c>
      <c r="E51" s="391"/>
      <c r="F51" s="391"/>
      <c r="G51" s="391"/>
      <c r="H51" s="391"/>
      <c r="I51" s="391"/>
      <c r="J51" s="391"/>
      <c r="K51" s="258"/>
    </row>
    <row r="52" spans="2:11" s="1" customFormat="1" ht="25.5" customHeight="1">
      <c r="B52" s="257"/>
      <c r="C52" s="392" t="s">
        <v>1801</v>
      </c>
      <c r="D52" s="392"/>
      <c r="E52" s="392"/>
      <c r="F52" s="392"/>
      <c r="G52" s="392"/>
      <c r="H52" s="392"/>
      <c r="I52" s="392"/>
      <c r="J52" s="392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91" t="s">
        <v>1802</v>
      </c>
      <c r="D54" s="391"/>
      <c r="E54" s="391"/>
      <c r="F54" s="391"/>
      <c r="G54" s="391"/>
      <c r="H54" s="391"/>
      <c r="I54" s="391"/>
      <c r="J54" s="391"/>
      <c r="K54" s="258"/>
    </row>
    <row r="55" spans="2:11" s="1" customFormat="1" ht="15" customHeight="1">
      <c r="B55" s="257"/>
      <c r="C55" s="391" t="s">
        <v>1803</v>
      </c>
      <c r="D55" s="391"/>
      <c r="E55" s="391"/>
      <c r="F55" s="391"/>
      <c r="G55" s="391"/>
      <c r="H55" s="391"/>
      <c r="I55" s="391"/>
      <c r="J55" s="391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91" t="s">
        <v>1804</v>
      </c>
      <c r="D57" s="391"/>
      <c r="E57" s="391"/>
      <c r="F57" s="391"/>
      <c r="G57" s="391"/>
      <c r="H57" s="391"/>
      <c r="I57" s="391"/>
      <c r="J57" s="391"/>
      <c r="K57" s="258"/>
    </row>
    <row r="58" spans="2:11" s="1" customFormat="1" ht="15" customHeight="1">
      <c r="B58" s="257"/>
      <c r="C58" s="262"/>
      <c r="D58" s="391" t="s">
        <v>1805</v>
      </c>
      <c r="E58" s="391"/>
      <c r="F58" s="391"/>
      <c r="G58" s="391"/>
      <c r="H58" s="391"/>
      <c r="I58" s="391"/>
      <c r="J58" s="391"/>
      <c r="K58" s="258"/>
    </row>
    <row r="59" spans="2:11" s="1" customFormat="1" ht="15" customHeight="1">
      <c r="B59" s="257"/>
      <c r="C59" s="262"/>
      <c r="D59" s="391" t="s">
        <v>1806</v>
      </c>
      <c r="E59" s="391"/>
      <c r="F59" s="391"/>
      <c r="G59" s="391"/>
      <c r="H59" s="391"/>
      <c r="I59" s="391"/>
      <c r="J59" s="391"/>
      <c r="K59" s="258"/>
    </row>
    <row r="60" spans="2:11" s="1" customFormat="1" ht="15" customHeight="1">
      <c r="B60" s="257"/>
      <c r="C60" s="262"/>
      <c r="D60" s="391" t="s">
        <v>1807</v>
      </c>
      <c r="E60" s="391"/>
      <c r="F60" s="391"/>
      <c r="G60" s="391"/>
      <c r="H60" s="391"/>
      <c r="I60" s="391"/>
      <c r="J60" s="391"/>
      <c r="K60" s="258"/>
    </row>
    <row r="61" spans="2:11" s="1" customFormat="1" ht="15" customHeight="1">
      <c r="B61" s="257"/>
      <c r="C61" s="262"/>
      <c r="D61" s="391" t="s">
        <v>1808</v>
      </c>
      <c r="E61" s="391"/>
      <c r="F61" s="391"/>
      <c r="G61" s="391"/>
      <c r="H61" s="391"/>
      <c r="I61" s="391"/>
      <c r="J61" s="391"/>
      <c r="K61" s="258"/>
    </row>
    <row r="62" spans="2:11" s="1" customFormat="1" ht="15" customHeight="1">
      <c r="B62" s="257"/>
      <c r="C62" s="262"/>
      <c r="D62" s="393" t="s">
        <v>1809</v>
      </c>
      <c r="E62" s="393"/>
      <c r="F62" s="393"/>
      <c r="G62" s="393"/>
      <c r="H62" s="393"/>
      <c r="I62" s="393"/>
      <c r="J62" s="393"/>
      <c r="K62" s="258"/>
    </row>
    <row r="63" spans="2:11" s="1" customFormat="1" ht="15" customHeight="1">
      <c r="B63" s="257"/>
      <c r="C63" s="262"/>
      <c r="D63" s="391" t="s">
        <v>1810</v>
      </c>
      <c r="E63" s="391"/>
      <c r="F63" s="391"/>
      <c r="G63" s="391"/>
      <c r="H63" s="391"/>
      <c r="I63" s="391"/>
      <c r="J63" s="391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91" t="s">
        <v>1811</v>
      </c>
      <c r="E65" s="391"/>
      <c r="F65" s="391"/>
      <c r="G65" s="391"/>
      <c r="H65" s="391"/>
      <c r="I65" s="391"/>
      <c r="J65" s="391"/>
      <c r="K65" s="258"/>
    </row>
    <row r="66" spans="2:11" s="1" customFormat="1" ht="15" customHeight="1">
      <c r="B66" s="257"/>
      <c r="C66" s="262"/>
      <c r="D66" s="393" t="s">
        <v>1812</v>
      </c>
      <c r="E66" s="393"/>
      <c r="F66" s="393"/>
      <c r="G66" s="393"/>
      <c r="H66" s="393"/>
      <c r="I66" s="393"/>
      <c r="J66" s="393"/>
      <c r="K66" s="258"/>
    </row>
    <row r="67" spans="2:11" s="1" customFormat="1" ht="15" customHeight="1">
      <c r="B67" s="257"/>
      <c r="C67" s="262"/>
      <c r="D67" s="391" t="s">
        <v>1813</v>
      </c>
      <c r="E67" s="391"/>
      <c r="F67" s="391"/>
      <c r="G67" s="391"/>
      <c r="H67" s="391"/>
      <c r="I67" s="391"/>
      <c r="J67" s="391"/>
      <c r="K67" s="258"/>
    </row>
    <row r="68" spans="2:11" s="1" customFormat="1" ht="15" customHeight="1">
      <c r="B68" s="257"/>
      <c r="C68" s="262"/>
      <c r="D68" s="391" t="s">
        <v>1814</v>
      </c>
      <c r="E68" s="391"/>
      <c r="F68" s="391"/>
      <c r="G68" s="391"/>
      <c r="H68" s="391"/>
      <c r="I68" s="391"/>
      <c r="J68" s="391"/>
      <c r="K68" s="258"/>
    </row>
    <row r="69" spans="2:11" s="1" customFormat="1" ht="15" customHeight="1">
      <c r="B69" s="257"/>
      <c r="C69" s="262"/>
      <c r="D69" s="391" t="s">
        <v>1815</v>
      </c>
      <c r="E69" s="391"/>
      <c r="F69" s="391"/>
      <c r="G69" s="391"/>
      <c r="H69" s="391"/>
      <c r="I69" s="391"/>
      <c r="J69" s="391"/>
      <c r="K69" s="258"/>
    </row>
    <row r="70" spans="2:11" s="1" customFormat="1" ht="15" customHeight="1">
      <c r="B70" s="257"/>
      <c r="C70" s="262"/>
      <c r="D70" s="391" t="s">
        <v>1816</v>
      </c>
      <c r="E70" s="391"/>
      <c r="F70" s="391"/>
      <c r="G70" s="391"/>
      <c r="H70" s="391"/>
      <c r="I70" s="391"/>
      <c r="J70" s="391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86" t="s">
        <v>1817</v>
      </c>
      <c r="D75" s="386"/>
      <c r="E75" s="386"/>
      <c r="F75" s="386"/>
      <c r="G75" s="386"/>
      <c r="H75" s="386"/>
      <c r="I75" s="386"/>
      <c r="J75" s="386"/>
      <c r="K75" s="275"/>
    </row>
    <row r="76" spans="2:11" s="1" customFormat="1" ht="17.25" customHeight="1">
      <c r="B76" s="274"/>
      <c r="C76" s="276" t="s">
        <v>1818</v>
      </c>
      <c r="D76" s="276"/>
      <c r="E76" s="276"/>
      <c r="F76" s="276" t="s">
        <v>1819</v>
      </c>
      <c r="G76" s="277"/>
      <c r="H76" s="276" t="s">
        <v>53</v>
      </c>
      <c r="I76" s="276" t="s">
        <v>56</v>
      </c>
      <c r="J76" s="276" t="s">
        <v>1820</v>
      </c>
      <c r="K76" s="275"/>
    </row>
    <row r="77" spans="2:11" s="1" customFormat="1" ht="17.25" customHeight="1">
      <c r="B77" s="274"/>
      <c r="C77" s="278" t="s">
        <v>1821</v>
      </c>
      <c r="D77" s="278"/>
      <c r="E77" s="278"/>
      <c r="F77" s="279" t="s">
        <v>1822</v>
      </c>
      <c r="G77" s="280"/>
      <c r="H77" s="278"/>
      <c r="I77" s="278"/>
      <c r="J77" s="278" t="s">
        <v>1823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52</v>
      </c>
      <c r="D79" s="283"/>
      <c r="E79" s="283"/>
      <c r="F79" s="284" t="s">
        <v>1824</v>
      </c>
      <c r="G79" s="285"/>
      <c r="H79" s="263" t="s">
        <v>1825</v>
      </c>
      <c r="I79" s="263" t="s">
        <v>1826</v>
      </c>
      <c r="J79" s="263">
        <v>20</v>
      </c>
      <c r="K79" s="275"/>
    </row>
    <row r="80" spans="2:11" s="1" customFormat="1" ht="15" customHeight="1">
      <c r="B80" s="274"/>
      <c r="C80" s="263" t="s">
        <v>1827</v>
      </c>
      <c r="D80" s="263"/>
      <c r="E80" s="263"/>
      <c r="F80" s="284" t="s">
        <v>1824</v>
      </c>
      <c r="G80" s="285"/>
      <c r="H80" s="263" t="s">
        <v>1828</v>
      </c>
      <c r="I80" s="263" t="s">
        <v>1826</v>
      </c>
      <c r="J80" s="263">
        <v>120</v>
      </c>
      <c r="K80" s="275"/>
    </row>
    <row r="81" spans="2:11" s="1" customFormat="1" ht="15" customHeight="1">
      <c r="B81" s="286"/>
      <c r="C81" s="263" t="s">
        <v>1829</v>
      </c>
      <c r="D81" s="263"/>
      <c r="E81" s="263"/>
      <c r="F81" s="284" t="s">
        <v>1830</v>
      </c>
      <c r="G81" s="285"/>
      <c r="H81" s="263" t="s">
        <v>1831</v>
      </c>
      <c r="I81" s="263" t="s">
        <v>1826</v>
      </c>
      <c r="J81" s="263">
        <v>50</v>
      </c>
      <c r="K81" s="275"/>
    </row>
    <row r="82" spans="2:11" s="1" customFormat="1" ht="15" customHeight="1">
      <c r="B82" s="286"/>
      <c r="C82" s="263" t="s">
        <v>1832</v>
      </c>
      <c r="D82" s="263"/>
      <c r="E82" s="263"/>
      <c r="F82" s="284" t="s">
        <v>1824</v>
      </c>
      <c r="G82" s="285"/>
      <c r="H82" s="263" t="s">
        <v>1833</v>
      </c>
      <c r="I82" s="263" t="s">
        <v>1834</v>
      </c>
      <c r="J82" s="263"/>
      <c r="K82" s="275"/>
    </row>
    <row r="83" spans="2:11" s="1" customFormat="1" ht="15" customHeight="1">
      <c r="B83" s="286"/>
      <c r="C83" s="287" t="s">
        <v>1835</v>
      </c>
      <c r="D83" s="287"/>
      <c r="E83" s="287"/>
      <c r="F83" s="288" t="s">
        <v>1830</v>
      </c>
      <c r="G83" s="287"/>
      <c r="H83" s="287" t="s">
        <v>1836</v>
      </c>
      <c r="I83" s="287" t="s">
        <v>1826</v>
      </c>
      <c r="J83" s="287">
        <v>15</v>
      </c>
      <c r="K83" s="275"/>
    </row>
    <row r="84" spans="2:11" s="1" customFormat="1" ht="15" customHeight="1">
      <c r="B84" s="286"/>
      <c r="C84" s="287" t="s">
        <v>1837</v>
      </c>
      <c r="D84" s="287"/>
      <c r="E84" s="287"/>
      <c r="F84" s="288" t="s">
        <v>1830</v>
      </c>
      <c r="G84" s="287"/>
      <c r="H84" s="287" t="s">
        <v>1838</v>
      </c>
      <c r="I84" s="287" t="s">
        <v>1826</v>
      </c>
      <c r="J84" s="287">
        <v>15</v>
      </c>
      <c r="K84" s="275"/>
    </row>
    <row r="85" spans="2:11" s="1" customFormat="1" ht="15" customHeight="1">
      <c r="B85" s="286"/>
      <c r="C85" s="287" t="s">
        <v>1839</v>
      </c>
      <c r="D85" s="287"/>
      <c r="E85" s="287"/>
      <c r="F85" s="288" t="s">
        <v>1830</v>
      </c>
      <c r="G85" s="287"/>
      <c r="H85" s="287" t="s">
        <v>1840</v>
      </c>
      <c r="I85" s="287" t="s">
        <v>1826</v>
      </c>
      <c r="J85" s="287">
        <v>20</v>
      </c>
      <c r="K85" s="275"/>
    </row>
    <row r="86" spans="2:11" s="1" customFormat="1" ht="15" customHeight="1">
      <c r="B86" s="286"/>
      <c r="C86" s="287" t="s">
        <v>1841</v>
      </c>
      <c r="D86" s="287"/>
      <c r="E86" s="287"/>
      <c r="F86" s="288" t="s">
        <v>1830</v>
      </c>
      <c r="G86" s="287"/>
      <c r="H86" s="287" t="s">
        <v>1842</v>
      </c>
      <c r="I86" s="287" t="s">
        <v>1826</v>
      </c>
      <c r="J86" s="287">
        <v>20</v>
      </c>
      <c r="K86" s="275"/>
    </row>
    <row r="87" spans="2:11" s="1" customFormat="1" ht="15" customHeight="1">
      <c r="B87" s="286"/>
      <c r="C87" s="263" t="s">
        <v>1843</v>
      </c>
      <c r="D87" s="263"/>
      <c r="E87" s="263"/>
      <c r="F87" s="284" t="s">
        <v>1830</v>
      </c>
      <c r="G87" s="285"/>
      <c r="H87" s="263" t="s">
        <v>1844</v>
      </c>
      <c r="I87" s="263" t="s">
        <v>1826</v>
      </c>
      <c r="J87" s="263">
        <v>50</v>
      </c>
      <c r="K87" s="275"/>
    </row>
    <row r="88" spans="2:11" s="1" customFormat="1" ht="15" customHeight="1">
      <c r="B88" s="286"/>
      <c r="C88" s="263" t="s">
        <v>1845</v>
      </c>
      <c r="D88" s="263"/>
      <c r="E88" s="263"/>
      <c r="F88" s="284" t="s">
        <v>1830</v>
      </c>
      <c r="G88" s="285"/>
      <c r="H88" s="263" t="s">
        <v>1846</v>
      </c>
      <c r="I88" s="263" t="s">
        <v>1826</v>
      </c>
      <c r="J88" s="263">
        <v>20</v>
      </c>
      <c r="K88" s="275"/>
    </row>
    <row r="89" spans="2:11" s="1" customFormat="1" ht="15" customHeight="1">
      <c r="B89" s="286"/>
      <c r="C89" s="263" t="s">
        <v>1847</v>
      </c>
      <c r="D89" s="263"/>
      <c r="E89" s="263"/>
      <c r="F89" s="284" t="s">
        <v>1830</v>
      </c>
      <c r="G89" s="285"/>
      <c r="H89" s="263" t="s">
        <v>1848</v>
      </c>
      <c r="I89" s="263" t="s">
        <v>1826</v>
      </c>
      <c r="J89" s="263">
        <v>20</v>
      </c>
      <c r="K89" s="275"/>
    </row>
    <row r="90" spans="2:11" s="1" customFormat="1" ht="15" customHeight="1">
      <c r="B90" s="286"/>
      <c r="C90" s="263" t="s">
        <v>1849</v>
      </c>
      <c r="D90" s="263"/>
      <c r="E90" s="263"/>
      <c r="F90" s="284" t="s">
        <v>1830</v>
      </c>
      <c r="G90" s="285"/>
      <c r="H90" s="263" t="s">
        <v>1850</v>
      </c>
      <c r="I90" s="263" t="s">
        <v>1826</v>
      </c>
      <c r="J90" s="263">
        <v>50</v>
      </c>
      <c r="K90" s="275"/>
    </row>
    <row r="91" spans="2:11" s="1" customFormat="1" ht="15" customHeight="1">
      <c r="B91" s="286"/>
      <c r="C91" s="263" t="s">
        <v>1851</v>
      </c>
      <c r="D91" s="263"/>
      <c r="E91" s="263"/>
      <c r="F91" s="284" t="s">
        <v>1830</v>
      </c>
      <c r="G91" s="285"/>
      <c r="H91" s="263" t="s">
        <v>1851</v>
      </c>
      <c r="I91" s="263" t="s">
        <v>1826</v>
      </c>
      <c r="J91" s="263">
        <v>50</v>
      </c>
      <c r="K91" s="275"/>
    </row>
    <row r="92" spans="2:11" s="1" customFormat="1" ht="15" customHeight="1">
      <c r="B92" s="286"/>
      <c r="C92" s="263" t="s">
        <v>1852</v>
      </c>
      <c r="D92" s="263"/>
      <c r="E92" s="263"/>
      <c r="F92" s="284" t="s">
        <v>1830</v>
      </c>
      <c r="G92" s="285"/>
      <c r="H92" s="263" t="s">
        <v>1853</v>
      </c>
      <c r="I92" s="263" t="s">
        <v>1826</v>
      </c>
      <c r="J92" s="263">
        <v>255</v>
      </c>
      <c r="K92" s="275"/>
    </row>
    <row r="93" spans="2:11" s="1" customFormat="1" ht="15" customHeight="1">
      <c r="B93" s="286"/>
      <c r="C93" s="263" t="s">
        <v>1854</v>
      </c>
      <c r="D93" s="263"/>
      <c r="E93" s="263"/>
      <c r="F93" s="284" t="s">
        <v>1824</v>
      </c>
      <c r="G93" s="285"/>
      <c r="H93" s="263" t="s">
        <v>1855</v>
      </c>
      <c r="I93" s="263" t="s">
        <v>1856</v>
      </c>
      <c r="J93" s="263"/>
      <c r="K93" s="275"/>
    </row>
    <row r="94" spans="2:11" s="1" customFormat="1" ht="15" customHeight="1">
      <c r="B94" s="286"/>
      <c r="C94" s="263" t="s">
        <v>1857</v>
      </c>
      <c r="D94" s="263"/>
      <c r="E94" s="263"/>
      <c r="F94" s="284" t="s">
        <v>1824</v>
      </c>
      <c r="G94" s="285"/>
      <c r="H94" s="263" t="s">
        <v>1858</v>
      </c>
      <c r="I94" s="263" t="s">
        <v>1859</v>
      </c>
      <c r="J94" s="263"/>
      <c r="K94" s="275"/>
    </row>
    <row r="95" spans="2:11" s="1" customFormat="1" ht="15" customHeight="1">
      <c r="B95" s="286"/>
      <c r="C95" s="263" t="s">
        <v>1860</v>
      </c>
      <c r="D95" s="263"/>
      <c r="E95" s="263"/>
      <c r="F95" s="284" t="s">
        <v>1824</v>
      </c>
      <c r="G95" s="285"/>
      <c r="H95" s="263" t="s">
        <v>1860</v>
      </c>
      <c r="I95" s="263" t="s">
        <v>1859</v>
      </c>
      <c r="J95" s="263"/>
      <c r="K95" s="275"/>
    </row>
    <row r="96" spans="2:11" s="1" customFormat="1" ht="15" customHeight="1">
      <c r="B96" s="286"/>
      <c r="C96" s="263" t="s">
        <v>37</v>
      </c>
      <c r="D96" s="263"/>
      <c r="E96" s="263"/>
      <c r="F96" s="284" t="s">
        <v>1824</v>
      </c>
      <c r="G96" s="285"/>
      <c r="H96" s="263" t="s">
        <v>1861</v>
      </c>
      <c r="I96" s="263" t="s">
        <v>1859</v>
      </c>
      <c r="J96" s="263"/>
      <c r="K96" s="275"/>
    </row>
    <row r="97" spans="2:11" s="1" customFormat="1" ht="15" customHeight="1">
      <c r="B97" s="286"/>
      <c r="C97" s="263" t="s">
        <v>47</v>
      </c>
      <c r="D97" s="263"/>
      <c r="E97" s="263"/>
      <c r="F97" s="284" t="s">
        <v>1824</v>
      </c>
      <c r="G97" s="285"/>
      <c r="H97" s="263" t="s">
        <v>1862</v>
      </c>
      <c r="I97" s="263" t="s">
        <v>1859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86" t="s">
        <v>1863</v>
      </c>
      <c r="D102" s="386"/>
      <c r="E102" s="386"/>
      <c r="F102" s="386"/>
      <c r="G102" s="386"/>
      <c r="H102" s="386"/>
      <c r="I102" s="386"/>
      <c r="J102" s="386"/>
      <c r="K102" s="275"/>
    </row>
    <row r="103" spans="2:11" s="1" customFormat="1" ht="17.25" customHeight="1">
      <c r="B103" s="274"/>
      <c r="C103" s="276" t="s">
        <v>1818</v>
      </c>
      <c r="D103" s="276"/>
      <c r="E103" s="276"/>
      <c r="F103" s="276" t="s">
        <v>1819</v>
      </c>
      <c r="G103" s="277"/>
      <c r="H103" s="276" t="s">
        <v>53</v>
      </c>
      <c r="I103" s="276" t="s">
        <v>56</v>
      </c>
      <c r="J103" s="276" t="s">
        <v>1820</v>
      </c>
      <c r="K103" s="275"/>
    </row>
    <row r="104" spans="2:11" s="1" customFormat="1" ht="17.25" customHeight="1">
      <c r="B104" s="274"/>
      <c r="C104" s="278" t="s">
        <v>1821</v>
      </c>
      <c r="D104" s="278"/>
      <c r="E104" s="278"/>
      <c r="F104" s="279" t="s">
        <v>1822</v>
      </c>
      <c r="G104" s="280"/>
      <c r="H104" s="278"/>
      <c r="I104" s="278"/>
      <c r="J104" s="278" t="s">
        <v>1823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52</v>
      </c>
      <c r="D106" s="283"/>
      <c r="E106" s="283"/>
      <c r="F106" s="284" t="s">
        <v>1824</v>
      </c>
      <c r="G106" s="263"/>
      <c r="H106" s="263" t="s">
        <v>1864</v>
      </c>
      <c r="I106" s="263" t="s">
        <v>1826</v>
      </c>
      <c r="J106" s="263">
        <v>20</v>
      </c>
      <c r="K106" s="275"/>
    </row>
    <row r="107" spans="2:11" s="1" customFormat="1" ht="15" customHeight="1">
      <c r="B107" s="274"/>
      <c r="C107" s="263" t="s">
        <v>1827</v>
      </c>
      <c r="D107" s="263"/>
      <c r="E107" s="263"/>
      <c r="F107" s="284" t="s">
        <v>1824</v>
      </c>
      <c r="G107" s="263"/>
      <c r="H107" s="263" t="s">
        <v>1864</v>
      </c>
      <c r="I107" s="263" t="s">
        <v>1826</v>
      </c>
      <c r="J107" s="263">
        <v>120</v>
      </c>
      <c r="K107" s="275"/>
    </row>
    <row r="108" spans="2:11" s="1" customFormat="1" ht="15" customHeight="1">
      <c r="B108" s="286"/>
      <c r="C108" s="263" t="s">
        <v>1829</v>
      </c>
      <c r="D108" s="263"/>
      <c r="E108" s="263"/>
      <c r="F108" s="284" t="s">
        <v>1830</v>
      </c>
      <c r="G108" s="263"/>
      <c r="H108" s="263" t="s">
        <v>1864</v>
      </c>
      <c r="I108" s="263" t="s">
        <v>1826</v>
      </c>
      <c r="J108" s="263">
        <v>50</v>
      </c>
      <c r="K108" s="275"/>
    </row>
    <row r="109" spans="2:11" s="1" customFormat="1" ht="15" customHeight="1">
      <c r="B109" s="286"/>
      <c r="C109" s="263" t="s">
        <v>1832</v>
      </c>
      <c r="D109" s="263"/>
      <c r="E109" s="263"/>
      <c r="F109" s="284" t="s">
        <v>1824</v>
      </c>
      <c r="G109" s="263"/>
      <c r="H109" s="263" t="s">
        <v>1864</v>
      </c>
      <c r="I109" s="263" t="s">
        <v>1834</v>
      </c>
      <c r="J109" s="263"/>
      <c r="K109" s="275"/>
    </row>
    <row r="110" spans="2:11" s="1" customFormat="1" ht="15" customHeight="1">
      <c r="B110" s="286"/>
      <c r="C110" s="263" t="s">
        <v>1843</v>
      </c>
      <c r="D110" s="263"/>
      <c r="E110" s="263"/>
      <c r="F110" s="284" t="s">
        <v>1830</v>
      </c>
      <c r="G110" s="263"/>
      <c r="H110" s="263" t="s">
        <v>1864</v>
      </c>
      <c r="I110" s="263" t="s">
        <v>1826</v>
      </c>
      <c r="J110" s="263">
        <v>50</v>
      </c>
      <c r="K110" s="275"/>
    </row>
    <row r="111" spans="2:11" s="1" customFormat="1" ht="15" customHeight="1">
      <c r="B111" s="286"/>
      <c r="C111" s="263" t="s">
        <v>1851</v>
      </c>
      <c r="D111" s="263"/>
      <c r="E111" s="263"/>
      <c r="F111" s="284" t="s">
        <v>1830</v>
      </c>
      <c r="G111" s="263"/>
      <c r="H111" s="263" t="s">
        <v>1864</v>
      </c>
      <c r="I111" s="263" t="s">
        <v>1826</v>
      </c>
      <c r="J111" s="263">
        <v>50</v>
      </c>
      <c r="K111" s="275"/>
    </row>
    <row r="112" spans="2:11" s="1" customFormat="1" ht="15" customHeight="1">
      <c r="B112" s="286"/>
      <c r="C112" s="263" t="s">
        <v>1849</v>
      </c>
      <c r="D112" s="263"/>
      <c r="E112" s="263"/>
      <c r="F112" s="284" t="s">
        <v>1830</v>
      </c>
      <c r="G112" s="263"/>
      <c r="H112" s="263" t="s">
        <v>1864</v>
      </c>
      <c r="I112" s="263" t="s">
        <v>1826</v>
      </c>
      <c r="J112" s="263">
        <v>50</v>
      </c>
      <c r="K112" s="275"/>
    </row>
    <row r="113" spans="2:11" s="1" customFormat="1" ht="15" customHeight="1">
      <c r="B113" s="286"/>
      <c r="C113" s="263" t="s">
        <v>52</v>
      </c>
      <c r="D113" s="263"/>
      <c r="E113" s="263"/>
      <c r="F113" s="284" t="s">
        <v>1824</v>
      </c>
      <c r="G113" s="263"/>
      <c r="H113" s="263" t="s">
        <v>1865</v>
      </c>
      <c r="I113" s="263" t="s">
        <v>1826</v>
      </c>
      <c r="J113" s="263">
        <v>20</v>
      </c>
      <c r="K113" s="275"/>
    </row>
    <row r="114" spans="2:11" s="1" customFormat="1" ht="15" customHeight="1">
      <c r="B114" s="286"/>
      <c r="C114" s="263" t="s">
        <v>1866</v>
      </c>
      <c r="D114" s="263"/>
      <c r="E114" s="263"/>
      <c r="F114" s="284" t="s">
        <v>1824</v>
      </c>
      <c r="G114" s="263"/>
      <c r="H114" s="263" t="s">
        <v>1867</v>
      </c>
      <c r="I114" s="263" t="s">
        <v>1826</v>
      </c>
      <c r="J114" s="263">
        <v>120</v>
      </c>
      <c r="K114" s="275"/>
    </row>
    <row r="115" spans="2:11" s="1" customFormat="1" ht="15" customHeight="1">
      <c r="B115" s="286"/>
      <c r="C115" s="263" t="s">
        <v>37</v>
      </c>
      <c r="D115" s="263"/>
      <c r="E115" s="263"/>
      <c r="F115" s="284" t="s">
        <v>1824</v>
      </c>
      <c r="G115" s="263"/>
      <c r="H115" s="263" t="s">
        <v>1868</v>
      </c>
      <c r="I115" s="263" t="s">
        <v>1859</v>
      </c>
      <c r="J115" s="263"/>
      <c r="K115" s="275"/>
    </row>
    <row r="116" spans="2:11" s="1" customFormat="1" ht="15" customHeight="1">
      <c r="B116" s="286"/>
      <c r="C116" s="263" t="s">
        <v>47</v>
      </c>
      <c r="D116" s="263"/>
      <c r="E116" s="263"/>
      <c r="F116" s="284" t="s">
        <v>1824</v>
      </c>
      <c r="G116" s="263"/>
      <c r="H116" s="263" t="s">
        <v>1869</v>
      </c>
      <c r="I116" s="263" t="s">
        <v>1859</v>
      </c>
      <c r="J116" s="263"/>
      <c r="K116" s="275"/>
    </row>
    <row r="117" spans="2:11" s="1" customFormat="1" ht="15" customHeight="1">
      <c r="B117" s="286"/>
      <c r="C117" s="263" t="s">
        <v>56</v>
      </c>
      <c r="D117" s="263"/>
      <c r="E117" s="263"/>
      <c r="F117" s="284" t="s">
        <v>1824</v>
      </c>
      <c r="G117" s="263"/>
      <c r="H117" s="263" t="s">
        <v>1870</v>
      </c>
      <c r="I117" s="263" t="s">
        <v>1871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87" t="s">
        <v>1872</v>
      </c>
      <c r="D122" s="387"/>
      <c r="E122" s="387"/>
      <c r="F122" s="387"/>
      <c r="G122" s="387"/>
      <c r="H122" s="387"/>
      <c r="I122" s="387"/>
      <c r="J122" s="387"/>
      <c r="K122" s="303"/>
    </row>
    <row r="123" spans="2:11" s="1" customFormat="1" ht="17.25" customHeight="1">
      <c r="B123" s="304"/>
      <c r="C123" s="276" t="s">
        <v>1818</v>
      </c>
      <c r="D123" s="276"/>
      <c r="E123" s="276"/>
      <c r="F123" s="276" t="s">
        <v>1819</v>
      </c>
      <c r="G123" s="277"/>
      <c r="H123" s="276" t="s">
        <v>53</v>
      </c>
      <c r="I123" s="276" t="s">
        <v>56</v>
      </c>
      <c r="J123" s="276" t="s">
        <v>1820</v>
      </c>
      <c r="K123" s="305"/>
    </row>
    <row r="124" spans="2:11" s="1" customFormat="1" ht="17.25" customHeight="1">
      <c r="B124" s="304"/>
      <c r="C124" s="278" t="s">
        <v>1821</v>
      </c>
      <c r="D124" s="278"/>
      <c r="E124" s="278"/>
      <c r="F124" s="279" t="s">
        <v>1822</v>
      </c>
      <c r="G124" s="280"/>
      <c r="H124" s="278"/>
      <c r="I124" s="278"/>
      <c r="J124" s="278" t="s">
        <v>1823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1827</v>
      </c>
      <c r="D126" s="283"/>
      <c r="E126" s="283"/>
      <c r="F126" s="284" t="s">
        <v>1824</v>
      </c>
      <c r="G126" s="263"/>
      <c r="H126" s="263" t="s">
        <v>1864</v>
      </c>
      <c r="I126" s="263" t="s">
        <v>1826</v>
      </c>
      <c r="J126" s="263">
        <v>120</v>
      </c>
      <c r="K126" s="309"/>
    </row>
    <row r="127" spans="2:11" s="1" customFormat="1" ht="15" customHeight="1">
      <c r="B127" s="306"/>
      <c r="C127" s="263" t="s">
        <v>1873</v>
      </c>
      <c r="D127" s="263"/>
      <c r="E127" s="263"/>
      <c r="F127" s="284" t="s">
        <v>1824</v>
      </c>
      <c r="G127" s="263"/>
      <c r="H127" s="263" t="s">
        <v>1874</v>
      </c>
      <c r="I127" s="263" t="s">
        <v>1826</v>
      </c>
      <c r="J127" s="263" t="s">
        <v>1875</v>
      </c>
      <c r="K127" s="309"/>
    </row>
    <row r="128" spans="2:11" s="1" customFormat="1" ht="15" customHeight="1">
      <c r="B128" s="306"/>
      <c r="C128" s="263" t="s">
        <v>82</v>
      </c>
      <c r="D128" s="263"/>
      <c r="E128" s="263"/>
      <c r="F128" s="284" t="s">
        <v>1824</v>
      </c>
      <c r="G128" s="263"/>
      <c r="H128" s="263" t="s">
        <v>1876</v>
      </c>
      <c r="I128" s="263" t="s">
        <v>1826</v>
      </c>
      <c r="J128" s="263" t="s">
        <v>1875</v>
      </c>
      <c r="K128" s="309"/>
    </row>
    <row r="129" spans="2:11" s="1" customFormat="1" ht="15" customHeight="1">
      <c r="B129" s="306"/>
      <c r="C129" s="263" t="s">
        <v>1835</v>
      </c>
      <c r="D129" s="263"/>
      <c r="E129" s="263"/>
      <c r="F129" s="284" t="s">
        <v>1830</v>
      </c>
      <c r="G129" s="263"/>
      <c r="H129" s="263" t="s">
        <v>1836</v>
      </c>
      <c r="I129" s="263" t="s">
        <v>1826</v>
      </c>
      <c r="J129" s="263">
        <v>15</v>
      </c>
      <c r="K129" s="309"/>
    </row>
    <row r="130" spans="2:11" s="1" customFormat="1" ht="15" customHeight="1">
      <c r="B130" s="306"/>
      <c r="C130" s="287" t="s">
        <v>1837</v>
      </c>
      <c r="D130" s="287"/>
      <c r="E130" s="287"/>
      <c r="F130" s="288" t="s">
        <v>1830</v>
      </c>
      <c r="G130" s="287"/>
      <c r="H130" s="287" t="s">
        <v>1838</v>
      </c>
      <c r="I130" s="287" t="s">
        <v>1826</v>
      </c>
      <c r="J130" s="287">
        <v>15</v>
      </c>
      <c r="K130" s="309"/>
    </row>
    <row r="131" spans="2:11" s="1" customFormat="1" ht="15" customHeight="1">
      <c r="B131" s="306"/>
      <c r="C131" s="287" t="s">
        <v>1839</v>
      </c>
      <c r="D131" s="287"/>
      <c r="E131" s="287"/>
      <c r="F131" s="288" t="s">
        <v>1830</v>
      </c>
      <c r="G131" s="287"/>
      <c r="H131" s="287" t="s">
        <v>1840</v>
      </c>
      <c r="I131" s="287" t="s">
        <v>1826</v>
      </c>
      <c r="J131" s="287">
        <v>20</v>
      </c>
      <c r="K131" s="309"/>
    </row>
    <row r="132" spans="2:11" s="1" customFormat="1" ht="15" customHeight="1">
      <c r="B132" s="306"/>
      <c r="C132" s="287" t="s">
        <v>1841</v>
      </c>
      <c r="D132" s="287"/>
      <c r="E132" s="287"/>
      <c r="F132" s="288" t="s">
        <v>1830</v>
      </c>
      <c r="G132" s="287"/>
      <c r="H132" s="287" t="s">
        <v>1842</v>
      </c>
      <c r="I132" s="287" t="s">
        <v>1826</v>
      </c>
      <c r="J132" s="287">
        <v>20</v>
      </c>
      <c r="K132" s="309"/>
    </row>
    <row r="133" spans="2:11" s="1" customFormat="1" ht="15" customHeight="1">
      <c r="B133" s="306"/>
      <c r="C133" s="263" t="s">
        <v>1829</v>
      </c>
      <c r="D133" s="263"/>
      <c r="E133" s="263"/>
      <c r="F133" s="284" t="s">
        <v>1830</v>
      </c>
      <c r="G133" s="263"/>
      <c r="H133" s="263" t="s">
        <v>1864</v>
      </c>
      <c r="I133" s="263" t="s">
        <v>1826</v>
      </c>
      <c r="J133" s="263">
        <v>50</v>
      </c>
      <c r="K133" s="309"/>
    </row>
    <row r="134" spans="2:11" s="1" customFormat="1" ht="15" customHeight="1">
      <c r="B134" s="306"/>
      <c r="C134" s="263" t="s">
        <v>1843</v>
      </c>
      <c r="D134" s="263"/>
      <c r="E134" s="263"/>
      <c r="F134" s="284" t="s">
        <v>1830</v>
      </c>
      <c r="G134" s="263"/>
      <c r="H134" s="263" t="s">
        <v>1864</v>
      </c>
      <c r="I134" s="263" t="s">
        <v>1826</v>
      </c>
      <c r="J134" s="263">
        <v>50</v>
      </c>
      <c r="K134" s="309"/>
    </row>
    <row r="135" spans="2:11" s="1" customFormat="1" ht="15" customHeight="1">
      <c r="B135" s="306"/>
      <c r="C135" s="263" t="s">
        <v>1849</v>
      </c>
      <c r="D135" s="263"/>
      <c r="E135" s="263"/>
      <c r="F135" s="284" t="s">
        <v>1830</v>
      </c>
      <c r="G135" s="263"/>
      <c r="H135" s="263" t="s">
        <v>1864</v>
      </c>
      <c r="I135" s="263" t="s">
        <v>1826</v>
      </c>
      <c r="J135" s="263">
        <v>50</v>
      </c>
      <c r="K135" s="309"/>
    </row>
    <row r="136" spans="2:11" s="1" customFormat="1" ht="15" customHeight="1">
      <c r="B136" s="306"/>
      <c r="C136" s="263" t="s">
        <v>1851</v>
      </c>
      <c r="D136" s="263"/>
      <c r="E136" s="263"/>
      <c r="F136" s="284" t="s">
        <v>1830</v>
      </c>
      <c r="G136" s="263"/>
      <c r="H136" s="263" t="s">
        <v>1864</v>
      </c>
      <c r="I136" s="263" t="s">
        <v>1826</v>
      </c>
      <c r="J136" s="263">
        <v>50</v>
      </c>
      <c r="K136" s="309"/>
    </row>
    <row r="137" spans="2:11" s="1" customFormat="1" ht="15" customHeight="1">
      <c r="B137" s="306"/>
      <c r="C137" s="263" t="s">
        <v>1852</v>
      </c>
      <c r="D137" s="263"/>
      <c r="E137" s="263"/>
      <c r="F137" s="284" t="s">
        <v>1830</v>
      </c>
      <c r="G137" s="263"/>
      <c r="H137" s="263" t="s">
        <v>1877</v>
      </c>
      <c r="I137" s="263" t="s">
        <v>1826</v>
      </c>
      <c r="J137" s="263">
        <v>255</v>
      </c>
      <c r="K137" s="309"/>
    </row>
    <row r="138" spans="2:11" s="1" customFormat="1" ht="15" customHeight="1">
      <c r="B138" s="306"/>
      <c r="C138" s="263" t="s">
        <v>1854</v>
      </c>
      <c r="D138" s="263"/>
      <c r="E138" s="263"/>
      <c r="F138" s="284" t="s">
        <v>1824</v>
      </c>
      <c r="G138" s="263"/>
      <c r="H138" s="263" t="s">
        <v>1878</v>
      </c>
      <c r="I138" s="263" t="s">
        <v>1856</v>
      </c>
      <c r="J138" s="263"/>
      <c r="K138" s="309"/>
    </row>
    <row r="139" spans="2:11" s="1" customFormat="1" ht="15" customHeight="1">
      <c r="B139" s="306"/>
      <c r="C139" s="263" t="s">
        <v>1857</v>
      </c>
      <c r="D139" s="263"/>
      <c r="E139" s="263"/>
      <c r="F139" s="284" t="s">
        <v>1824</v>
      </c>
      <c r="G139" s="263"/>
      <c r="H139" s="263" t="s">
        <v>1879</v>
      </c>
      <c r="I139" s="263" t="s">
        <v>1859</v>
      </c>
      <c r="J139" s="263"/>
      <c r="K139" s="309"/>
    </row>
    <row r="140" spans="2:11" s="1" customFormat="1" ht="15" customHeight="1">
      <c r="B140" s="306"/>
      <c r="C140" s="263" t="s">
        <v>1860</v>
      </c>
      <c r="D140" s="263"/>
      <c r="E140" s="263"/>
      <c r="F140" s="284" t="s">
        <v>1824</v>
      </c>
      <c r="G140" s="263"/>
      <c r="H140" s="263" t="s">
        <v>1860</v>
      </c>
      <c r="I140" s="263" t="s">
        <v>1859</v>
      </c>
      <c r="J140" s="263"/>
      <c r="K140" s="309"/>
    </row>
    <row r="141" spans="2:11" s="1" customFormat="1" ht="15" customHeight="1">
      <c r="B141" s="306"/>
      <c r="C141" s="263" t="s">
        <v>37</v>
      </c>
      <c r="D141" s="263"/>
      <c r="E141" s="263"/>
      <c r="F141" s="284" t="s">
        <v>1824</v>
      </c>
      <c r="G141" s="263"/>
      <c r="H141" s="263" t="s">
        <v>1880</v>
      </c>
      <c r="I141" s="263" t="s">
        <v>1859</v>
      </c>
      <c r="J141" s="263"/>
      <c r="K141" s="309"/>
    </row>
    <row r="142" spans="2:11" s="1" customFormat="1" ht="15" customHeight="1">
      <c r="B142" s="306"/>
      <c r="C142" s="263" t="s">
        <v>1881</v>
      </c>
      <c r="D142" s="263"/>
      <c r="E142" s="263"/>
      <c r="F142" s="284" t="s">
        <v>1824</v>
      </c>
      <c r="G142" s="263"/>
      <c r="H142" s="263" t="s">
        <v>1882</v>
      </c>
      <c r="I142" s="263" t="s">
        <v>1859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86" t="s">
        <v>1883</v>
      </c>
      <c r="D147" s="386"/>
      <c r="E147" s="386"/>
      <c r="F147" s="386"/>
      <c r="G147" s="386"/>
      <c r="H147" s="386"/>
      <c r="I147" s="386"/>
      <c r="J147" s="386"/>
      <c r="K147" s="275"/>
    </row>
    <row r="148" spans="2:11" s="1" customFormat="1" ht="17.25" customHeight="1">
      <c r="B148" s="274"/>
      <c r="C148" s="276" t="s">
        <v>1818</v>
      </c>
      <c r="D148" s="276"/>
      <c r="E148" s="276"/>
      <c r="F148" s="276" t="s">
        <v>1819</v>
      </c>
      <c r="G148" s="277"/>
      <c r="H148" s="276" t="s">
        <v>53</v>
      </c>
      <c r="I148" s="276" t="s">
        <v>56</v>
      </c>
      <c r="J148" s="276" t="s">
        <v>1820</v>
      </c>
      <c r="K148" s="275"/>
    </row>
    <row r="149" spans="2:11" s="1" customFormat="1" ht="17.25" customHeight="1">
      <c r="B149" s="274"/>
      <c r="C149" s="278" t="s">
        <v>1821</v>
      </c>
      <c r="D149" s="278"/>
      <c r="E149" s="278"/>
      <c r="F149" s="279" t="s">
        <v>1822</v>
      </c>
      <c r="G149" s="280"/>
      <c r="H149" s="278"/>
      <c r="I149" s="278"/>
      <c r="J149" s="278" t="s">
        <v>1823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1827</v>
      </c>
      <c r="D151" s="263"/>
      <c r="E151" s="263"/>
      <c r="F151" s="314" t="s">
        <v>1824</v>
      </c>
      <c r="G151" s="263"/>
      <c r="H151" s="313" t="s">
        <v>1864</v>
      </c>
      <c r="I151" s="313" t="s">
        <v>1826</v>
      </c>
      <c r="J151" s="313">
        <v>120</v>
      </c>
      <c r="K151" s="309"/>
    </row>
    <row r="152" spans="2:11" s="1" customFormat="1" ht="15" customHeight="1">
      <c r="B152" s="286"/>
      <c r="C152" s="313" t="s">
        <v>1873</v>
      </c>
      <c r="D152" s="263"/>
      <c r="E152" s="263"/>
      <c r="F152" s="314" t="s">
        <v>1824</v>
      </c>
      <c r="G152" s="263"/>
      <c r="H152" s="313" t="s">
        <v>1884</v>
      </c>
      <c r="I152" s="313" t="s">
        <v>1826</v>
      </c>
      <c r="J152" s="313" t="s">
        <v>1875</v>
      </c>
      <c r="K152" s="309"/>
    </row>
    <row r="153" spans="2:11" s="1" customFormat="1" ht="15" customHeight="1">
      <c r="B153" s="286"/>
      <c r="C153" s="313" t="s">
        <v>82</v>
      </c>
      <c r="D153" s="263"/>
      <c r="E153" s="263"/>
      <c r="F153" s="314" t="s">
        <v>1824</v>
      </c>
      <c r="G153" s="263"/>
      <c r="H153" s="313" t="s">
        <v>1885</v>
      </c>
      <c r="I153" s="313" t="s">
        <v>1826</v>
      </c>
      <c r="J153" s="313" t="s">
        <v>1875</v>
      </c>
      <c r="K153" s="309"/>
    </row>
    <row r="154" spans="2:11" s="1" customFormat="1" ht="15" customHeight="1">
      <c r="B154" s="286"/>
      <c r="C154" s="313" t="s">
        <v>1829</v>
      </c>
      <c r="D154" s="263"/>
      <c r="E154" s="263"/>
      <c r="F154" s="314" t="s">
        <v>1830</v>
      </c>
      <c r="G154" s="263"/>
      <c r="H154" s="313" t="s">
        <v>1864</v>
      </c>
      <c r="I154" s="313" t="s">
        <v>1826</v>
      </c>
      <c r="J154" s="313">
        <v>50</v>
      </c>
      <c r="K154" s="309"/>
    </row>
    <row r="155" spans="2:11" s="1" customFormat="1" ht="15" customHeight="1">
      <c r="B155" s="286"/>
      <c r="C155" s="313" t="s">
        <v>1832</v>
      </c>
      <c r="D155" s="263"/>
      <c r="E155" s="263"/>
      <c r="F155" s="314" t="s">
        <v>1824</v>
      </c>
      <c r="G155" s="263"/>
      <c r="H155" s="313" t="s">
        <v>1864</v>
      </c>
      <c r="I155" s="313" t="s">
        <v>1834</v>
      </c>
      <c r="J155" s="313"/>
      <c r="K155" s="309"/>
    </row>
    <row r="156" spans="2:11" s="1" customFormat="1" ht="15" customHeight="1">
      <c r="B156" s="286"/>
      <c r="C156" s="313" t="s">
        <v>1843</v>
      </c>
      <c r="D156" s="263"/>
      <c r="E156" s="263"/>
      <c r="F156" s="314" t="s">
        <v>1830</v>
      </c>
      <c r="G156" s="263"/>
      <c r="H156" s="313" t="s">
        <v>1864</v>
      </c>
      <c r="I156" s="313" t="s">
        <v>1826</v>
      </c>
      <c r="J156" s="313">
        <v>50</v>
      </c>
      <c r="K156" s="309"/>
    </row>
    <row r="157" spans="2:11" s="1" customFormat="1" ht="15" customHeight="1">
      <c r="B157" s="286"/>
      <c r="C157" s="313" t="s">
        <v>1851</v>
      </c>
      <c r="D157" s="263"/>
      <c r="E157" s="263"/>
      <c r="F157" s="314" t="s">
        <v>1830</v>
      </c>
      <c r="G157" s="263"/>
      <c r="H157" s="313" t="s">
        <v>1864</v>
      </c>
      <c r="I157" s="313" t="s">
        <v>1826</v>
      </c>
      <c r="J157" s="313">
        <v>50</v>
      </c>
      <c r="K157" s="309"/>
    </row>
    <row r="158" spans="2:11" s="1" customFormat="1" ht="15" customHeight="1">
      <c r="B158" s="286"/>
      <c r="C158" s="313" t="s">
        <v>1849</v>
      </c>
      <c r="D158" s="263"/>
      <c r="E158" s="263"/>
      <c r="F158" s="314" t="s">
        <v>1830</v>
      </c>
      <c r="G158" s="263"/>
      <c r="H158" s="313" t="s">
        <v>1864</v>
      </c>
      <c r="I158" s="313" t="s">
        <v>1826</v>
      </c>
      <c r="J158" s="313">
        <v>50</v>
      </c>
      <c r="K158" s="309"/>
    </row>
    <row r="159" spans="2:11" s="1" customFormat="1" ht="15" customHeight="1">
      <c r="B159" s="286"/>
      <c r="C159" s="313" t="s">
        <v>106</v>
      </c>
      <c r="D159" s="263"/>
      <c r="E159" s="263"/>
      <c r="F159" s="314" t="s">
        <v>1824</v>
      </c>
      <c r="G159" s="263"/>
      <c r="H159" s="313" t="s">
        <v>1886</v>
      </c>
      <c r="I159" s="313" t="s">
        <v>1826</v>
      </c>
      <c r="J159" s="313" t="s">
        <v>1887</v>
      </c>
      <c r="K159" s="309"/>
    </row>
    <row r="160" spans="2:11" s="1" customFormat="1" ht="15" customHeight="1">
      <c r="B160" s="286"/>
      <c r="C160" s="313" t="s">
        <v>1888</v>
      </c>
      <c r="D160" s="263"/>
      <c r="E160" s="263"/>
      <c r="F160" s="314" t="s">
        <v>1824</v>
      </c>
      <c r="G160" s="263"/>
      <c r="H160" s="313" t="s">
        <v>1889</v>
      </c>
      <c r="I160" s="313" t="s">
        <v>1859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387" t="s">
        <v>1890</v>
      </c>
      <c r="D165" s="387"/>
      <c r="E165" s="387"/>
      <c r="F165" s="387"/>
      <c r="G165" s="387"/>
      <c r="H165" s="387"/>
      <c r="I165" s="387"/>
      <c r="J165" s="387"/>
      <c r="K165" s="256"/>
    </row>
    <row r="166" spans="2:11" s="1" customFormat="1" ht="17.25" customHeight="1">
      <c r="B166" s="255"/>
      <c r="C166" s="276" t="s">
        <v>1818</v>
      </c>
      <c r="D166" s="276"/>
      <c r="E166" s="276"/>
      <c r="F166" s="276" t="s">
        <v>1819</v>
      </c>
      <c r="G166" s="318"/>
      <c r="H166" s="319" t="s">
        <v>53</v>
      </c>
      <c r="I166" s="319" t="s">
        <v>56</v>
      </c>
      <c r="J166" s="276" t="s">
        <v>1820</v>
      </c>
      <c r="K166" s="256"/>
    </row>
    <row r="167" spans="2:11" s="1" customFormat="1" ht="17.25" customHeight="1">
      <c r="B167" s="257"/>
      <c r="C167" s="278" t="s">
        <v>1821</v>
      </c>
      <c r="D167" s="278"/>
      <c r="E167" s="278"/>
      <c r="F167" s="279" t="s">
        <v>1822</v>
      </c>
      <c r="G167" s="320"/>
      <c r="H167" s="321"/>
      <c r="I167" s="321"/>
      <c r="J167" s="278" t="s">
        <v>1823</v>
      </c>
      <c r="K167" s="258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3" t="s">
        <v>1827</v>
      </c>
      <c r="D169" s="263"/>
      <c r="E169" s="263"/>
      <c r="F169" s="284" t="s">
        <v>1824</v>
      </c>
      <c r="G169" s="263"/>
      <c r="H169" s="263" t="s">
        <v>1864</v>
      </c>
      <c r="I169" s="263" t="s">
        <v>1826</v>
      </c>
      <c r="J169" s="263">
        <v>120</v>
      </c>
      <c r="K169" s="309"/>
    </row>
    <row r="170" spans="2:11" s="1" customFormat="1" ht="15" customHeight="1">
      <c r="B170" s="286"/>
      <c r="C170" s="263" t="s">
        <v>1873</v>
      </c>
      <c r="D170" s="263"/>
      <c r="E170" s="263"/>
      <c r="F170" s="284" t="s">
        <v>1824</v>
      </c>
      <c r="G170" s="263"/>
      <c r="H170" s="263" t="s">
        <v>1874</v>
      </c>
      <c r="I170" s="263" t="s">
        <v>1826</v>
      </c>
      <c r="J170" s="263" t="s">
        <v>1875</v>
      </c>
      <c r="K170" s="309"/>
    </row>
    <row r="171" spans="2:11" s="1" customFormat="1" ht="15" customHeight="1">
      <c r="B171" s="286"/>
      <c r="C171" s="263" t="s">
        <v>82</v>
      </c>
      <c r="D171" s="263"/>
      <c r="E171" s="263"/>
      <c r="F171" s="284" t="s">
        <v>1824</v>
      </c>
      <c r="G171" s="263"/>
      <c r="H171" s="263" t="s">
        <v>1891</v>
      </c>
      <c r="I171" s="263" t="s">
        <v>1826</v>
      </c>
      <c r="J171" s="263" t="s">
        <v>1875</v>
      </c>
      <c r="K171" s="309"/>
    </row>
    <row r="172" spans="2:11" s="1" customFormat="1" ht="15" customHeight="1">
      <c r="B172" s="286"/>
      <c r="C172" s="263" t="s">
        <v>1829</v>
      </c>
      <c r="D172" s="263"/>
      <c r="E172" s="263"/>
      <c r="F172" s="284" t="s">
        <v>1830</v>
      </c>
      <c r="G172" s="263"/>
      <c r="H172" s="263" t="s">
        <v>1891</v>
      </c>
      <c r="I172" s="263" t="s">
        <v>1826</v>
      </c>
      <c r="J172" s="263">
        <v>50</v>
      </c>
      <c r="K172" s="309"/>
    </row>
    <row r="173" spans="2:11" s="1" customFormat="1" ht="15" customHeight="1">
      <c r="B173" s="286"/>
      <c r="C173" s="263" t="s">
        <v>1832</v>
      </c>
      <c r="D173" s="263"/>
      <c r="E173" s="263"/>
      <c r="F173" s="284" t="s">
        <v>1824</v>
      </c>
      <c r="G173" s="263"/>
      <c r="H173" s="263" t="s">
        <v>1891</v>
      </c>
      <c r="I173" s="263" t="s">
        <v>1834</v>
      </c>
      <c r="J173" s="263"/>
      <c r="K173" s="309"/>
    </row>
    <row r="174" spans="2:11" s="1" customFormat="1" ht="15" customHeight="1">
      <c r="B174" s="286"/>
      <c r="C174" s="263" t="s">
        <v>1843</v>
      </c>
      <c r="D174" s="263"/>
      <c r="E174" s="263"/>
      <c r="F174" s="284" t="s">
        <v>1830</v>
      </c>
      <c r="G174" s="263"/>
      <c r="H174" s="263" t="s">
        <v>1891</v>
      </c>
      <c r="I174" s="263" t="s">
        <v>1826</v>
      </c>
      <c r="J174" s="263">
        <v>50</v>
      </c>
      <c r="K174" s="309"/>
    </row>
    <row r="175" spans="2:11" s="1" customFormat="1" ht="15" customHeight="1">
      <c r="B175" s="286"/>
      <c r="C175" s="263" t="s">
        <v>1851</v>
      </c>
      <c r="D175" s="263"/>
      <c r="E175" s="263"/>
      <c r="F175" s="284" t="s">
        <v>1830</v>
      </c>
      <c r="G175" s="263"/>
      <c r="H175" s="263" t="s">
        <v>1891</v>
      </c>
      <c r="I175" s="263" t="s">
        <v>1826</v>
      </c>
      <c r="J175" s="263">
        <v>50</v>
      </c>
      <c r="K175" s="309"/>
    </row>
    <row r="176" spans="2:11" s="1" customFormat="1" ht="15" customHeight="1">
      <c r="B176" s="286"/>
      <c r="C176" s="263" t="s">
        <v>1849</v>
      </c>
      <c r="D176" s="263"/>
      <c r="E176" s="263"/>
      <c r="F176" s="284" t="s">
        <v>1830</v>
      </c>
      <c r="G176" s="263"/>
      <c r="H176" s="263" t="s">
        <v>1891</v>
      </c>
      <c r="I176" s="263" t="s">
        <v>1826</v>
      </c>
      <c r="J176" s="263">
        <v>50</v>
      </c>
      <c r="K176" s="309"/>
    </row>
    <row r="177" spans="2:11" s="1" customFormat="1" ht="15" customHeight="1">
      <c r="B177" s="286"/>
      <c r="C177" s="263" t="s">
        <v>129</v>
      </c>
      <c r="D177" s="263"/>
      <c r="E177" s="263"/>
      <c r="F177" s="284" t="s">
        <v>1824</v>
      </c>
      <c r="G177" s="263"/>
      <c r="H177" s="263" t="s">
        <v>1892</v>
      </c>
      <c r="I177" s="263" t="s">
        <v>1893</v>
      </c>
      <c r="J177" s="263"/>
      <c r="K177" s="309"/>
    </row>
    <row r="178" spans="2:11" s="1" customFormat="1" ht="15" customHeight="1">
      <c r="B178" s="286"/>
      <c r="C178" s="263" t="s">
        <v>56</v>
      </c>
      <c r="D178" s="263"/>
      <c r="E178" s="263"/>
      <c r="F178" s="284" t="s">
        <v>1824</v>
      </c>
      <c r="G178" s="263"/>
      <c r="H178" s="263" t="s">
        <v>1894</v>
      </c>
      <c r="I178" s="263" t="s">
        <v>1895</v>
      </c>
      <c r="J178" s="263">
        <v>1</v>
      </c>
      <c r="K178" s="309"/>
    </row>
    <row r="179" spans="2:11" s="1" customFormat="1" ht="15" customHeight="1">
      <c r="B179" s="286"/>
      <c r="C179" s="263" t="s">
        <v>52</v>
      </c>
      <c r="D179" s="263"/>
      <c r="E179" s="263"/>
      <c r="F179" s="284" t="s">
        <v>1824</v>
      </c>
      <c r="G179" s="263"/>
      <c r="H179" s="263" t="s">
        <v>1896</v>
      </c>
      <c r="I179" s="263" t="s">
        <v>1826</v>
      </c>
      <c r="J179" s="263">
        <v>20</v>
      </c>
      <c r="K179" s="309"/>
    </row>
    <row r="180" spans="2:11" s="1" customFormat="1" ht="15" customHeight="1">
      <c r="B180" s="286"/>
      <c r="C180" s="263" t="s">
        <v>53</v>
      </c>
      <c r="D180" s="263"/>
      <c r="E180" s="263"/>
      <c r="F180" s="284" t="s">
        <v>1824</v>
      </c>
      <c r="G180" s="263"/>
      <c r="H180" s="263" t="s">
        <v>1897</v>
      </c>
      <c r="I180" s="263" t="s">
        <v>1826</v>
      </c>
      <c r="J180" s="263">
        <v>255</v>
      </c>
      <c r="K180" s="309"/>
    </row>
    <row r="181" spans="2:11" s="1" customFormat="1" ht="15" customHeight="1">
      <c r="B181" s="286"/>
      <c r="C181" s="263" t="s">
        <v>130</v>
      </c>
      <c r="D181" s="263"/>
      <c r="E181" s="263"/>
      <c r="F181" s="284" t="s">
        <v>1824</v>
      </c>
      <c r="G181" s="263"/>
      <c r="H181" s="263" t="s">
        <v>1788</v>
      </c>
      <c r="I181" s="263" t="s">
        <v>1826</v>
      </c>
      <c r="J181" s="263">
        <v>10</v>
      </c>
      <c r="K181" s="309"/>
    </row>
    <row r="182" spans="2:11" s="1" customFormat="1" ht="15" customHeight="1">
      <c r="B182" s="286"/>
      <c r="C182" s="263" t="s">
        <v>131</v>
      </c>
      <c r="D182" s="263"/>
      <c r="E182" s="263"/>
      <c r="F182" s="284" t="s">
        <v>1824</v>
      </c>
      <c r="G182" s="263"/>
      <c r="H182" s="263" t="s">
        <v>1898</v>
      </c>
      <c r="I182" s="263" t="s">
        <v>1859</v>
      </c>
      <c r="J182" s="263"/>
      <c r="K182" s="309"/>
    </row>
    <row r="183" spans="2:11" s="1" customFormat="1" ht="15" customHeight="1">
      <c r="B183" s="286"/>
      <c r="C183" s="263" t="s">
        <v>1899</v>
      </c>
      <c r="D183" s="263"/>
      <c r="E183" s="263"/>
      <c r="F183" s="284" t="s">
        <v>1824</v>
      </c>
      <c r="G183" s="263"/>
      <c r="H183" s="263" t="s">
        <v>1900</v>
      </c>
      <c r="I183" s="263" t="s">
        <v>1859</v>
      </c>
      <c r="J183" s="263"/>
      <c r="K183" s="309"/>
    </row>
    <row r="184" spans="2:11" s="1" customFormat="1" ht="15" customHeight="1">
      <c r="B184" s="286"/>
      <c r="C184" s="263" t="s">
        <v>1888</v>
      </c>
      <c r="D184" s="263"/>
      <c r="E184" s="263"/>
      <c r="F184" s="284" t="s">
        <v>1824</v>
      </c>
      <c r="G184" s="263"/>
      <c r="H184" s="263" t="s">
        <v>1901</v>
      </c>
      <c r="I184" s="263" t="s">
        <v>1859</v>
      </c>
      <c r="J184" s="263"/>
      <c r="K184" s="309"/>
    </row>
    <row r="185" spans="2:11" s="1" customFormat="1" ht="15" customHeight="1">
      <c r="B185" s="286"/>
      <c r="C185" s="263" t="s">
        <v>133</v>
      </c>
      <c r="D185" s="263"/>
      <c r="E185" s="263"/>
      <c r="F185" s="284" t="s">
        <v>1830</v>
      </c>
      <c r="G185" s="263"/>
      <c r="H185" s="263" t="s">
        <v>1902</v>
      </c>
      <c r="I185" s="263" t="s">
        <v>1826</v>
      </c>
      <c r="J185" s="263">
        <v>50</v>
      </c>
      <c r="K185" s="309"/>
    </row>
    <row r="186" spans="2:11" s="1" customFormat="1" ht="15" customHeight="1">
      <c r="B186" s="286"/>
      <c r="C186" s="263" t="s">
        <v>1903</v>
      </c>
      <c r="D186" s="263"/>
      <c r="E186" s="263"/>
      <c r="F186" s="284" t="s">
        <v>1830</v>
      </c>
      <c r="G186" s="263"/>
      <c r="H186" s="263" t="s">
        <v>1904</v>
      </c>
      <c r="I186" s="263" t="s">
        <v>1905</v>
      </c>
      <c r="J186" s="263"/>
      <c r="K186" s="309"/>
    </row>
    <row r="187" spans="2:11" s="1" customFormat="1" ht="15" customHeight="1">
      <c r="B187" s="286"/>
      <c r="C187" s="263" t="s">
        <v>1906</v>
      </c>
      <c r="D187" s="263"/>
      <c r="E187" s="263"/>
      <c r="F187" s="284" t="s">
        <v>1830</v>
      </c>
      <c r="G187" s="263"/>
      <c r="H187" s="263" t="s">
        <v>1907</v>
      </c>
      <c r="I187" s="263" t="s">
        <v>1905</v>
      </c>
      <c r="J187" s="263"/>
      <c r="K187" s="309"/>
    </row>
    <row r="188" spans="2:11" s="1" customFormat="1" ht="15" customHeight="1">
      <c r="B188" s="286"/>
      <c r="C188" s="263" t="s">
        <v>1908</v>
      </c>
      <c r="D188" s="263"/>
      <c r="E188" s="263"/>
      <c r="F188" s="284" t="s">
        <v>1830</v>
      </c>
      <c r="G188" s="263"/>
      <c r="H188" s="263" t="s">
        <v>1909</v>
      </c>
      <c r="I188" s="263" t="s">
        <v>1905</v>
      </c>
      <c r="J188" s="263"/>
      <c r="K188" s="309"/>
    </row>
    <row r="189" spans="2:11" s="1" customFormat="1" ht="15" customHeight="1">
      <c r="B189" s="286"/>
      <c r="C189" s="322" t="s">
        <v>1910</v>
      </c>
      <c r="D189" s="263"/>
      <c r="E189" s="263"/>
      <c r="F189" s="284" t="s">
        <v>1830</v>
      </c>
      <c r="G189" s="263"/>
      <c r="H189" s="263" t="s">
        <v>1911</v>
      </c>
      <c r="I189" s="263" t="s">
        <v>1912</v>
      </c>
      <c r="J189" s="323" t="s">
        <v>1913</v>
      </c>
      <c r="K189" s="309"/>
    </row>
    <row r="190" spans="2:11" s="1" customFormat="1" ht="15" customHeight="1">
      <c r="B190" s="286"/>
      <c r="C190" s="322" t="s">
        <v>41</v>
      </c>
      <c r="D190" s="263"/>
      <c r="E190" s="263"/>
      <c r="F190" s="284" t="s">
        <v>1824</v>
      </c>
      <c r="G190" s="263"/>
      <c r="H190" s="260" t="s">
        <v>1914</v>
      </c>
      <c r="I190" s="263" t="s">
        <v>1915</v>
      </c>
      <c r="J190" s="263"/>
      <c r="K190" s="309"/>
    </row>
    <row r="191" spans="2:11" s="1" customFormat="1" ht="15" customHeight="1">
      <c r="B191" s="286"/>
      <c r="C191" s="322" t="s">
        <v>1916</v>
      </c>
      <c r="D191" s="263"/>
      <c r="E191" s="263"/>
      <c r="F191" s="284" t="s">
        <v>1824</v>
      </c>
      <c r="G191" s="263"/>
      <c r="H191" s="263" t="s">
        <v>1917</v>
      </c>
      <c r="I191" s="263" t="s">
        <v>1859</v>
      </c>
      <c r="J191" s="263"/>
      <c r="K191" s="309"/>
    </row>
    <row r="192" spans="2:11" s="1" customFormat="1" ht="15" customHeight="1">
      <c r="B192" s="286"/>
      <c r="C192" s="322" t="s">
        <v>1918</v>
      </c>
      <c r="D192" s="263"/>
      <c r="E192" s="263"/>
      <c r="F192" s="284" t="s">
        <v>1824</v>
      </c>
      <c r="G192" s="263"/>
      <c r="H192" s="263" t="s">
        <v>1919</v>
      </c>
      <c r="I192" s="263" t="s">
        <v>1859</v>
      </c>
      <c r="J192" s="263"/>
      <c r="K192" s="309"/>
    </row>
    <row r="193" spans="2:11" s="1" customFormat="1" ht="15" customHeight="1">
      <c r="B193" s="286"/>
      <c r="C193" s="322" t="s">
        <v>1920</v>
      </c>
      <c r="D193" s="263"/>
      <c r="E193" s="263"/>
      <c r="F193" s="284" t="s">
        <v>1830</v>
      </c>
      <c r="G193" s="263"/>
      <c r="H193" s="263" t="s">
        <v>1921</v>
      </c>
      <c r="I193" s="263" t="s">
        <v>1859</v>
      </c>
      <c r="J193" s="263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387" t="s">
        <v>1922</v>
      </c>
      <c r="D199" s="387"/>
      <c r="E199" s="387"/>
      <c r="F199" s="387"/>
      <c r="G199" s="387"/>
      <c r="H199" s="387"/>
      <c r="I199" s="387"/>
      <c r="J199" s="387"/>
      <c r="K199" s="256"/>
    </row>
    <row r="200" spans="2:11" s="1" customFormat="1" ht="25.5" customHeight="1">
      <c r="B200" s="255"/>
      <c r="C200" s="325" t="s">
        <v>1923</v>
      </c>
      <c r="D200" s="325"/>
      <c r="E200" s="325"/>
      <c r="F200" s="325" t="s">
        <v>1924</v>
      </c>
      <c r="G200" s="326"/>
      <c r="H200" s="388" t="s">
        <v>1925</v>
      </c>
      <c r="I200" s="388"/>
      <c r="J200" s="388"/>
      <c r="K200" s="256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3" t="s">
        <v>1915</v>
      </c>
      <c r="D202" s="263"/>
      <c r="E202" s="263"/>
      <c r="F202" s="284" t="s">
        <v>42</v>
      </c>
      <c r="G202" s="263"/>
      <c r="H202" s="389" t="s">
        <v>1926</v>
      </c>
      <c r="I202" s="389"/>
      <c r="J202" s="389"/>
      <c r="K202" s="309"/>
    </row>
    <row r="203" spans="2:11" s="1" customFormat="1" ht="15" customHeight="1">
      <c r="B203" s="286"/>
      <c r="C203" s="263"/>
      <c r="D203" s="263"/>
      <c r="E203" s="263"/>
      <c r="F203" s="284" t="s">
        <v>43</v>
      </c>
      <c r="G203" s="263"/>
      <c r="H203" s="389" t="s">
        <v>1927</v>
      </c>
      <c r="I203" s="389"/>
      <c r="J203" s="389"/>
      <c r="K203" s="309"/>
    </row>
    <row r="204" spans="2:11" s="1" customFormat="1" ht="15" customHeight="1">
      <c r="B204" s="286"/>
      <c r="C204" s="263"/>
      <c r="D204" s="263"/>
      <c r="E204" s="263"/>
      <c r="F204" s="284" t="s">
        <v>46</v>
      </c>
      <c r="G204" s="263"/>
      <c r="H204" s="389" t="s">
        <v>1928</v>
      </c>
      <c r="I204" s="389"/>
      <c r="J204" s="389"/>
      <c r="K204" s="309"/>
    </row>
    <row r="205" spans="2:11" s="1" customFormat="1" ht="15" customHeight="1">
      <c r="B205" s="286"/>
      <c r="C205" s="263"/>
      <c r="D205" s="263"/>
      <c r="E205" s="263"/>
      <c r="F205" s="284" t="s">
        <v>44</v>
      </c>
      <c r="G205" s="263"/>
      <c r="H205" s="389" t="s">
        <v>1929</v>
      </c>
      <c r="I205" s="389"/>
      <c r="J205" s="389"/>
      <c r="K205" s="309"/>
    </row>
    <row r="206" spans="2:11" s="1" customFormat="1" ht="15" customHeight="1">
      <c r="B206" s="286"/>
      <c r="C206" s="263"/>
      <c r="D206" s="263"/>
      <c r="E206" s="263"/>
      <c r="F206" s="284" t="s">
        <v>45</v>
      </c>
      <c r="G206" s="263"/>
      <c r="H206" s="389" t="s">
        <v>1930</v>
      </c>
      <c r="I206" s="389"/>
      <c r="J206" s="389"/>
      <c r="K206" s="309"/>
    </row>
    <row r="207" spans="2:11" s="1" customFormat="1" ht="15" customHeight="1">
      <c r="B207" s="286"/>
      <c r="C207" s="263"/>
      <c r="D207" s="263"/>
      <c r="E207" s="263"/>
      <c r="F207" s="284"/>
      <c r="G207" s="263"/>
      <c r="H207" s="263"/>
      <c r="I207" s="263"/>
      <c r="J207" s="263"/>
      <c r="K207" s="309"/>
    </row>
    <row r="208" spans="2:11" s="1" customFormat="1" ht="15" customHeight="1">
      <c r="B208" s="286"/>
      <c r="C208" s="263" t="s">
        <v>1871</v>
      </c>
      <c r="D208" s="263"/>
      <c r="E208" s="263"/>
      <c r="F208" s="284" t="s">
        <v>77</v>
      </c>
      <c r="G208" s="263"/>
      <c r="H208" s="389" t="s">
        <v>1931</v>
      </c>
      <c r="I208" s="389"/>
      <c r="J208" s="389"/>
      <c r="K208" s="309"/>
    </row>
    <row r="209" spans="2:11" s="1" customFormat="1" ht="15" customHeight="1">
      <c r="B209" s="286"/>
      <c r="C209" s="263"/>
      <c r="D209" s="263"/>
      <c r="E209" s="263"/>
      <c r="F209" s="284" t="s">
        <v>1769</v>
      </c>
      <c r="G209" s="263"/>
      <c r="H209" s="389" t="s">
        <v>1770</v>
      </c>
      <c r="I209" s="389"/>
      <c r="J209" s="389"/>
      <c r="K209" s="309"/>
    </row>
    <row r="210" spans="2:11" s="1" customFormat="1" ht="15" customHeight="1">
      <c r="B210" s="286"/>
      <c r="C210" s="263"/>
      <c r="D210" s="263"/>
      <c r="E210" s="263"/>
      <c r="F210" s="284" t="s">
        <v>1767</v>
      </c>
      <c r="G210" s="263"/>
      <c r="H210" s="389" t="s">
        <v>1932</v>
      </c>
      <c r="I210" s="389"/>
      <c r="J210" s="389"/>
      <c r="K210" s="309"/>
    </row>
    <row r="211" spans="2:11" s="1" customFormat="1" ht="15" customHeight="1">
      <c r="B211" s="327"/>
      <c r="C211" s="263"/>
      <c r="D211" s="263"/>
      <c r="E211" s="263"/>
      <c r="F211" s="284" t="s">
        <v>1771</v>
      </c>
      <c r="G211" s="322"/>
      <c r="H211" s="390" t="s">
        <v>100</v>
      </c>
      <c r="I211" s="390"/>
      <c r="J211" s="390"/>
      <c r="K211" s="328"/>
    </row>
    <row r="212" spans="2:11" s="1" customFormat="1" ht="15" customHeight="1">
      <c r="B212" s="327"/>
      <c r="C212" s="263"/>
      <c r="D212" s="263"/>
      <c r="E212" s="263"/>
      <c r="F212" s="284" t="s">
        <v>1677</v>
      </c>
      <c r="G212" s="322"/>
      <c r="H212" s="390" t="s">
        <v>1678</v>
      </c>
      <c r="I212" s="390"/>
      <c r="J212" s="390"/>
      <c r="K212" s="328"/>
    </row>
    <row r="213" spans="2:11" s="1" customFormat="1" ht="15" customHeight="1">
      <c r="B213" s="327"/>
      <c r="C213" s="263"/>
      <c r="D213" s="263"/>
      <c r="E213" s="263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3" t="s">
        <v>1895</v>
      </c>
      <c r="D214" s="263"/>
      <c r="E214" s="263"/>
      <c r="F214" s="284">
        <v>1</v>
      </c>
      <c r="G214" s="322"/>
      <c r="H214" s="390" t="s">
        <v>1933</v>
      </c>
      <c r="I214" s="390"/>
      <c r="J214" s="390"/>
      <c r="K214" s="328"/>
    </row>
    <row r="215" spans="2:11" s="1" customFormat="1" ht="15" customHeight="1">
      <c r="B215" s="327"/>
      <c r="C215" s="263"/>
      <c r="D215" s="263"/>
      <c r="E215" s="263"/>
      <c r="F215" s="284">
        <v>2</v>
      </c>
      <c r="G215" s="322"/>
      <c r="H215" s="390" t="s">
        <v>1934</v>
      </c>
      <c r="I215" s="390"/>
      <c r="J215" s="390"/>
      <c r="K215" s="328"/>
    </row>
    <row r="216" spans="2:11" s="1" customFormat="1" ht="15" customHeight="1">
      <c r="B216" s="327"/>
      <c r="C216" s="263"/>
      <c r="D216" s="263"/>
      <c r="E216" s="263"/>
      <c r="F216" s="284">
        <v>3</v>
      </c>
      <c r="G216" s="322"/>
      <c r="H216" s="390" t="s">
        <v>1935</v>
      </c>
      <c r="I216" s="390"/>
      <c r="J216" s="390"/>
      <c r="K216" s="328"/>
    </row>
    <row r="217" spans="2:11" s="1" customFormat="1" ht="15" customHeight="1">
      <c r="B217" s="327"/>
      <c r="C217" s="263"/>
      <c r="D217" s="263"/>
      <c r="E217" s="263"/>
      <c r="F217" s="284">
        <v>4</v>
      </c>
      <c r="G217" s="322"/>
      <c r="H217" s="390" t="s">
        <v>1936</v>
      </c>
      <c r="I217" s="390"/>
      <c r="J217" s="390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Otrubová Roxana</cp:lastModifiedBy>
  <dcterms:created xsi:type="dcterms:W3CDTF">2023-03-13T13:40:58Z</dcterms:created>
  <dcterms:modified xsi:type="dcterms:W3CDTF">2023-03-15T07:17:39Z</dcterms:modified>
  <cp:category/>
  <cp:version/>
  <cp:contentType/>
  <cp:contentStatus/>
</cp:coreProperties>
</file>