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urtaj\Desktop\david-nemocnice\"/>
    </mc:Choice>
  </mc:AlternateContent>
  <bookViews>
    <workbookView xWindow="0" yWindow="0" windowWidth="27480" windowHeight="13020" activeTab="1"/>
  </bookViews>
  <sheets>
    <sheet name="Rekapitulace stavby" sheetId="1" r:id="rId1"/>
    <sheet name="Flekacova010 - Rekonstruk..." sheetId="2" r:id="rId2"/>
  </sheets>
  <definedNames>
    <definedName name="_xlnm._FilterDatabase" localSheetId="1" hidden="1">'Flekacova010 - Rekonstruk...'!$C$124:$K$289</definedName>
    <definedName name="_xlnm.Print_Titles" localSheetId="1">'Flekacova010 - Rekonstruk...'!$124:$124</definedName>
    <definedName name="_xlnm.Print_Titles" localSheetId="0">'Rekapitulace stavby'!$92:$92</definedName>
    <definedName name="_xlnm.Print_Area" localSheetId="1">'Flekacova010 - Rekonstruk...'!$C$4:$J$76,'Flekacova010 - Rekonstruk...'!$C$82:$J$108,'Flekacova010 - Rekonstruk...'!$C$114:$K$289</definedName>
    <definedName name="_xlnm.Print_Area" localSheetId="0">'Rekapitulace stavby'!$D$4:$AO$76,'Rekapitulace stavby'!$C$82:$AQ$96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89" i="2"/>
  <c r="BH289" i="2"/>
  <c r="BG289" i="2"/>
  <c r="BF289" i="2"/>
  <c r="T289" i="2"/>
  <c r="T288" i="2"/>
  <c r="R289" i="2"/>
  <c r="R288" i="2" s="1"/>
  <c r="P289" i="2"/>
  <c r="P288" i="2"/>
  <c r="BI287" i="2"/>
  <c r="BH287" i="2"/>
  <c r="BG287" i="2"/>
  <c r="BF287" i="2"/>
  <c r="T287" i="2"/>
  <c r="T286" i="2" s="1"/>
  <c r="T285" i="2" s="1"/>
  <c r="R287" i="2"/>
  <c r="R286" i="2"/>
  <c r="R285" i="2" s="1"/>
  <c r="P287" i="2"/>
  <c r="P286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T127" i="2"/>
  <c r="R128" i="2"/>
  <c r="R127" i="2" s="1"/>
  <c r="P128" i="2"/>
  <c r="P127" i="2"/>
  <c r="J122" i="2"/>
  <c r="J121" i="2"/>
  <c r="F121" i="2"/>
  <c r="F119" i="2"/>
  <c r="E117" i="2"/>
  <c r="J90" i="2"/>
  <c r="J89" i="2"/>
  <c r="F89" i="2"/>
  <c r="F87" i="2"/>
  <c r="E85" i="2"/>
  <c r="J16" i="2"/>
  <c r="E16" i="2"/>
  <c r="F122" i="2"/>
  <c r="J15" i="2"/>
  <c r="J10" i="2"/>
  <c r="J119" i="2"/>
  <c r="L90" i="1"/>
  <c r="AM90" i="1"/>
  <c r="AM89" i="1"/>
  <c r="L89" i="1"/>
  <c r="AM87" i="1"/>
  <c r="L87" i="1"/>
  <c r="L85" i="1"/>
  <c r="L84" i="1"/>
  <c r="BK289" i="2"/>
  <c r="BK284" i="2"/>
  <c r="J278" i="2"/>
  <c r="BK242" i="2"/>
  <c r="BK235" i="2"/>
  <c r="J207" i="2"/>
  <c r="BK170" i="2"/>
  <c r="J153" i="2"/>
  <c r="J142" i="2"/>
  <c r="J133" i="2"/>
  <c r="J284" i="2"/>
  <c r="J274" i="2"/>
  <c r="J263" i="2"/>
  <c r="J254" i="2"/>
  <c r="BK233" i="2"/>
  <c r="J214" i="2"/>
  <c r="J181" i="2"/>
  <c r="BK142" i="2"/>
  <c r="BK133" i="2"/>
  <c r="BK287" i="2"/>
  <c r="J272" i="2"/>
  <c r="J259" i="2"/>
  <c r="J238" i="2"/>
  <c r="BK231" i="2"/>
  <c r="J190" i="2"/>
  <c r="BK172" i="2"/>
  <c r="J144" i="2"/>
  <c r="J242" i="2"/>
  <c r="BK213" i="2"/>
  <c r="BK201" i="2"/>
  <c r="BK159" i="2"/>
  <c r="J135" i="2"/>
  <c r="BK157" i="2"/>
  <c r="J128" i="2"/>
  <c r="BK274" i="2"/>
  <c r="BK254" i="2"/>
  <c r="BK236" i="2"/>
  <c r="J220" i="2"/>
  <c r="BK181" i="2"/>
  <c r="BK167" i="2"/>
  <c r="J250" i="2"/>
  <c r="BK218" i="2"/>
  <c r="BK205" i="2"/>
  <c r="J167" i="2"/>
  <c r="BK137" i="2"/>
  <c r="J287" i="2"/>
  <c r="BK280" i="2"/>
  <c r="J252" i="2"/>
  <c r="BK238" i="2"/>
  <c r="J218" i="2"/>
  <c r="J213" i="2"/>
  <c r="J169" i="2"/>
  <c r="J155" i="2"/>
  <c r="BK135" i="2"/>
  <c r="BK131" i="2"/>
  <c r="BK282" i="2"/>
  <c r="BK272" i="2"/>
  <c r="BK259" i="2"/>
  <c r="J236" i="2"/>
  <c r="BK222" i="2"/>
  <c r="J201" i="2"/>
  <c r="BK179" i="2"/>
  <c r="J140" i="2"/>
  <c r="BK132" i="2"/>
  <c r="J276" i="2"/>
  <c r="BK263" i="2"/>
  <c r="J240" i="2"/>
  <c r="J233" i="2"/>
  <c r="BK192" i="2"/>
  <c r="J179" i="2"/>
  <c r="J159" i="2"/>
  <c r="BK252" i="2"/>
  <c r="J222" i="2"/>
  <c r="BK207" i="2"/>
  <c r="J192" i="2"/>
  <c r="J157" i="2"/>
  <c r="J131" i="2"/>
  <c r="J289" i="2"/>
  <c r="J282" i="2"/>
  <c r="BK276" i="2"/>
  <c r="BK240" i="2"/>
  <c r="BK220" i="2"/>
  <c r="BK214" i="2"/>
  <c r="BK188" i="2"/>
  <c r="BK144" i="2"/>
  <c r="BK140" i="2"/>
  <c r="J132" i="2"/>
  <c r="AS94" i="1"/>
  <c r="BK278" i="2"/>
  <c r="J270" i="2"/>
  <c r="J245" i="2"/>
  <c r="J231" i="2"/>
  <c r="J205" i="2"/>
  <c r="BK190" i="2"/>
  <c r="J172" i="2"/>
  <c r="J137" i="2"/>
  <c r="J280" i="2"/>
  <c r="BK270" i="2"/>
  <c r="BK250" i="2"/>
  <c r="J235" i="2"/>
  <c r="BK211" i="2"/>
  <c r="J188" i="2"/>
  <c r="J170" i="2"/>
  <c r="BK153" i="2"/>
  <c r="BK245" i="2"/>
  <c r="J211" i="2"/>
  <c r="BK169" i="2"/>
  <c r="BK155" i="2"/>
  <c r="BK128" i="2"/>
  <c r="BK130" i="2" l="1"/>
  <c r="J130" i="2" s="1"/>
  <c r="J97" i="2" s="1"/>
  <c r="BK139" i="2"/>
  <c r="BK191" i="2"/>
  <c r="J191" i="2" s="1"/>
  <c r="J100" i="2" s="1"/>
  <c r="BK232" i="2"/>
  <c r="J232" i="2" s="1"/>
  <c r="J101" i="2" s="1"/>
  <c r="T232" i="2"/>
  <c r="T239" i="2"/>
  <c r="T244" i="2"/>
  <c r="BK253" i="2"/>
  <c r="J253" i="2"/>
  <c r="J104" i="2"/>
  <c r="T130" i="2"/>
  <c r="T126" i="2"/>
  <c r="R139" i="2"/>
  <c r="R191" i="2"/>
  <c r="BK239" i="2"/>
  <c r="J239" i="2"/>
  <c r="J102" i="2"/>
  <c r="BK244" i="2"/>
  <c r="J244" i="2" s="1"/>
  <c r="J103" i="2" s="1"/>
  <c r="P253" i="2"/>
  <c r="R130" i="2"/>
  <c r="R126" i="2" s="1"/>
  <c r="T139" i="2"/>
  <c r="T191" i="2"/>
  <c r="R232" i="2"/>
  <c r="R239" i="2"/>
  <c r="P244" i="2"/>
  <c r="T253" i="2"/>
  <c r="P130" i="2"/>
  <c r="P126" i="2" s="1"/>
  <c r="P139" i="2"/>
  <c r="P191" i="2"/>
  <c r="P232" i="2"/>
  <c r="P239" i="2"/>
  <c r="R244" i="2"/>
  <c r="R253" i="2"/>
  <c r="BK127" i="2"/>
  <c r="J127" i="2" s="1"/>
  <c r="J96" i="2" s="1"/>
  <c r="BK286" i="2"/>
  <c r="J286" i="2"/>
  <c r="J106" i="2" s="1"/>
  <c r="BK288" i="2"/>
  <c r="J288" i="2"/>
  <c r="J107" i="2"/>
  <c r="BE132" i="2"/>
  <c r="BE142" i="2"/>
  <c r="BE170" i="2"/>
  <c r="BE181" i="2"/>
  <c r="BE188" i="2"/>
  <c r="BE220" i="2"/>
  <c r="BE231" i="2"/>
  <c r="BE233" i="2"/>
  <c r="BE235" i="2"/>
  <c r="BE238" i="2"/>
  <c r="BE128" i="2"/>
  <c r="BE131" i="2"/>
  <c r="BE133" i="2"/>
  <c r="BE135" i="2"/>
  <c r="BE140" i="2"/>
  <c r="BE155" i="2"/>
  <c r="BE201" i="2"/>
  <c r="BE205" i="2"/>
  <c r="BE213" i="2"/>
  <c r="BE214" i="2"/>
  <c r="BE242" i="2"/>
  <c r="BE252" i="2"/>
  <c r="BE263" i="2"/>
  <c r="BE272" i="2"/>
  <c r="F90" i="2"/>
  <c r="BE144" i="2"/>
  <c r="BE153" i="2"/>
  <c r="BE159" i="2"/>
  <c r="BE167" i="2"/>
  <c r="BE169" i="2"/>
  <c r="BE207" i="2"/>
  <c r="BE211" i="2"/>
  <c r="BE218" i="2"/>
  <c r="BE240" i="2"/>
  <c r="BE250" i="2"/>
  <c r="BE276" i="2"/>
  <c r="BE280" i="2"/>
  <c r="J87" i="2"/>
  <c r="BE137" i="2"/>
  <c r="BE157" i="2"/>
  <c r="BE172" i="2"/>
  <c r="BE179" i="2"/>
  <c r="BE190" i="2"/>
  <c r="BE192" i="2"/>
  <c r="BE222" i="2"/>
  <c r="BE236" i="2"/>
  <c r="BE245" i="2"/>
  <c r="BE254" i="2"/>
  <c r="BE259" i="2"/>
  <c r="BE270" i="2"/>
  <c r="BE274" i="2"/>
  <c r="BE278" i="2"/>
  <c r="BE282" i="2"/>
  <c r="BE284" i="2"/>
  <c r="BE287" i="2"/>
  <c r="BE289" i="2"/>
  <c r="F32" i="2"/>
  <c r="BA95" i="1" s="1"/>
  <c r="BA94" i="1" s="1"/>
  <c r="W30" i="1" s="1"/>
  <c r="F34" i="2"/>
  <c r="BC95" i="1" s="1"/>
  <c r="BC94" i="1" s="1"/>
  <c r="W32" i="1" s="1"/>
  <c r="J32" i="2"/>
  <c r="AW95" i="1" s="1"/>
  <c r="F33" i="2"/>
  <c r="BB95" i="1"/>
  <c r="BB94" i="1" s="1"/>
  <c r="AX94" i="1" s="1"/>
  <c r="F35" i="2"/>
  <c r="BD95" i="1"/>
  <c r="BD94" i="1" s="1"/>
  <c r="W33" i="1" s="1"/>
  <c r="R138" i="2" l="1"/>
  <c r="R125" i="2" s="1"/>
  <c r="T138" i="2"/>
  <c r="T125" i="2"/>
  <c r="BK138" i="2"/>
  <c r="J138" i="2" s="1"/>
  <c r="J98" i="2" s="1"/>
  <c r="P138" i="2"/>
  <c r="P125" i="2" s="1"/>
  <c r="AU95" i="1" s="1"/>
  <c r="AU94" i="1" s="1"/>
  <c r="J139" i="2"/>
  <c r="J99" i="2"/>
  <c r="BK126" i="2"/>
  <c r="J126" i="2" s="1"/>
  <c r="J95" i="2" s="1"/>
  <c r="BK285" i="2"/>
  <c r="J285" i="2" s="1"/>
  <c r="J105" i="2" s="1"/>
  <c r="F31" i="2"/>
  <c r="AZ95" i="1"/>
  <c r="AZ94" i="1" s="1"/>
  <c r="W29" i="1" s="1"/>
  <c r="AY94" i="1"/>
  <c r="AW94" i="1"/>
  <c r="AK30" i="1" s="1"/>
  <c r="W31" i="1"/>
  <c r="J31" i="2"/>
  <c r="AV95" i="1"/>
  <c r="AT95" i="1"/>
  <c r="BK125" i="2" l="1"/>
  <c r="J125" i="2"/>
  <c r="J94" i="2"/>
  <c r="AV94" i="1"/>
  <c r="AK29" i="1" s="1"/>
  <c r="J28" i="2" l="1"/>
  <c r="AG95" i="1"/>
  <c r="AG94" i="1"/>
  <c r="AK26" i="1" s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<sst xmlns="http://schemas.openxmlformats.org/spreadsheetml/2006/main" count="2023" uniqueCount="425">
  <si>
    <t>Export Komplet</t>
  </si>
  <si>
    <t/>
  </si>
  <si>
    <t>2.0</t>
  </si>
  <si>
    <t>False</t>
  </si>
  <si>
    <t>{d40e00f8-73e0-4e18-a16f-5e6ea9d8569c}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</si>
  <si>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</si>
  <si>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</si>
  <si>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</si>
  <si>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</si>
  <si>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</si>
  <si>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</si>
  <si>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</si>
  <si>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</si>
  <si>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</si>
  <si>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</si>
  <si>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</si>
  <si>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střešního pláště jednopodlažní části budovy parc.č.st.650/14,k.ú.Frýdek</t>
  </si>
  <si>
    <t>KSO:</t>
  </si>
  <si>
    <t>CC-CZ:</t>
  </si>
  <si>
    <t>Místo:</t>
  </si>
  <si>
    <t>Areál nemocnice ve Frýdku-Místku</t>
  </si>
  <si>
    <t>Datum:</t>
  </si>
  <si>
    <t>28. 11. 2021</t>
  </si>
  <si>
    <t>Zadavatel:</t>
  </si>
  <si>
    <t>IČ:</t>
  </si>
  <si>
    <t>Nemocnice ve Frýdku-Místku</t>
  </si>
  <si>
    <t>DIČ:</t>
  </si>
  <si>
    <t>Uchazeč:</t>
  </si>
  <si>
    <t>Vyplň údaj</t>
  </si>
  <si>
    <t>Projektant:</t>
  </si>
  <si>
    <t>Ing.Irena Flekáčová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</si>
  <si>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</si>
  <si>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</si>
  <si>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</si>
  <si>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</si>
  <si>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</si>
  <si>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</si>
  <si>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</si>
  <si>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</si>
  <si>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</si>
  <si>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</si>
  <si>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</si>
  <si>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</si>
  <si>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</si>
  <si>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</si>
  <si>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</si>
  <si>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</si>
  <si>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</si>
  <si>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</si>
  <si>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</si>
  <si>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</si>
  <si>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</si>
  <si>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</si>
  <si>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</si>
  <si>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</si>
  <si>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</si>
  <si>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</si>
  <si>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</si>
  <si>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</si>
  <si>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</si>
  <si>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</si>
  <si>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</si>
  <si>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</si>
  <si>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</si>
  <si>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</si>
  <si>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</si>
  <si>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</si>
  <si>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</si>
  <si>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</si>
  <si>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</si>
  <si>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</si>
  <si>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</si>
  <si>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</si>
  <si>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</si>
  <si>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</si>
  <si>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</si>
  <si>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</si>
  <si>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</si>
  <si>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</si>
  <si>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</si>
  <si>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</si>
  <si>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</si>
  <si>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</si>
  <si>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</si>
  <si>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</si>
  <si>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</si>
  <si>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</si>
  <si>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</si>
  <si>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</si>
  <si>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</si>
  <si>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</si>
  <si>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</si>
  <si>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</si>
  <si>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</si>
  <si>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</si>
  <si>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</si>
  <si>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</si>
  <si>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</si>
  <si>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</si>
  <si>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</si>
  <si>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</si>
  <si>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</si>
  <si>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</si>
  <si>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</si>
  <si>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</si>
  <si>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</si>
  <si>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</si>
  <si>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</si>
  <si>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</si>
  <si>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</si>
  <si>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</si>
  <si>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</si>
  <si>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</si>
  <si>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</si>
  <si>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</si>
  <si>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</si>
  <si>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</si>
  <si>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</si>
  <si>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</si>
  <si>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</si>
  <si>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</si>
  <si>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952902501</t>
  </si>
  <si>
    <t>Čištění střešních nebo nadstřešních konstrukcí plochých střech budov</t>
  </si>
  <si>
    <t>m2</t>
  </si>
  <si>
    <t>CS ÚRS 2021 02</t>
  </si>
  <si>
    <t>4</t>
  </si>
  <si>
    <t>-521639743</t>
  </si>
  <si>
    <t>VV</t>
  </si>
  <si>
    <t>585,779</t>
  </si>
  <si>
    <t>997</t>
  </si>
  <si>
    <t>Přesun sutě</t>
  </si>
  <si>
    <t>997013111</t>
  </si>
  <si>
    <t>Vnitrostaveništní doprava suti a vybouraných hmot pro budovy v do 6 m s použitím mechanizace</t>
  </si>
  <si>
    <t>t</t>
  </si>
  <si>
    <t>-1514313254</t>
  </si>
  <si>
    <t>3</t>
  </si>
  <si>
    <t>997013501</t>
  </si>
  <si>
    <t>Odvoz suti a vybouraných hmot na skládku nebo meziskládku do 1 km se složením</t>
  </si>
  <si>
    <t>2098255472</t>
  </si>
  <si>
    <t>997013509</t>
  </si>
  <si>
    <t>Příplatek k odvozu suti a vybouraných hmot na skládku ZKD 1 km přes 1 km</t>
  </si>
  <si>
    <t>-76822849</t>
  </si>
  <si>
    <t>73,997*19 'Přepočtené koeficientem množství</t>
  </si>
  <si>
    <t>5</t>
  </si>
  <si>
    <t>997013631</t>
  </si>
  <si>
    <t>Poplatek za uložení na skládce (skládkovné) stavebního odpadu směsného kód odpadu 17 09 04</t>
  </si>
  <si>
    <t>-660933068</t>
  </si>
  <si>
    <t>73,915-25,774</t>
  </si>
  <si>
    <t>6</t>
  </si>
  <si>
    <t>997013645</t>
  </si>
  <si>
    <t>Poplatek za uložení na skládce (skládkovné) odpadu asfaltového bez dehtu kód odpadu 17 03 02</t>
  </si>
  <si>
    <t>-711369015</t>
  </si>
  <si>
    <t>PSV</t>
  </si>
  <si>
    <t>Práce a dodávky PSV</t>
  </si>
  <si>
    <t>712</t>
  </si>
  <si>
    <t>Povlakové krytiny</t>
  </si>
  <si>
    <t>7</t>
  </si>
  <si>
    <t>712311101</t>
  </si>
  <si>
    <t>Provedení povlakové krytiny střech do 10° za studena lakem penetračním nebo asfaltovým</t>
  </si>
  <si>
    <t>16</t>
  </si>
  <si>
    <t>1260899508</t>
  </si>
  <si>
    <t>32,83*15,9</t>
  </si>
  <si>
    <t>8</t>
  </si>
  <si>
    <t>M</t>
  </si>
  <si>
    <t>11163150</t>
  </si>
  <si>
    <t>lak penetrační asfaltový</t>
  </si>
  <si>
    <t>32</t>
  </si>
  <si>
    <t>1150874711</t>
  </si>
  <si>
    <t>521,997*0,00032 'Přepočtené koeficientem množství</t>
  </si>
  <si>
    <t>712340833</t>
  </si>
  <si>
    <t>Odstranění povlakové krytiny střech do 10° z pásů NAIP přitavených v plné ploše třívrstvé</t>
  </si>
  <si>
    <t>-1581402211</t>
  </si>
  <si>
    <t>demontáž asfalt.pásů</t>
  </si>
  <si>
    <t>(25,0+15,4)*2*(4,0-3,63)</t>
  </si>
  <si>
    <t>(6,5+15,4)*2*(4,0-3,63)</t>
  </si>
  <si>
    <t>(1,5+1,3)*2*0,4*3</t>
  </si>
  <si>
    <t>(2,8+1,5)*2*0,4</t>
  </si>
  <si>
    <t>(1,2*2+9,0+2,45*2+1,25*2)*0,4</t>
  </si>
  <si>
    <t>Součet</t>
  </si>
  <si>
    <t>10</t>
  </si>
  <si>
    <t>712340834</t>
  </si>
  <si>
    <t>Příplatek k odstranění povlakové krytiny střech do 10° z pásů NAIP přitavených v plné ploše ZKD vrstvu</t>
  </si>
  <si>
    <t>-793629699</t>
  </si>
  <si>
    <t>585,779*5</t>
  </si>
  <si>
    <t>11</t>
  </si>
  <si>
    <t>712341559</t>
  </si>
  <si>
    <t>Provedení povlakové krytiny střech do 10° pásy NAIP přitavením v plné ploše</t>
  </si>
  <si>
    <t>734600855</t>
  </si>
  <si>
    <t>12</t>
  </si>
  <si>
    <t>62836110</t>
  </si>
  <si>
    <t>pás asfaltový natavitelný oxidovaný tl 4,0mm s vložkou z hliníkové fólie / hliníkové fólie s textilií, se spalitelnou PE folií nebo jemnozrnným minerálním posypem</t>
  </si>
  <si>
    <t>899657982</t>
  </si>
  <si>
    <t>521,997*1,1655 'Přepočtené koeficientem množství</t>
  </si>
  <si>
    <t>13</t>
  </si>
  <si>
    <t>712363606</t>
  </si>
  <si>
    <t>Provedení povlakové krytiny střech plochých do 10° s mechanicky kotvenou izolací včetně položení fólie a horkovzdušného svaření tl. tepelné izolace přes 240 mm budovy výšky do 18 m, kotvené do betonu vč.lišt a všech doplňků</t>
  </si>
  <si>
    <t>-1513114751</t>
  </si>
  <si>
    <t>(25,0+15,4)*2*(0,8-0,05-0,18-0,2+0,3)</t>
  </si>
  <si>
    <t>(6,5+15,4)*2*(0,8-0,05-0,18*0,2+0,3)</t>
  </si>
  <si>
    <t>(1,5+1,3)*2*(0,8-0,05-0,18-0,07+0,3)</t>
  </si>
  <si>
    <t>(2,8+1,5)*2*(0,8-0,05-0,18-0,07+0,3)</t>
  </si>
  <si>
    <t>(1,2*2+9,0+2,45*2+1,25*2)*(0,8-0,05-0,018-0,2+0,3)</t>
  </si>
  <si>
    <t>14</t>
  </si>
  <si>
    <t>28322012.1</t>
  </si>
  <si>
    <t>fólie hydroizolační střešní mPVC mechanicky kotvená tl 1,5mm šedá  vč.dodávky lišt,a všech doplňků</t>
  </si>
  <si>
    <t>1064987723</t>
  </si>
  <si>
    <t>647,548*1,1655 'Přepočtené koeficientem množství</t>
  </si>
  <si>
    <t>712391171</t>
  </si>
  <si>
    <t>Provedení povlakové krytiny střech do 10° podkladní textilní vrstvy</t>
  </si>
  <si>
    <t>161214479</t>
  </si>
  <si>
    <t>69311197</t>
  </si>
  <si>
    <t>geotextilie netkaná separační, ochranná, filtrační, drenážní PES(70%)+PP(30%) 200g/m2</t>
  </si>
  <si>
    <t>1753554135</t>
  </si>
  <si>
    <t>647,548*1,155 'Přepočtené koeficientem množství</t>
  </si>
  <si>
    <t>17</t>
  </si>
  <si>
    <t>712811101</t>
  </si>
  <si>
    <t>Provedení povlakové krytiny vytažením na konstrukce za studena nátěrem penetračním</t>
  </si>
  <si>
    <t>1783595478</t>
  </si>
  <si>
    <t>(25,0+15,4)*2*0,8</t>
  </si>
  <si>
    <t>(6,5+15,4)*2*0,8</t>
  </si>
  <si>
    <t>(1,5+1,3)*2*0,8*3</t>
  </si>
  <si>
    <t>(2,8+1,5)*2*0,8</t>
  </si>
  <si>
    <t>(1,2*2+9,0+2,45*2+1,25*2)*0,8</t>
  </si>
  <si>
    <t>18</t>
  </si>
  <si>
    <t>-1818006350</t>
  </si>
  <si>
    <t>135,04*0,00035 'Přepočtené koeficientem množství</t>
  </si>
  <si>
    <t>19</t>
  </si>
  <si>
    <t>712841559</t>
  </si>
  <si>
    <t>Provedení povlakové krytiny vytažením na konstrukce pásy přitavením NAIP</t>
  </si>
  <si>
    <t>390327280</t>
  </si>
  <si>
    <t>20</t>
  </si>
  <si>
    <t>1492583335</t>
  </si>
  <si>
    <t>135,04*1,2 'Přepočtené koeficientem množství</t>
  </si>
  <si>
    <t>998712201</t>
  </si>
  <si>
    <t>Přesun hmot procentní pro krytiny povlakové v objektech v do 6 m</t>
  </si>
  <si>
    <t>%</t>
  </si>
  <si>
    <t>-1295683480</t>
  </si>
  <si>
    <t>713</t>
  </si>
  <si>
    <t>Izolace tepelné</t>
  </si>
  <si>
    <t>22</t>
  </si>
  <si>
    <t>713140861</t>
  </si>
  <si>
    <t>Odstranění tepelné izolace střech nadstřešní lepené z polystyrenu suchého tl do 100 mm</t>
  </si>
  <si>
    <t>-114355564</t>
  </si>
  <si>
    <t>25,0*15,4</t>
  </si>
  <si>
    <t>6,5*15,4</t>
  </si>
  <si>
    <t>-1,5*1,3*3</t>
  </si>
  <si>
    <t>-2,8*1,5</t>
  </si>
  <si>
    <t>-2,45*1,2*2</t>
  </si>
  <si>
    <t>-9,0*(2,45-1,25)</t>
  </si>
  <si>
    <t>Mezisoučet</t>
  </si>
  <si>
    <t>458,37*2</t>
  </si>
  <si>
    <t>23</t>
  </si>
  <si>
    <t>713141131</t>
  </si>
  <si>
    <t>Montáž izolace tepelné střech plochých lepené za studena plně 1 vrstva rohoží, pásů, dílců, desek</t>
  </si>
  <si>
    <t>1301328443</t>
  </si>
  <si>
    <t>24</t>
  </si>
  <si>
    <t>28372305</t>
  </si>
  <si>
    <t>deska EPS 100 pro konstrukce s běžným zatížením λ=0,037 tl 50mm</t>
  </si>
  <si>
    <t>1090160122</t>
  </si>
  <si>
    <t>485,1*1,02 'Přepočtené koeficientem množství</t>
  </si>
  <si>
    <t>25</t>
  </si>
  <si>
    <t>713141151</t>
  </si>
  <si>
    <t>Montáž izolace tepelné střech plochých kladené volně 1 vrstva rohoží, pásů, dílců, desek</t>
  </si>
  <si>
    <t>1934530912</t>
  </si>
  <si>
    <t>26</t>
  </si>
  <si>
    <t>BDR.48100180</t>
  </si>
  <si>
    <t>Bauder PIR MF 180,  izolace pro ploché střechy oboustranně minerální rohož, λ=0,025, s ozubem</t>
  </si>
  <si>
    <t>-1803072717</t>
  </si>
  <si>
    <t>27</t>
  </si>
  <si>
    <t>713141243</t>
  </si>
  <si>
    <t>Montáž tepelné izolace střech plochých mechanické přikotvení šrouby včetně dodávky šroubů, bez položení tepelné izolace tl. izolace přes 140 do 200 mm do betonu</t>
  </si>
  <si>
    <t>-794642381</t>
  </si>
  <si>
    <t>28</t>
  </si>
  <si>
    <t>713141311</t>
  </si>
  <si>
    <t>Montáž izolace tepelné střech plochých kladené volně, spádová vrstva</t>
  </si>
  <si>
    <t>-957438219</t>
  </si>
  <si>
    <t>29</t>
  </si>
  <si>
    <t>28376141</t>
  </si>
  <si>
    <t>klín izolační z pěnového polystyrenu EPS 100 spád do 5%</t>
  </si>
  <si>
    <t>m3</t>
  </si>
  <si>
    <t>-132899269</t>
  </si>
  <si>
    <t>485,100*(0,02+0,2)*0,5*1,3</t>
  </si>
  <si>
    <t>30</t>
  </si>
  <si>
    <t>713141414</t>
  </si>
  <si>
    <t>Montáž tepelné izolace střech plochých mechanické přikotvení spádových klínů teleskopickými hmoždinkami včetně dodávky teleskopických hmoždinek, bez položení tepelné izolace pro jednospádové klíny v ploše, tl. izolace přes 170 do 250 mm</t>
  </si>
  <si>
    <t>-509798583</t>
  </si>
  <si>
    <t>485,1</t>
  </si>
  <si>
    <t>31</t>
  </si>
  <si>
    <t>713190818</t>
  </si>
  <si>
    <t>Odstranění tepelné izolace perlitového lože tl přes 150 do 200 mm</t>
  </si>
  <si>
    <t>-1876096533</t>
  </si>
  <si>
    <t>liapor tl.70-270mm</t>
  </si>
  <si>
    <t>998713201</t>
  </si>
  <si>
    <t>Přesun hmot procentní pro izolace tepelné v objektech v do 6 m</t>
  </si>
  <si>
    <t>-743665357</t>
  </si>
  <si>
    <t>721</t>
  </si>
  <si>
    <t>Zdravotechnika - vnitřní kanalizace</t>
  </si>
  <si>
    <t>33</t>
  </si>
  <si>
    <t>721174056</t>
  </si>
  <si>
    <t>Potrubí kanalizační z PP dešťové DN 125</t>
  </si>
  <si>
    <t>m</t>
  </si>
  <si>
    <t>1284743708</t>
  </si>
  <si>
    <t>"propojovací potrubí"  3</t>
  </si>
  <si>
    <t>34</t>
  </si>
  <si>
    <t>721210823</t>
  </si>
  <si>
    <t>Demontáž vpustí střešních DN 125</t>
  </si>
  <si>
    <t>kus</t>
  </si>
  <si>
    <t>1464701723</t>
  </si>
  <si>
    <t>35</t>
  </si>
  <si>
    <t>721233113</t>
  </si>
  <si>
    <t>Střešní vtok polypropylen PP pro ploché střechy svislý odtok DN 125  vč.všech doplňků</t>
  </si>
  <si>
    <t>-1490578</t>
  </si>
  <si>
    <t>"KL/7"   3</t>
  </si>
  <si>
    <t>36</t>
  </si>
  <si>
    <t>998721201</t>
  </si>
  <si>
    <t>Přesun hmot procentní pro vnitřní kanalizace v objektech v do 6 m</t>
  </si>
  <si>
    <t>1467682222</t>
  </si>
  <si>
    <t>741</t>
  </si>
  <si>
    <t>Elektroinstalace - silnoproud</t>
  </si>
  <si>
    <t>37</t>
  </si>
  <si>
    <t>741421813</t>
  </si>
  <si>
    <t>Demontáž drátu nebo lana svodového vedení kolmý svod   vč.kotvení a likvidace</t>
  </si>
  <si>
    <t>-130853960</t>
  </si>
  <si>
    <t>4,0*3</t>
  </si>
  <si>
    <t>38</t>
  </si>
  <si>
    <t>741421823</t>
  </si>
  <si>
    <t>Demontáž drátu nebo lana svodového vedení  rovná střecha  vč.kotvení a likvidace</t>
  </si>
  <si>
    <t>531749890</t>
  </si>
  <si>
    <t>15*3+25*3</t>
  </si>
  <si>
    <t>762</t>
  </si>
  <si>
    <t>Konstrukce tesařské</t>
  </si>
  <si>
    <t>39</t>
  </si>
  <si>
    <t>762361312.1</t>
  </si>
  <si>
    <t>Konstrukční a vyrovnávací vrstva pod klempířské prvky (atiky) z desek  OSB tl 20 mm</t>
  </si>
  <si>
    <t>-1676763998</t>
  </si>
  <si>
    <t>"záklop atiky"    36,0</t>
  </si>
  <si>
    <t>"svislá část atiky"    96,0</t>
  </si>
  <si>
    <t>"svislá část atiky"    45,0</t>
  </si>
  <si>
    <t>40</t>
  </si>
  <si>
    <t>762395000</t>
  </si>
  <si>
    <t>Spojovací prostředky krovů, bednění, laťování, nadstřešních konstrukcí</t>
  </si>
  <si>
    <t>710250784</t>
  </si>
  <si>
    <t>0,72+1,92+0,9</t>
  </si>
  <si>
    <t>41</t>
  </si>
  <si>
    <t>998762201</t>
  </si>
  <si>
    <t>Přesun hmot procentní pro kce tesařské v objektech v do 6 m</t>
  </si>
  <si>
    <t>964798280</t>
  </si>
  <si>
    <t>764</t>
  </si>
  <si>
    <t>Konstrukce klempířské</t>
  </si>
  <si>
    <t>42</t>
  </si>
  <si>
    <t>764001841</t>
  </si>
  <si>
    <t>Demontáž krytiny ze šablon do suti</t>
  </si>
  <si>
    <t>1889565303</t>
  </si>
  <si>
    <t>odvětrávací šachty,kolektor</t>
  </si>
  <si>
    <t>1,8*5,0</t>
  </si>
  <si>
    <t>17,0</t>
  </si>
  <si>
    <t>43</t>
  </si>
  <si>
    <t>764002841</t>
  </si>
  <si>
    <t>Demontáž oplechování horních ploch zdí a nadezdívek do suti</t>
  </si>
  <si>
    <t>-57733720</t>
  </si>
  <si>
    <t>(32,83+15,9)*2</t>
  </si>
  <si>
    <t>15,9</t>
  </si>
  <si>
    <t>44</t>
  </si>
  <si>
    <t>764002871</t>
  </si>
  <si>
    <t>Demontáž lemování zdí do suti</t>
  </si>
  <si>
    <t>-1124022903</t>
  </si>
  <si>
    <t>(25,0+15,4)*2</t>
  </si>
  <si>
    <t>(6,5+15,4)*2</t>
  </si>
  <si>
    <t>(1,5+1,3)*2*3</t>
  </si>
  <si>
    <t>(2,8+1,5)*2</t>
  </si>
  <si>
    <t>2,45*2+1,2*2+9,0+1,25*2</t>
  </si>
  <si>
    <t>45</t>
  </si>
  <si>
    <t>764111671.1</t>
  </si>
  <si>
    <t>zakrytí odvětrávacích šachet  z Pz plechu s povrchovou úpravou  vč.všech doplňků</t>
  </si>
  <si>
    <t>53808344</t>
  </si>
  <si>
    <t>"KL/5"   1,8*5,0</t>
  </si>
  <si>
    <t>46</t>
  </si>
  <si>
    <t>764111671.2</t>
  </si>
  <si>
    <t>zakrytí kolektoru  z Pz plechu s povrchovou úpravou  vč.všech doplňků</t>
  </si>
  <si>
    <t>-597782404</t>
  </si>
  <si>
    <t>"KL/6"   17,0</t>
  </si>
  <si>
    <t>47</t>
  </si>
  <si>
    <t>764214607.1</t>
  </si>
  <si>
    <t>Oplechování horních ploch a atik bez rohů z Pz s povrch úpravou mechanicky kotvené rš 560 mm  vč.všech doplňků</t>
  </si>
  <si>
    <t>1641918007</t>
  </si>
  <si>
    <t>"KL/2"   81,0</t>
  </si>
  <si>
    <t>48</t>
  </si>
  <si>
    <t>764214611</t>
  </si>
  <si>
    <t>Oplechování horních ploch a atik bez rohů z Pz s povrch úpravou mechanicky kotvené rš přes 800 mm vč.všech doplňků</t>
  </si>
  <si>
    <t>-1926522505</t>
  </si>
  <si>
    <t>"KL/4"    32,0*0,91</t>
  </si>
  <si>
    <t>49</t>
  </si>
  <si>
    <t>764311613.1</t>
  </si>
  <si>
    <t>Lemování rovných zdí střech  z Pz s povrchovou úpravou rš 210 mm   vč.všech doplňků</t>
  </si>
  <si>
    <t>1030030231</t>
  </si>
  <si>
    <t>"KL/5"     50,0</t>
  </si>
  <si>
    <t>50</t>
  </si>
  <si>
    <t>764311615</t>
  </si>
  <si>
    <t>Lemování rovných zdí střech  z Pz s povrchovou úpravou rš 400 mm  vč.všech doplňků</t>
  </si>
  <si>
    <t>601327510</t>
  </si>
  <si>
    <t>"KL/1"    185,0</t>
  </si>
  <si>
    <t>51</t>
  </si>
  <si>
    <t>764312614.</t>
  </si>
  <si>
    <t>Oplechování atika s krytinou skládanou z Pz s povrchovou úpravou rš 300 mm  vč.všech doplňků</t>
  </si>
  <si>
    <t>-422384675</t>
  </si>
  <si>
    <t>"KL/3"      127,0</t>
  </si>
  <si>
    <t>52</t>
  </si>
  <si>
    <t>998764201</t>
  </si>
  <si>
    <t>Přesun hmot procentní pro konstrukce klempířské v objektech v do 6 m</t>
  </si>
  <si>
    <t>-450738703</t>
  </si>
  <si>
    <t>VRN</t>
  </si>
  <si>
    <t>Vedlejší rozpočtové náklady</t>
  </si>
  <si>
    <t>VRN3</t>
  </si>
  <si>
    <t>Zařízení staveniště</t>
  </si>
  <si>
    <t>53</t>
  </si>
  <si>
    <t>030001000</t>
  </si>
  <si>
    <t>kpl</t>
  </si>
  <si>
    <t>1024</t>
  </si>
  <si>
    <t>128731045</t>
  </si>
  <si>
    <t>VRN7</t>
  </si>
  <si>
    <t>Provozní vlivy</t>
  </si>
  <si>
    <t>54</t>
  </si>
  <si>
    <t>070001000</t>
  </si>
  <si>
    <t>680322523</t>
  </si>
  <si>
    <t>Ing.Jiří Hurta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</si>
</sst>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61" workbookViewId="0">
      <selection activeCell="Z71" sqref="Z7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3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21"/>
      <c r="BE5" s="229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33" t="s">
        <v>16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21"/>
      <c r="BE6" s="230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30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30"/>
      <c r="BS8" s="18" t="s">
        <v>6</v>
      </c>
    </row>
    <row r="9" spans="1:74" s="1" customFormat="1" ht="14.45" customHeight="1">
      <c r="B9" s="21"/>
      <c r="AR9" s="21"/>
      <c r="BE9" s="230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30"/>
      <c r="BS10" s="18" t="s">
        <v>6</v>
      </c>
    </row>
    <row r="11" spans="1:74" s="1" customFormat="1" ht="18.399999999999999" customHeight="1">
      <c r="B11" s="21"/>
      <c r="E11" s="26" t="s">
        <v>25</v>
      </c>
      <c r="AK11" s="28" t="s">
        <v>26</v>
      </c>
      <c r="AN11" s="26" t="s">
        <v>1</v>
      </c>
      <c r="AR11" s="21"/>
      <c r="BE11" s="230"/>
      <c r="BS11" s="18" t="s">
        <v>6</v>
      </c>
    </row>
    <row r="12" spans="1:74" s="1" customFormat="1" ht="6.95" customHeight="1">
      <c r="B12" s="21"/>
      <c r="AR12" s="21"/>
      <c r="BE12" s="230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30"/>
      <c r="BS13" s="18" t="s">
        <v>6</v>
      </c>
    </row>
    <row r="14" spans="1:74" ht="12.75">
      <c r="B14" s="21"/>
      <c r="E14" s="234" t="s">
        <v>28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8" t="s">
        <v>26</v>
      </c>
      <c r="AN14" s="30" t="s">
        <v>28</v>
      </c>
      <c r="AR14" s="21"/>
      <c r="BE14" s="230"/>
      <c r="BS14" s="18" t="s">
        <v>6</v>
      </c>
    </row>
    <row r="15" spans="1:74" s="1" customFormat="1" ht="6.95" customHeight="1">
      <c r="B15" s="21"/>
      <c r="AR15" s="21"/>
      <c r="BE15" s="230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30"/>
      <c r="BS16" s="18" t="s">
        <v>3</v>
      </c>
    </row>
    <row r="17" spans="1:71" s="1" customFormat="1" ht="18.399999999999999" customHeight="1">
      <c r="B17" s="21"/>
      <c r="E17" s="26" t="s">
        <v>30</v>
      </c>
      <c r="AK17" s="28" t="s">
        <v>26</v>
      </c>
      <c r="AN17" s="26" t="s">
        <v>1</v>
      </c>
      <c r="AR17" s="21"/>
      <c r="BE17" s="230"/>
      <c r="BS17" s="18" t="s">
        <v>31</v>
      </c>
    </row>
    <row r="18" spans="1:71" s="1" customFormat="1" ht="6.95" customHeight="1">
      <c r="B18" s="21"/>
      <c r="AR18" s="21"/>
      <c r="BE18" s="230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30"/>
      <c r="BS19" s="18" t="s">
        <v>6</v>
      </c>
    </row>
    <row r="20" spans="1:71" s="1" customFormat="1" ht="18.399999999999999" customHeight="1">
      <c r="B20" s="21"/>
      <c r="E20" s="26" t="s">
        <v>33</v>
      </c>
      <c r="AK20" s="28" t="s">
        <v>26</v>
      </c>
      <c r="AN20" s="26" t="s">
        <v>1</v>
      </c>
      <c r="AR20" s="21"/>
      <c r="BE20" s="230"/>
      <c r="BS20" s="18" t="s">
        <v>31</v>
      </c>
    </row>
    <row r="21" spans="1:71" s="1" customFormat="1" ht="6.95" customHeight="1">
      <c r="B21" s="21"/>
      <c r="AR21" s="21"/>
      <c r="BE21" s="230"/>
    </row>
    <row r="22" spans="1:71" s="1" customFormat="1" ht="12" customHeight="1">
      <c r="B22" s="21"/>
      <c r="D22" s="28" t="s">
        <v>34</v>
      </c>
      <c r="AR22" s="21"/>
      <c r="BE22" s="230"/>
    </row>
    <row r="23" spans="1:71" s="1" customFormat="1" ht="16.5" customHeight="1">
      <c r="B23" s="21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21"/>
      <c r="BE23" s="230"/>
    </row>
    <row r="24" spans="1:71" s="1" customFormat="1" ht="6.95" customHeight="1">
      <c r="B24" s="21"/>
      <c r="AR24" s="21"/>
      <c r="BE24" s="230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0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7">
        <f>ROUND(AG94,2)</f>
        <v>0</v>
      </c>
      <c r="AL26" s="238"/>
      <c r="AM26" s="238"/>
      <c r="AN26" s="238"/>
      <c r="AO26" s="238"/>
      <c r="AP26" s="33"/>
      <c r="AQ26" s="33"/>
      <c r="AR26" s="34"/>
      <c r="BE26" s="230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0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9" t="s">
        <v>36</v>
      </c>
      <c r="M28" s="239"/>
      <c r="N28" s="239"/>
      <c r="O28" s="239"/>
      <c r="P28" s="239"/>
      <c r="Q28" s="33"/>
      <c r="R28" s="33"/>
      <c r="S28" s="33"/>
      <c r="T28" s="33"/>
      <c r="U28" s="33"/>
      <c r="V28" s="33"/>
      <c r="W28" s="239" t="s">
        <v>37</v>
      </c>
      <c r="X28" s="239"/>
      <c r="Y28" s="239"/>
      <c r="Z28" s="239"/>
      <c r="AA28" s="239"/>
      <c r="AB28" s="239"/>
      <c r="AC28" s="239"/>
      <c r="AD28" s="239"/>
      <c r="AE28" s="239"/>
      <c r="AF28" s="33"/>
      <c r="AG28" s="33"/>
      <c r="AH28" s="33"/>
      <c r="AI28" s="33"/>
      <c r="AJ28" s="33"/>
      <c r="AK28" s="239" t="s">
        <v>38</v>
      </c>
      <c r="AL28" s="239"/>
      <c r="AM28" s="239"/>
      <c r="AN28" s="239"/>
      <c r="AO28" s="239"/>
      <c r="AP28" s="33"/>
      <c r="AQ28" s="33"/>
      <c r="AR28" s="34"/>
      <c r="BE28" s="230"/>
    </row>
    <row r="29" spans="1:71" s="3" customFormat="1" ht="14.45" customHeight="1">
      <c r="B29" s="38"/>
      <c r="D29" s="28" t="s">
        <v>39</v>
      </c>
      <c r="F29" s="28" t="s">
        <v>40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8"/>
      <c r="BE29" s="231"/>
    </row>
    <row r="30" spans="1:71" s="3" customFormat="1" ht="14.45" customHeight="1">
      <c r="B30" s="38"/>
      <c r="F30" s="28" t="s">
        <v>41</v>
      </c>
      <c r="L30" s="224">
        <v>0.15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8"/>
      <c r="BE30" s="231"/>
    </row>
    <row r="31" spans="1:71" s="3" customFormat="1" ht="14.45" hidden="1" customHeight="1">
      <c r="B31" s="38"/>
      <c r="F31" s="28" t="s">
        <v>42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8"/>
      <c r="BE31" s="231"/>
    </row>
    <row r="32" spans="1:71" s="3" customFormat="1" ht="14.45" hidden="1" customHeight="1">
      <c r="B32" s="38"/>
      <c r="F32" s="28" t="s">
        <v>43</v>
      </c>
      <c r="L32" s="224">
        <v>0.15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8"/>
      <c r="BE32" s="231"/>
    </row>
    <row r="33" spans="1:57" s="3" customFormat="1" ht="14.45" hidden="1" customHeight="1">
      <c r="B33" s="38"/>
      <c r="F33" s="28" t="s">
        <v>44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8"/>
      <c r="BE33" s="231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0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25" t="s">
        <v>47</v>
      </c>
      <c r="Y35" s="226"/>
      <c r="Z35" s="226"/>
      <c r="AA35" s="226"/>
      <c r="AB35" s="226"/>
      <c r="AC35" s="41"/>
      <c r="AD35" s="41"/>
      <c r="AE35" s="41"/>
      <c r="AF35" s="41"/>
      <c r="AG35" s="41"/>
      <c r="AH35" s="41"/>
      <c r="AI35" s="41"/>
      <c r="AJ35" s="41"/>
      <c r="AK35" s="227">
        <f>SUM(AK26:AK33)</f>
        <v>0</v>
      </c>
      <c r="AL35" s="226"/>
      <c r="AM35" s="226"/>
      <c r="AN35" s="226"/>
      <c r="AO35" s="228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0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0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0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0" s="4" customFormat="1" ht="12" customHeight="1">
      <c r="B84" s="52"/>
      <c r="C84" s="28" t="s">
        <v>13</v>
      </c>
      <c r="L84" s="4">
        <f>K5</f>
        <v>0</v>
      </c>
      <c r="AR84" s="52"/>
    </row>
    <row r="85" spans="1:90" s="5" customFormat="1" ht="36.950000000000003" customHeight="1">
      <c r="B85" s="53"/>
      <c r="C85" s="54" t="s">
        <v>15</v>
      </c>
      <c r="L85" s="213" t="str">
        <f>K6</f>
        <v>Rekonstrukce střešního pláště jednopodlažní části budovy parc.č.st.650/14,k.ú.Frýdek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53"/>
    </row>
    <row r="86" spans="1:90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0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Areál nemocnice ve Frýdku-Místku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15" t="str">
        <f>IF(AN8= "","",AN8)</f>
        <v>28. 11. 2021</v>
      </c>
      <c r="AN87" s="215"/>
      <c r="AO87" s="33"/>
      <c r="AP87" s="33"/>
      <c r="AQ87" s="33"/>
      <c r="AR87" s="34"/>
      <c r="BE87" s="33"/>
    </row>
    <row r="88" spans="1:90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0" s="2" customFormat="1" ht="15.2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Nemocnice ve Frýdku-Místku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16" t="str">
        <f>IF(E17="","",E17)</f>
        <v>Ing.Irena Flekáčová</v>
      </c>
      <c r="AN89" s="217"/>
      <c r="AO89" s="217"/>
      <c r="AP89" s="217"/>
      <c r="AQ89" s="33"/>
      <c r="AR89" s="34"/>
      <c r="AS89" s="218" t="s">
        <v>55</v>
      </c>
      <c r="AT89" s="219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0" s="2" customFormat="1" ht="15.2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16" t="str">
        <f>IF(E20="","",E20)</f>
        <v>Fajfrová Irena</v>
      </c>
      <c r="AN90" s="217"/>
      <c r="AO90" s="217"/>
      <c r="AP90" s="217"/>
      <c r="AQ90" s="33"/>
      <c r="AR90" s="34"/>
      <c r="AS90" s="220"/>
      <c r="AT90" s="221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0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0"/>
      <c r="AT91" s="22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0" s="2" customFormat="1" ht="29.25" customHeight="1">
      <c r="A92" s="33"/>
      <c r="B92" s="34"/>
      <c r="C92" s="203" t="s">
        <v>56</v>
      </c>
      <c r="D92" s="204"/>
      <c r="E92" s="204"/>
      <c r="F92" s="204"/>
      <c r="G92" s="204"/>
      <c r="H92" s="61"/>
      <c r="I92" s="205" t="s">
        <v>57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6" t="s">
        <v>58</v>
      </c>
      <c r="AH92" s="204"/>
      <c r="AI92" s="204"/>
      <c r="AJ92" s="204"/>
      <c r="AK92" s="204"/>
      <c r="AL92" s="204"/>
      <c r="AM92" s="204"/>
      <c r="AN92" s="205" t="s">
        <v>59</v>
      </c>
      <c r="AO92" s="204"/>
      <c r="AP92" s="207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0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0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1">
        <f>ROUND(AG95,2)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74</v>
      </c>
      <c r="BT94" s="78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0" s="7" customFormat="1" ht="37.5" customHeight="1">
      <c r="A95" s="79" t="s">
        <v>78</v>
      </c>
      <c r="B95" s="80"/>
      <c r="C95" s="81"/>
      <c r="D95" s="210"/>
      <c r="E95" s="210"/>
      <c r="F95" s="210"/>
      <c r="G95" s="210"/>
      <c r="H95" s="210"/>
      <c r="I95" s="82"/>
      <c r="J95" s="210" t="s">
        <v>16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'Flekacova010 - Rekonstruk...'!J28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83" t="s">
        <v>79</v>
      </c>
      <c r="AR95" s="80"/>
      <c r="AS95" s="84">
        <v>0</v>
      </c>
      <c r="AT95" s="85">
        <f>ROUND(SUM(AV95:AW95),2)</f>
        <v>0</v>
      </c>
      <c r="AU95" s="86">
        <f>'Flekacova010 - Rekonstruk...'!P125</f>
        <v>0</v>
      </c>
      <c r="AV95" s="85">
        <f>'Flekacova010 - Rekonstruk...'!J31</f>
        <v>0</v>
      </c>
      <c r="AW95" s="85">
        <f>'Flekacova010 - Rekonstruk...'!J32</f>
        <v>0</v>
      </c>
      <c r="AX95" s="85">
        <f>'Flekacova010 - Rekonstruk...'!J33</f>
        <v>0</v>
      </c>
      <c r="AY95" s="85">
        <f>'Flekacova010 - Rekonstruk...'!J34</f>
        <v>0</v>
      </c>
      <c r="AZ95" s="85">
        <f>'Flekacova010 - Rekonstruk...'!F31</f>
        <v>0</v>
      </c>
      <c r="BA95" s="85">
        <f>'Flekacova010 - Rekonstruk...'!F32</f>
        <v>0</v>
      </c>
      <c r="BB95" s="85">
        <f>'Flekacova010 - Rekonstruk...'!F33</f>
        <v>0</v>
      </c>
      <c r="BC95" s="85">
        <f>'Flekacova010 - Rekonstruk...'!F34</f>
        <v>0</v>
      </c>
      <c r="BD95" s="87">
        <f>'Flekacova010 - Rekonstruk...'!F35</f>
        <v>0</v>
      </c>
      <c r="BT95" s="88" t="s">
        <v>80</v>
      </c>
      <c r="BU95" s="88" t="s">
        <v>81</v>
      </c>
      <c r="BV95" s="88" t="s">
        <v>76</v>
      </c>
      <c r="BW95" s="88" t="s">
        <v>4</v>
      </c>
      <c r="BX95" s="88" t="s">
        <v>77</v>
      </c>
      <c r="CL95" s="88" t="s">
        <v>1</v>
      </c>
    </row>
    <row r="96" spans="1:90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Flekacova010 - Rekonstru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0"/>
  <sheetViews>
    <sheetView showGridLines="0" tabSelected="1" topLeftCell="A252" workbookViewId="0">
      <selection activeCell="X19" sqref="X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customHeight="1">
      <c r="B4" s="21"/>
      <c r="D4" s="22" t="s">
        <v>83</v>
      </c>
      <c r="L4" s="21"/>
      <c r="M4" s="8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2" customFormat="1" ht="12" customHeight="1">
      <c r="A6" s="33"/>
      <c r="B6" s="34"/>
      <c r="C6" s="33"/>
      <c r="D6" s="28" t="s">
        <v>15</v>
      </c>
      <c r="E6" s="33"/>
      <c r="F6" s="33"/>
      <c r="G6" s="33"/>
      <c r="H6" s="33"/>
      <c r="I6" s="33"/>
      <c r="J6" s="33"/>
      <c r="K6" s="33"/>
      <c r="L6" s="4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customHeight="1">
      <c r="A7" s="33"/>
      <c r="B7" s="34"/>
      <c r="C7" s="33"/>
      <c r="D7" s="33"/>
      <c r="E7" s="213" t="s">
        <v>16</v>
      </c>
      <c r="F7" s="240"/>
      <c r="G7" s="240"/>
      <c r="H7" s="240"/>
      <c r="I7" s="33"/>
      <c r="J7" s="33"/>
      <c r="K7" s="33"/>
      <c r="L7" s="4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4"/>
      <c r="C9" s="33"/>
      <c r="D9" s="28" t="s">
        <v>17</v>
      </c>
      <c r="E9" s="33"/>
      <c r="F9" s="26" t="s">
        <v>1</v>
      </c>
      <c r="G9" s="33"/>
      <c r="H9" s="33"/>
      <c r="I9" s="28" t="s">
        <v>18</v>
      </c>
      <c r="J9" s="26" t="s">
        <v>1</v>
      </c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19</v>
      </c>
      <c r="E10" s="33"/>
      <c r="F10" s="26" t="s">
        <v>20</v>
      </c>
      <c r="G10" s="33"/>
      <c r="H10" s="33"/>
      <c r="I10" s="28" t="s">
        <v>21</v>
      </c>
      <c r="J10" s="56" t="str">
        <f>'Rekapitulace stavby'!AN8</f>
        <v>28. 11. 2021</v>
      </c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23</v>
      </c>
      <c r="E12" s="33"/>
      <c r="F12" s="33"/>
      <c r="G12" s="33"/>
      <c r="H12" s="33"/>
      <c r="I12" s="28" t="s">
        <v>24</v>
      </c>
      <c r="J12" s="26" t="s">
        <v>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4"/>
      <c r="C13" s="33"/>
      <c r="D13" s="33"/>
      <c r="E13" s="26" t="s">
        <v>25</v>
      </c>
      <c r="F13" s="33"/>
      <c r="G13" s="33"/>
      <c r="H13" s="33"/>
      <c r="I13" s="28" t="s">
        <v>26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4"/>
      <c r="C15" s="33"/>
      <c r="D15" s="28" t="s">
        <v>27</v>
      </c>
      <c r="E15" s="33"/>
      <c r="F15" s="33"/>
      <c r="G15" s="33"/>
      <c r="H15" s="33"/>
      <c r="I15" s="28" t="s">
        <v>24</v>
      </c>
      <c r="J15" s="29" t="str">
        <f>'Rekapitulace stavby'!AN13</f>
        <v>Vyplň údaj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4"/>
      <c r="C16" s="33"/>
      <c r="D16" s="33"/>
      <c r="E16" s="241" t="str">
        <f>'Rekapitulace stavby'!E14</f>
        <v>Vyplň údaj</v>
      </c>
      <c r="F16" s="232"/>
      <c r="G16" s="232"/>
      <c r="H16" s="232"/>
      <c r="I16" s="28" t="s">
        <v>26</v>
      </c>
      <c r="J16" s="29" t="str">
        <f>'Rekapitulace stavby'!AN14</f>
        <v>Vyplň údaj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4"/>
      <c r="C18" s="33"/>
      <c r="D18" s="28" t="s">
        <v>29</v>
      </c>
      <c r="E18" s="33"/>
      <c r="F18" s="33"/>
      <c r="G18" s="33"/>
      <c r="H18" s="33"/>
      <c r="I18" s="28" t="s">
        <v>24</v>
      </c>
      <c r="J18" s="26" t="s">
        <v>1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4"/>
      <c r="C19" s="33"/>
      <c r="D19" s="33"/>
      <c r="E19" s="26" t="s">
        <v>424</v>
      </c>
      <c r="F19" s="33"/>
      <c r="G19" s="33"/>
      <c r="H19" s="33"/>
      <c r="I19" s="28" t="s">
        <v>26</v>
      </c>
      <c r="J19" s="26" t="s">
        <v>1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4"/>
      <c r="C21" s="33"/>
      <c r="D21" s="28" t="s">
        <v>32</v>
      </c>
      <c r="E21" s="33"/>
      <c r="F21" s="33"/>
      <c r="G21" s="33"/>
      <c r="H21" s="33"/>
      <c r="I21" s="28" t="s">
        <v>24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4"/>
      <c r="C22" s="33"/>
      <c r="D22" s="33"/>
      <c r="E22" s="26" t="s">
        <v>33</v>
      </c>
      <c r="F22" s="33"/>
      <c r="G22" s="33"/>
      <c r="H22" s="33"/>
      <c r="I22" s="28" t="s">
        <v>26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4"/>
      <c r="C24" s="33"/>
      <c r="D24" s="28" t="s">
        <v>34</v>
      </c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90"/>
      <c r="B25" s="91"/>
      <c r="C25" s="90"/>
      <c r="D25" s="90"/>
      <c r="E25" s="236" t="s">
        <v>1</v>
      </c>
      <c r="F25" s="236"/>
      <c r="G25" s="236"/>
      <c r="H25" s="236"/>
      <c r="I25" s="90"/>
      <c r="J25" s="90"/>
      <c r="K25" s="90"/>
      <c r="L25" s="92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2" customFormat="1" ht="6.95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67"/>
      <c r="E27" s="67"/>
      <c r="F27" s="67"/>
      <c r="G27" s="67"/>
      <c r="H27" s="67"/>
      <c r="I27" s="67"/>
      <c r="J27" s="67"/>
      <c r="K27" s="67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4"/>
      <c r="C28" s="33"/>
      <c r="D28" s="93" t="s">
        <v>35</v>
      </c>
      <c r="E28" s="33"/>
      <c r="F28" s="33"/>
      <c r="G28" s="33"/>
      <c r="H28" s="33"/>
      <c r="I28" s="33"/>
      <c r="J28" s="72">
        <f>ROUND(J125, 2)</f>
        <v>0</v>
      </c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33"/>
      <c r="E30" s="33"/>
      <c r="F30" s="37" t="s">
        <v>37</v>
      </c>
      <c r="G30" s="33"/>
      <c r="H30" s="33"/>
      <c r="I30" s="37" t="s">
        <v>36</v>
      </c>
      <c r="J30" s="37" t="s">
        <v>38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94" t="s">
        <v>39</v>
      </c>
      <c r="E31" s="28" t="s">
        <v>40</v>
      </c>
      <c r="F31" s="95">
        <f>ROUND((SUM(BE125:BE289)),  2)</f>
        <v>0</v>
      </c>
      <c r="G31" s="33"/>
      <c r="H31" s="33"/>
      <c r="I31" s="96">
        <v>0.21</v>
      </c>
      <c r="J31" s="95">
        <f>ROUND(((SUM(BE125:BE289))*I31),  2)</f>
        <v>0</v>
      </c>
      <c r="K31" s="33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28" t="s">
        <v>41</v>
      </c>
      <c r="F32" s="95">
        <f>ROUND((SUM(BF125:BF289)),  2)</f>
        <v>0</v>
      </c>
      <c r="G32" s="33"/>
      <c r="H32" s="33"/>
      <c r="I32" s="96">
        <v>0.15</v>
      </c>
      <c r="J32" s="95">
        <f>ROUND(((SUM(BF125:BF289))*I32), 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33"/>
      <c r="E33" s="28" t="s">
        <v>42</v>
      </c>
      <c r="F33" s="95">
        <f>ROUND((SUM(BG125:BG289)),  2)</f>
        <v>0</v>
      </c>
      <c r="G33" s="33"/>
      <c r="H33" s="33"/>
      <c r="I33" s="96">
        <v>0.21</v>
      </c>
      <c r="J33" s="95">
        <f>0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43</v>
      </c>
      <c r="F34" s="95">
        <f>ROUND((SUM(BH125:BH289)),  2)</f>
        <v>0</v>
      </c>
      <c r="G34" s="33"/>
      <c r="H34" s="33"/>
      <c r="I34" s="96">
        <v>0.15</v>
      </c>
      <c r="J34" s="95">
        <f>0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95">
        <f>ROUND((SUM(BI125:BI289)),  2)</f>
        <v>0</v>
      </c>
      <c r="G35" s="33"/>
      <c r="H35" s="33"/>
      <c r="I35" s="96">
        <v>0</v>
      </c>
      <c r="J35" s="9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4"/>
      <c r="C37" s="97"/>
      <c r="D37" s="98" t="s">
        <v>45</v>
      </c>
      <c r="E37" s="61"/>
      <c r="F37" s="61"/>
      <c r="G37" s="99" t="s">
        <v>46</v>
      </c>
      <c r="H37" s="100" t="s">
        <v>47</v>
      </c>
      <c r="I37" s="61"/>
      <c r="J37" s="101">
        <f>SUM(J28:J35)</f>
        <v>0</v>
      </c>
      <c r="K37" s="102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3" t="s">
        <v>51</v>
      </c>
      <c r="G61" s="46" t="s">
        <v>50</v>
      </c>
      <c r="H61" s="36"/>
      <c r="I61" s="36"/>
      <c r="J61" s="10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3" t="s">
        <v>51</v>
      </c>
      <c r="G76" s="46" t="s">
        <v>50</v>
      </c>
      <c r="H76" s="36"/>
      <c r="I76" s="36"/>
      <c r="J76" s="10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" customHeight="1">
      <c r="A85" s="33"/>
      <c r="B85" s="34"/>
      <c r="C85" s="33"/>
      <c r="D85" s="33"/>
      <c r="E85" s="213" t="str">
        <f>E7</f>
        <v>Rekonstrukce střešního pláště jednopodlažní části budovy parc.č.st.650/14,k.ú.Frýdek</v>
      </c>
      <c r="F85" s="240"/>
      <c r="G85" s="240"/>
      <c r="H85" s="24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19</v>
      </c>
      <c r="D87" s="33"/>
      <c r="E87" s="33"/>
      <c r="F87" s="26" t="str">
        <f>F10</f>
        <v>Areál nemocnice ve Frýdku-Místku</v>
      </c>
      <c r="G87" s="33"/>
      <c r="H87" s="33"/>
      <c r="I87" s="28" t="s">
        <v>21</v>
      </c>
      <c r="J87" s="56" t="str">
        <f>IF(J10="","",J10)</f>
        <v>28. 11. 2021</v>
      </c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23</v>
      </c>
      <c r="D89" s="33"/>
      <c r="E89" s="33"/>
      <c r="F89" s="26" t="str">
        <f>E13</f>
        <v>Nemocnice ve Frýdku-Místku</v>
      </c>
      <c r="G89" s="33"/>
      <c r="H89" s="33"/>
      <c r="I89" s="28" t="s">
        <v>29</v>
      </c>
      <c r="J89" s="31" t="str">
        <f>E19</f>
        <v>Ing.Jiří Hurta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27</v>
      </c>
      <c r="D90" s="33"/>
      <c r="E90" s="33"/>
      <c r="F90" s="26" t="str">
        <f>IF(E16="","",E16)</f>
        <v>Vyplň údaj</v>
      </c>
      <c r="G90" s="33"/>
      <c r="H90" s="33"/>
      <c r="I90" s="28" t="s">
        <v>32</v>
      </c>
      <c r="J90" s="31" t="str">
        <f>E22</f>
        <v>Fajfrová Irena</v>
      </c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05" t="s">
        <v>85</v>
      </c>
      <c r="D92" s="97"/>
      <c r="E92" s="97"/>
      <c r="F92" s="97"/>
      <c r="G92" s="97"/>
      <c r="H92" s="97"/>
      <c r="I92" s="97"/>
      <c r="J92" s="106" t="s">
        <v>86</v>
      </c>
      <c r="K92" s="97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07" t="s">
        <v>87</v>
      </c>
      <c r="D94" s="33"/>
      <c r="E94" s="33"/>
      <c r="F94" s="33"/>
      <c r="G94" s="33"/>
      <c r="H94" s="33"/>
      <c r="I94" s="33"/>
      <c r="J94" s="72">
        <f>J125</f>
        <v>0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8" t="s">
        <v>88</v>
      </c>
    </row>
    <row r="95" spans="1:47" s="9" customFormat="1" ht="24.95" customHeight="1">
      <c r="B95" s="108"/>
      <c r="D95" s="109" t="s">
        <v>89</v>
      </c>
      <c r="E95" s="110"/>
      <c r="F95" s="110"/>
      <c r="G95" s="110"/>
      <c r="H95" s="110"/>
      <c r="I95" s="110"/>
      <c r="J95" s="111">
        <f>J126</f>
        <v>0</v>
      </c>
      <c r="L95" s="108"/>
    </row>
    <row r="96" spans="1:47" s="10" customFormat="1" ht="19.899999999999999" customHeight="1">
      <c r="B96" s="112"/>
      <c r="D96" s="113" t="s">
        <v>90</v>
      </c>
      <c r="E96" s="114"/>
      <c r="F96" s="114"/>
      <c r="G96" s="114"/>
      <c r="H96" s="114"/>
      <c r="I96" s="114"/>
      <c r="J96" s="115">
        <f>J127</f>
        <v>0</v>
      </c>
      <c r="L96" s="112"/>
    </row>
    <row r="97" spans="1:31" s="10" customFormat="1" ht="19.899999999999999" customHeight="1">
      <c r="B97" s="112"/>
      <c r="D97" s="113" t="s">
        <v>91</v>
      </c>
      <c r="E97" s="114"/>
      <c r="F97" s="114"/>
      <c r="G97" s="114"/>
      <c r="H97" s="114"/>
      <c r="I97" s="114"/>
      <c r="J97" s="115">
        <f>J130</f>
        <v>0</v>
      </c>
      <c r="L97" s="112"/>
    </row>
    <row r="98" spans="1:31" s="9" customFormat="1" ht="24.95" customHeight="1">
      <c r="B98" s="108"/>
      <c r="D98" s="109" t="s">
        <v>92</v>
      </c>
      <c r="E98" s="110"/>
      <c r="F98" s="110"/>
      <c r="G98" s="110"/>
      <c r="H98" s="110"/>
      <c r="I98" s="110"/>
      <c r="J98" s="111">
        <f>J138</f>
        <v>0</v>
      </c>
      <c r="L98" s="108"/>
    </row>
    <row r="99" spans="1:31" s="10" customFormat="1" ht="19.899999999999999" customHeight="1">
      <c r="B99" s="112"/>
      <c r="D99" s="113" t="s">
        <v>93</v>
      </c>
      <c r="E99" s="114"/>
      <c r="F99" s="114"/>
      <c r="G99" s="114"/>
      <c r="H99" s="114"/>
      <c r="I99" s="114"/>
      <c r="J99" s="115">
        <f>J139</f>
        <v>0</v>
      </c>
      <c r="L99" s="112"/>
    </row>
    <row r="100" spans="1:31" s="10" customFormat="1" ht="19.899999999999999" customHeight="1">
      <c r="B100" s="112"/>
      <c r="D100" s="113" t="s">
        <v>94</v>
      </c>
      <c r="E100" s="114"/>
      <c r="F100" s="114"/>
      <c r="G100" s="114"/>
      <c r="H100" s="114"/>
      <c r="I100" s="114"/>
      <c r="J100" s="115">
        <f>J191</f>
        <v>0</v>
      </c>
      <c r="L100" s="112"/>
    </row>
    <row r="101" spans="1:31" s="10" customFormat="1" ht="19.899999999999999" customHeight="1">
      <c r="B101" s="112"/>
      <c r="D101" s="113" t="s">
        <v>95</v>
      </c>
      <c r="E101" s="114"/>
      <c r="F101" s="114"/>
      <c r="G101" s="114"/>
      <c r="H101" s="114"/>
      <c r="I101" s="114"/>
      <c r="J101" s="115">
        <f>J232</f>
        <v>0</v>
      </c>
      <c r="L101" s="112"/>
    </row>
    <row r="102" spans="1:31" s="10" customFormat="1" ht="19.899999999999999" customHeight="1">
      <c r="B102" s="112"/>
      <c r="D102" s="113" t="s">
        <v>96</v>
      </c>
      <c r="E102" s="114"/>
      <c r="F102" s="114"/>
      <c r="G102" s="114"/>
      <c r="H102" s="114"/>
      <c r="I102" s="114"/>
      <c r="J102" s="115">
        <f>J239</f>
        <v>0</v>
      </c>
      <c r="L102" s="112"/>
    </row>
    <row r="103" spans="1:31" s="10" customFormat="1" ht="19.899999999999999" customHeight="1">
      <c r="B103" s="112"/>
      <c r="D103" s="113" t="s">
        <v>97</v>
      </c>
      <c r="E103" s="114"/>
      <c r="F103" s="114"/>
      <c r="G103" s="114"/>
      <c r="H103" s="114"/>
      <c r="I103" s="114"/>
      <c r="J103" s="115">
        <f>J244</f>
        <v>0</v>
      </c>
      <c r="L103" s="112"/>
    </row>
    <row r="104" spans="1:31" s="10" customFormat="1" ht="19.899999999999999" customHeight="1">
      <c r="B104" s="112"/>
      <c r="D104" s="113" t="s">
        <v>98</v>
      </c>
      <c r="E104" s="114"/>
      <c r="F104" s="114"/>
      <c r="G104" s="114"/>
      <c r="H104" s="114"/>
      <c r="I104" s="114"/>
      <c r="J104" s="115">
        <f>J253</f>
        <v>0</v>
      </c>
      <c r="L104" s="112"/>
    </row>
    <row r="105" spans="1:31" s="9" customFormat="1" ht="24.95" customHeight="1">
      <c r="B105" s="108"/>
      <c r="D105" s="109" t="s">
        <v>99</v>
      </c>
      <c r="E105" s="110"/>
      <c r="F105" s="110"/>
      <c r="G105" s="110"/>
      <c r="H105" s="110"/>
      <c r="I105" s="110"/>
      <c r="J105" s="111">
        <f>J285</f>
        <v>0</v>
      </c>
      <c r="L105" s="108"/>
    </row>
    <row r="106" spans="1:31" s="10" customFormat="1" ht="19.899999999999999" customHeight="1">
      <c r="B106" s="112"/>
      <c r="D106" s="113" t="s">
        <v>100</v>
      </c>
      <c r="E106" s="114"/>
      <c r="F106" s="114"/>
      <c r="G106" s="114"/>
      <c r="H106" s="114"/>
      <c r="I106" s="114"/>
      <c r="J106" s="115">
        <f>J286</f>
        <v>0</v>
      </c>
      <c r="L106" s="112"/>
    </row>
    <row r="107" spans="1:31" s="10" customFormat="1" ht="19.899999999999999" customHeight="1">
      <c r="B107" s="112"/>
      <c r="D107" s="113" t="s">
        <v>101</v>
      </c>
      <c r="E107" s="114"/>
      <c r="F107" s="114"/>
      <c r="G107" s="114"/>
      <c r="H107" s="114"/>
      <c r="I107" s="114"/>
      <c r="J107" s="115">
        <f>J288</f>
        <v>0</v>
      </c>
      <c r="L107" s="112"/>
    </row>
    <row r="108" spans="1:31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5" s="2" customFormat="1" ht="6.95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4.95" customHeight="1">
      <c r="A114" s="33"/>
      <c r="B114" s="34"/>
      <c r="C114" s="22" t="s">
        <v>102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30" customHeight="1">
      <c r="A117" s="33"/>
      <c r="B117" s="34"/>
      <c r="C117" s="33"/>
      <c r="D117" s="33"/>
      <c r="E117" s="213" t="str">
        <f>E7</f>
        <v>Rekonstrukce střešního pláště jednopodlažní části budovy parc.č.st.650/14,k.ú.Frýdek</v>
      </c>
      <c r="F117" s="240"/>
      <c r="G117" s="240"/>
      <c r="H117" s="240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3"/>
      <c r="E119" s="33"/>
      <c r="F119" s="26" t="str">
        <f>F10</f>
        <v>Areál nemocnice ve Frýdku-Místku</v>
      </c>
      <c r="G119" s="33"/>
      <c r="H119" s="33"/>
      <c r="I119" s="28" t="s">
        <v>21</v>
      </c>
      <c r="J119" s="56" t="str">
        <f>IF(J10="","",J10)</f>
        <v>28. 11. 2021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23</v>
      </c>
      <c r="D121" s="33"/>
      <c r="E121" s="33"/>
      <c r="F121" s="26" t="str">
        <f>E13</f>
        <v>Nemocnice ve Frýdku-Místku</v>
      </c>
      <c r="G121" s="33"/>
      <c r="H121" s="33"/>
      <c r="I121" s="28" t="s">
        <v>29</v>
      </c>
      <c r="J121" s="31" t="str">
        <f>E19</f>
        <v>Ing.Jiří Hurta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3"/>
      <c r="E122" s="33"/>
      <c r="F122" s="26" t="str">
        <f>IF(E16="","",E16)</f>
        <v>Vyplň údaj</v>
      </c>
      <c r="G122" s="33"/>
      <c r="H122" s="33"/>
      <c r="I122" s="28" t="s">
        <v>32</v>
      </c>
      <c r="J122" s="31" t="str">
        <f>E22</f>
        <v>Fajfrová Irena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16"/>
      <c r="B124" s="117"/>
      <c r="C124" s="118" t="s">
        <v>103</v>
      </c>
      <c r="D124" s="119" t="s">
        <v>60</v>
      </c>
      <c r="E124" s="119" t="s">
        <v>56</v>
      </c>
      <c r="F124" s="119" t="s">
        <v>57</v>
      </c>
      <c r="G124" s="119" t="s">
        <v>104</v>
      </c>
      <c r="H124" s="119" t="s">
        <v>105</v>
      </c>
      <c r="I124" s="119" t="s">
        <v>106</v>
      </c>
      <c r="J124" s="119" t="s">
        <v>86</v>
      </c>
      <c r="K124" s="120" t="s">
        <v>107</v>
      </c>
      <c r="L124" s="121"/>
      <c r="M124" s="63" t="s">
        <v>1</v>
      </c>
      <c r="N124" s="64" t="s">
        <v>39</v>
      </c>
      <c r="O124" s="64" t="s">
        <v>108</v>
      </c>
      <c r="P124" s="64" t="s">
        <v>109</v>
      </c>
      <c r="Q124" s="64" t="s">
        <v>110</v>
      </c>
      <c r="R124" s="64" t="s">
        <v>111</v>
      </c>
      <c r="S124" s="64" t="s">
        <v>112</v>
      </c>
      <c r="T124" s="65" t="s">
        <v>113</v>
      </c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</row>
    <row r="125" spans="1:65" s="2" customFormat="1" ht="22.9" customHeight="1">
      <c r="A125" s="33"/>
      <c r="B125" s="34"/>
      <c r="C125" s="70" t="s">
        <v>114</v>
      </c>
      <c r="D125" s="33"/>
      <c r="E125" s="33"/>
      <c r="F125" s="33"/>
      <c r="G125" s="33"/>
      <c r="H125" s="33"/>
      <c r="I125" s="33"/>
      <c r="J125" s="122">
        <f>BK125</f>
        <v>0</v>
      </c>
      <c r="K125" s="33"/>
      <c r="L125" s="34"/>
      <c r="M125" s="66"/>
      <c r="N125" s="57"/>
      <c r="O125" s="67"/>
      <c r="P125" s="123">
        <f>P126+P138+P285</f>
        <v>0</v>
      </c>
      <c r="Q125" s="67"/>
      <c r="R125" s="123">
        <f>R126+R138+R285</f>
        <v>17.522479699999998</v>
      </c>
      <c r="S125" s="67"/>
      <c r="T125" s="124">
        <f>T126+T138+T285</f>
        <v>73.996615599999998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88</v>
      </c>
      <c r="BK125" s="125">
        <f>BK126+BK138+BK285</f>
        <v>0</v>
      </c>
    </row>
    <row r="126" spans="1:65" s="12" customFormat="1" ht="25.9" customHeight="1">
      <c r="B126" s="126"/>
      <c r="D126" s="127" t="s">
        <v>74</v>
      </c>
      <c r="E126" s="128" t="s">
        <v>115</v>
      </c>
      <c r="F126" s="128" t="s">
        <v>116</v>
      </c>
      <c r="I126" s="129"/>
      <c r="J126" s="130">
        <f>BK126</f>
        <v>0</v>
      </c>
      <c r="L126" s="126"/>
      <c r="M126" s="131"/>
      <c r="N126" s="132"/>
      <c r="O126" s="132"/>
      <c r="P126" s="133">
        <f>P127+P130</f>
        <v>0</v>
      </c>
      <c r="Q126" s="132"/>
      <c r="R126" s="133">
        <f>R127+R130</f>
        <v>0</v>
      </c>
      <c r="S126" s="132"/>
      <c r="T126" s="134">
        <f>T127+T130</f>
        <v>0</v>
      </c>
      <c r="AR126" s="127" t="s">
        <v>80</v>
      </c>
      <c r="AT126" s="135" t="s">
        <v>74</v>
      </c>
      <c r="AU126" s="135" t="s">
        <v>75</v>
      </c>
      <c r="AY126" s="127" t="s">
        <v>117</v>
      </c>
      <c r="BK126" s="136">
        <f>BK127+BK130</f>
        <v>0</v>
      </c>
    </row>
    <row r="127" spans="1:65" s="12" customFormat="1" ht="22.9" customHeight="1">
      <c r="B127" s="126"/>
      <c r="D127" s="127" t="s">
        <v>74</v>
      </c>
      <c r="E127" s="137" t="s">
        <v>118</v>
      </c>
      <c r="F127" s="137" t="s">
        <v>119</v>
      </c>
      <c r="I127" s="129"/>
      <c r="J127" s="138">
        <f>BK127</f>
        <v>0</v>
      </c>
      <c r="L127" s="126"/>
      <c r="M127" s="131"/>
      <c r="N127" s="132"/>
      <c r="O127" s="132"/>
      <c r="P127" s="133">
        <f>SUM(P128:P129)</f>
        <v>0</v>
      </c>
      <c r="Q127" s="132"/>
      <c r="R127" s="133">
        <f>SUM(R128:R129)</f>
        <v>0</v>
      </c>
      <c r="S127" s="132"/>
      <c r="T127" s="134">
        <f>SUM(T128:T129)</f>
        <v>0</v>
      </c>
      <c r="AR127" s="127" t="s">
        <v>80</v>
      </c>
      <c r="AT127" s="135" t="s">
        <v>74</v>
      </c>
      <c r="AU127" s="135" t="s">
        <v>80</v>
      </c>
      <c r="AY127" s="127" t="s">
        <v>117</v>
      </c>
      <c r="BK127" s="136">
        <f>SUM(BK128:BK129)</f>
        <v>0</v>
      </c>
    </row>
    <row r="128" spans="1:65" s="2" customFormat="1" ht="24.2" customHeight="1">
      <c r="A128" s="33"/>
      <c r="B128" s="139"/>
      <c r="C128" s="140" t="s">
        <v>80</v>
      </c>
      <c r="D128" s="140" t="s">
        <v>120</v>
      </c>
      <c r="E128" s="141" t="s">
        <v>121</v>
      </c>
      <c r="F128" s="142" t="s">
        <v>122</v>
      </c>
      <c r="G128" s="143" t="s">
        <v>123</v>
      </c>
      <c r="H128" s="144">
        <v>585.779</v>
      </c>
      <c r="I128" s="145"/>
      <c r="J128" s="146">
        <f>ROUND(I128*H128,2)</f>
        <v>0</v>
      </c>
      <c r="K128" s="142" t="s">
        <v>124</v>
      </c>
      <c r="L128" s="34"/>
      <c r="M128" s="147" t="s">
        <v>1</v>
      </c>
      <c r="N128" s="148" t="s">
        <v>40</v>
      </c>
      <c r="O128" s="59"/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1" t="s">
        <v>125</v>
      </c>
      <c r="AT128" s="151" t="s">
        <v>120</v>
      </c>
      <c r="AU128" s="151" t="s">
        <v>82</v>
      </c>
      <c r="AY128" s="18" t="s">
        <v>117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8" t="s">
        <v>80</v>
      </c>
      <c r="BK128" s="152">
        <f>ROUND(I128*H128,2)</f>
        <v>0</v>
      </c>
      <c r="BL128" s="18" t="s">
        <v>125</v>
      </c>
      <c r="BM128" s="151" t="s">
        <v>126</v>
      </c>
    </row>
    <row r="129" spans="1:65" s="13" customFormat="1">
      <c r="B129" s="153"/>
      <c r="D129" s="154" t="s">
        <v>127</v>
      </c>
      <c r="E129" s="155" t="s">
        <v>1</v>
      </c>
      <c r="F129" s="156" t="s">
        <v>128</v>
      </c>
      <c r="H129" s="157">
        <v>585.779</v>
      </c>
      <c r="I129" s="158"/>
      <c r="L129" s="153"/>
      <c r="M129" s="159"/>
      <c r="N129" s="160"/>
      <c r="O129" s="160"/>
      <c r="P129" s="160"/>
      <c r="Q129" s="160"/>
      <c r="R129" s="160"/>
      <c r="S129" s="160"/>
      <c r="T129" s="161"/>
      <c r="AT129" s="155" t="s">
        <v>127</v>
      </c>
      <c r="AU129" s="155" t="s">
        <v>82</v>
      </c>
      <c r="AV129" s="13" t="s">
        <v>82</v>
      </c>
      <c r="AW129" s="13" t="s">
        <v>31</v>
      </c>
      <c r="AX129" s="13" t="s">
        <v>80</v>
      </c>
      <c r="AY129" s="155" t="s">
        <v>117</v>
      </c>
    </row>
    <row r="130" spans="1:65" s="12" customFormat="1" ht="22.9" customHeight="1">
      <c r="B130" s="126"/>
      <c r="D130" s="127" t="s">
        <v>74</v>
      </c>
      <c r="E130" s="137" t="s">
        <v>129</v>
      </c>
      <c r="F130" s="137" t="s">
        <v>130</v>
      </c>
      <c r="I130" s="129"/>
      <c r="J130" s="138">
        <f>BK130</f>
        <v>0</v>
      </c>
      <c r="L130" s="126"/>
      <c r="M130" s="131"/>
      <c r="N130" s="132"/>
      <c r="O130" s="132"/>
      <c r="P130" s="133">
        <f>SUM(P131:P137)</f>
        <v>0</v>
      </c>
      <c r="Q130" s="132"/>
      <c r="R130" s="133">
        <f>SUM(R131:R137)</f>
        <v>0</v>
      </c>
      <c r="S130" s="132"/>
      <c r="T130" s="134">
        <f>SUM(T131:T137)</f>
        <v>0</v>
      </c>
      <c r="AR130" s="127" t="s">
        <v>80</v>
      </c>
      <c r="AT130" s="135" t="s">
        <v>74</v>
      </c>
      <c r="AU130" s="135" t="s">
        <v>80</v>
      </c>
      <c r="AY130" s="127" t="s">
        <v>117</v>
      </c>
      <c r="BK130" s="136">
        <f>SUM(BK131:BK137)</f>
        <v>0</v>
      </c>
    </row>
    <row r="131" spans="1:65" s="2" customFormat="1" ht="24.2" customHeight="1">
      <c r="A131" s="33"/>
      <c r="B131" s="139"/>
      <c r="C131" s="140" t="s">
        <v>82</v>
      </c>
      <c r="D131" s="140" t="s">
        <v>120</v>
      </c>
      <c r="E131" s="141" t="s">
        <v>131</v>
      </c>
      <c r="F131" s="142" t="s">
        <v>132</v>
      </c>
      <c r="G131" s="143" t="s">
        <v>133</v>
      </c>
      <c r="H131" s="144">
        <v>73.997</v>
      </c>
      <c r="I131" s="145"/>
      <c r="J131" s="146">
        <f>ROUND(I131*H131,2)</f>
        <v>0</v>
      </c>
      <c r="K131" s="142" t="s">
        <v>124</v>
      </c>
      <c r="L131" s="34"/>
      <c r="M131" s="147" t="s">
        <v>1</v>
      </c>
      <c r="N131" s="148" t="s">
        <v>40</v>
      </c>
      <c r="O131" s="59"/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1" t="s">
        <v>125</v>
      </c>
      <c r="AT131" s="151" t="s">
        <v>120</v>
      </c>
      <c r="AU131" s="151" t="s">
        <v>82</v>
      </c>
      <c r="AY131" s="18" t="s">
        <v>117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8" t="s">
        <v>80</v>
      </c>
      <c r="BK131" s="152">
        <f>ROUND(I131*H131,2)</f>
        <v>0</v>
      </c>
      <c r="BL131" s="18" t="s">
        <v>125</v>
      </c>
      <c r="BM131" s="151" t="s">
        <v>134</v>
      </c>
    </row>
    <row r="132" spans="1:65" s="2" customFormat="1" ht="24.2" customHeight="1">
      <c r="A132" s="33"/>
      <c r="B132" s="139"/>
      <c r="C132" s="140" t="s">
        <v>135</v>
      </c>
      <c r="D132" s="140" t="s">
        <v>120</v>
      </c>
      <c r="E132" s="141" t="s">
        <v>136</v>
      </c>
      <c r="F132" s="142" t="s">
        <v>137</v>
      </c>
      <c r="G132" s="143" t="s">
        <v>133</v>
      </c>
      <c r="H132" s="144">
        <v>73.997</v>
      </c>
      <c r="I132" s="145"/>
      <c r="J132" s="146">
        <f>ROUND(I132*H132,2)</f>
        <v>0</v>
      </c>
      <c r="K132" s="142" t="s">
        <v>124</v>
      </c>
      <c r="L132" s="34"/>
      <c r="M132" s="147" t="s">
        <v>1</v>
      </c>
      <c r="N132" s="148" t="s">
        <v>40</v>
      </c>
      <c r="O132" s="59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1" t="s">
        <v>125</v>
      </c>
      <c r="AT132" s="151" t="s">
        <v>120</v>
      </c>
      <c r="AU132" s="151" t="s">
        <v>82</v>
      </c>
      <c r="AY132" s="18" t="s">
        <v>117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8" t="s">
        <v>80</v>
      </c>
      <c r="BK132" s="152">
        <f>ROUND(I132*H132,2)</f>
        <v>0</v>
      </c>
      <c r="BL132" s="18" t="s">
        <v>125</v>
      </c>
      <c r="BM132" s="151" t="s">
        <v>138</v>
      </c>
    </row>
    <row r="133" spans="1:65" s="2" customFormat="1" ht="24.2" customHeight="1">
      <c r="A133" s="33"/>
      <c r="B133" s="139"/>
      <c r="C133" s="140" t="s">
        <v>125</v>
      </c>
      <c r="D133" s="140" t="s">
        <v>120</v>
      </c>
      <c r="E133" s="141" t="s">
        <v>139</v>
      </c>
      <c r="F133" s="142" t="s">
        <v>140</v>
      </c>
      <c r="G133" s="143" t="s">
        <v>133</v>
      </c>
      <c r="H133" s="144">
        <v>1405.943</v>
      </c>
      <c r="I133" s="145"/>
      <c r="J133" s="146">
        <f>ROUND(I133*H133,2)</f>
        <v>0</v>
      </c>
      <c r="K133" s="142" t="s">
        <v>124</v>
      </c>
      <c r="L133" s="34"/>
      <c r="M133" s="147" t="s">
        <v>1</v>
      </c>
      <c r="N133" s="148" t="s">
        <v>40</v>
      </c>
      <c r="O133" s="59"/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1" t="s">
        <v>125</v>
      </c>
      <c r="AT133" s="151" t="s">
        <v>120</v>
      </c>
      <c r="AU133" s="151" t="s">
        <v>82</v>
      </c>
      <c r="AY133" s="18" t="s">
        <v>117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8" t="s">
        <v>80</v>
      </c>
      <c r="BK133" s="152">
        <f>ROUND(I133*H133,2)</f>
        <v>0</v>
      </c>
      <c r="BL133" s="18" t="s">
        <v>125</v>
      </c>
      <c r="BM133" s="151" t="s">
        <v>141</v>
      </c>
    </row>
    <row r="134" spans="1:65" s="13" customFormat="1">
      <c r="B134" s="153"/>
      <c r="D134" s="154" t="s">
        <v>127</v>
      </c>
      <c r="F134" s="156" t="s">
        <v>142</v>
      </c>
      <c r="H134" s="157">
        <v>1405.943</v>
      </c>
      <c r="I134" s="158"/>
      <c r="L134" s="153"/>
      <c r="M134" s="159"/>
      <c r="N134" s="160"/>
      <c r="O134" s="160"/>
      <c r="P134" s="160"/>
      <c r="Q134" s="160"/>
      <c r="R134" s="160"/>
      <c r="S134" s="160"/>
      <c r="T134" s="161"/>
      <c r="AT134" s="155" t="s">
        <v>127</v>
      </c>
      <c r="AU134" s="155" t="s">
        <v>82</v>
      </c>
      <c r="AV134" s="13" t="s">
        <v>82</v>
      </c>
      <c r="AW134" s="13" t="s">
        <v>3</v>
      </c>
      <c r="AX134" s="13" t="s">
        <v>80</v>
      </c>
      <c r="AY134" s="155" t="s">
        <v>117</v>
      </c>
    </row>
    <row r="135" spans="1:65" s="2" customFormat="1" ht="33" customHeight="1">
      <c r="A135" s="33"/>
      <c r="B135" s="139"/>
      <c r="C135" s="140" t="s">
        <v>143</v>
      </c>
      <c r="D135" s="140" t="s">
        <v>120</v>
      </c>
      <c r="E135" s="141" t="s">
        <v>144</v>
      </c>
      <c r="F135" s="142" t="s">
        <v>145</v>
      </c>
      <c r="G135" s="143" t="s">
        <v>133</v>
      </c>
      <c r="H135" s="144">
        <v>48.140999999999998</v>
      </c>
      <c r="I135" s="145"/>
      <c r="J135" s="146">
        <f>ROUND(I135*H135,2)</f>
        <v>0</v>
      </c>
      <c r="K135" s="142" t="s">
        <v>124</v>
      </c>
      <c r="L135" s="34"/>
      <c r="M135" s="147" t="s">
        <v>1</v>
      </c>
      <c r="N135" s="148" t="s">
        <v>40</v>
      </c>
      <c r="O135" s="59"/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1" t="s">
        <v>125</v>
      </c>
      <c r="AT135" s="151" t="s">
        <v>120</v>
      </c>
      <c r="AU135" s="151" t="s">
        <v>82</v>
      </c>
      <c r="AY135" s="18" t="s">
        <v>117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8" t="s">
        <v>80</v>
      </c>
      <c r="BK135" s="152">
        <f>ROUND(I135*H135,2)</f>
        <v>0</v>
      </c>
      <c r="BL135" s="18" t="s">
        <v>125</v>
      </c>
      <c r="BM135" s="151" t="s">
        <v>146</v>
      </c>
    </row>
    <row r="136" spans="1:65" s="13" customFormat="1">
      <c r="B136" s="153"/>
      <c r="D136" s="154" t="s">
        <v>127</v>
      </c>
      <c r="E136" s="155" t="s">
        <v>1</v>
      </c>
      <c r="F136" s="156" t="s">
        <v>147</v>
      </c>
      <c r="H136" s="157">
        <v>48.140999999999998</v>
      </c>
      <c r="I136" s="158"/>
      <c r="L136" s="153"/>
      <c r="M136" s="159"/>
      <c r="N136" s="160"/>
      <c r="O136" s="160"/>
      <c r="P136" s="160"/>
      <c r="Q136" s="160"/>
      <c r="R136" s="160"/>
      <c r="S136" s="160"/>
      <c r="T136" s="161"/>
      <c r="AT136" s="155" t="s">
        <v>127</v>
      </c>
      <c r="AU136" s="155" t="s">
        <v>82</v>
      </c>
      <c r="AV136" s="13" t="s">
        <v>82</v>
      </c>
      <c r="AW136" s="13" t="s">
        <v>31</v>
      </c>
      <c r="AX136" s="13" t="s">
        <v>80</v>
      </c>
      <c r="AY136" s="155" t="s">
        <v>117</v>
      </c>
    </row>
    <row r="137" spans="1:65" s="2" customFormat="1" ht="33" customHeight="1">
      <c r="A137" s="33"/>
      <c r="B137" s="139"/>
      <c r="C137" s="140" t="s">
        <v>148</v>
      </c>
      <c r="D137" s="140" t="s">
        <v>120</v>
      </c>
      <c r="E137" s="141" t="s">
        <v>149</v>
      </c>
      <c r="F137" s="142" t="s">
        <v>150</v>
      </c>
      <c r="G137" s="143" t="s">
        <v>133</v>
      </c>
      <c r="H137" s="144">
        <v>25.774000000000001</v>
      </c>
      <c r="I137" s="145"/>
      <c r="J137" s="146">
        <f>ROUND(I137*H137,2)</f>
        <v>0</v>
      </c>
      <c r="K137" s="142" t="s">
        <v>124</v>
      </c>
      <c r="L137" s="34"/>
      <c r="M137" s="147" t="s">
        <v>1</v>
      </c>
      <c r="N137" s="148" t="s">
        <v>40</v>
      </c>
      <c r="O137" s="59"/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1" t="s">
        <v>125</v>
      </c>
      <c r="AT137" s="151" t="s">
        <v>120</v>
      </c>
      <c r="AU137" s="151" t="s">
        <v>82</v>
      </c>
      <c r="AY137" s="18" t="s">
        <v>117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8" t="s">
        <v>80</v>
      </c>
      <c r="BK137" s="152">
        <f>ROUND(I137*H137,2)</f>
        <v>0</v>
      </c>
      <c r="BL137" s="18" t="s">
        <v>125</v>
      </c>
      <c r="BM137" s="151" t="s">
        <v>151</v>
      </c>
    </row>
    <row r="138" spans="1:65" s="12" customFormat="1" ht="25.9" customHeight="1">
      <c r="B138" s="126"/>
      <c r="D138" s="127" t="s">
        <v>74</v>
      </c>
      <c r="E138" s="128" t="s">
        <v>152</v>
      </c>
      <c r="F138" s="128" t="s">
        <v>153</v>
      </c>
      <c r="I138" s="129"/>
      <c r="J138" s="130">
        <f>BK138</f>
        <v>0</v>
      </c>
      <c r="L138" s="126"/>
      <c r="M138" s="131"/>
      <c r="N138" s="132"/>
      <c r="O138" s="132"/>
      <c r="P138" s="133">
        <f>P139+P191+P232+P239+P244+P253</f>
        <v>0</v>
      </c>
      <c r="Q138" s="132"/>
      <c r="R138" s="133">
        <f>R139+R191+R232+R239+R244+R253</f>
        <v>17.522479699999998</v>
      </c>
      <c r="S138" s="132"/>
      <c r="T138" s="134">
        <f>T139+T191+T232+T239+T244+T253</f>
        <v>73.996615599999998</v>
      </c>
      <c r="AR138" s="127" t="s">
        <v>82</v>
      </c>
      <c r="AT138" s="135" t="s">
        <v>74</v>
      </c>
      <c r="AU138" s="135" t="s">
        <v>75</v>
      </c>
      <c r="AY138" s="127" t="s">
        <v>117</v>
      </c>
      <c r="BK138" s="136">
        <f>BK139+BK191+BK232+BK239+BK244+BK253</f>
        <v>0</v>
      </c>
    </row>
    <row r="139" spans="1:65" s="12" customFormat="1" ht="22.9" customHeight="1">
      <c r="B139" s="126"/>
      <c r="D139" s="127" t="s">
        <v>74</v>
      </c>
      <c r="E139" s="137" t="s">
        <v>154</v>
      </c>
      <c r="F139" s="137" t="s">
        <v>155</v>
      </c>
      <c r="I139" s="129"/>
      <c r="J139" s="138">
        <f>BK139</f>
        <v>0</v>
      </c>
      <c r="L139" s="126"/>
      <c r="M139" s="131"/>
      <c r="N139" s="132"/>
      <c r="O139" s="132"/>
      <c r="P139" s="133">
        <f>SUM(P140:P190)</f>
        <v>0</v>
      </c>
      <c r="Q139" s="132"/>
      <c r="R139" s="133">
        <f>SUM(R140:R190)</f>
        <v>6.8226408999999997</v>
      </c>
      <c r="S139" s="132"/>
      <c r="T139" s="134">
        <f>SUM(T140:T190)</f>
        <v>25.774276</v>
      </c>
      <c r="AR139" s="127" t="s">
        <v>82</v>
      </c>
      <c r="AT139" s="135" t="s">
        <v>74</v>
      </c>
      <c r="AU139" s="135" t="s">
        <v>80</v>
      </c>
      <c r="AY139" s="127" t="s">
        <v>117</v>
      </c>
      <c r="BK139" s="136">
        <f>SUM(BK140:BK190)</f>
        <v>0</v>
      </c>
    </row>
    <row r="140" spans="1:65" s="2" customFormat="1" ht="24.2" customHeight="1">
      <c r="A140" s="33"/>
      <c r="B140" s="139"/>
      <c r="C140" s="140" t="s">
        <v>156</v>
      </c>
      <c r="D140" s="140" t="s">
        <v>120</v>
      </c>
      <c r="E140" s="141" t="s">
        <v>157</v>
      </c>
      <c r="F140" s="142" t="s">
        <v>158</v>
      </c>
      <c r="G140" s="143" t="s">
        <v>123</v>
      </c>
      <c r="H140" s="144">
        <v>521.99699999999996</v>
      </c>
      <c r="I140" s="145"/>
      <c r="J140" s="146">
        <f>ROUND(I140*H140,2)</f>
        <v>0</v>
      </c>
      <c r="K140" s="142" t="s">
        <v>124</v>
      </c>
      <c r="L140" s="34"/>
      <c r="M140" s="147" t="s">
        <v>1</v>
      </c>
      <c r="N140" s="148" t="s">
        <v>40</v>
      </c>
      <c r="O140" s="59"/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1" t="s">
        <v>159</v>
      </c>
      <c r="AT140" s="151" t="s">
        <v>120</v>
      </c>
      <c r="AU140" s="151" t="s">
        <v>82</v>
      </c>
      <c r="AY140" s="18" t="s">
        <v>117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8" t="s">
        <v>80</v>
      </c>
      <c r="BK140" s="152">
        <f>ROUND(I140*H140,2)</f>
        <v>0</v>
      </c>
      <c r="BL140" s="18" t="s">
        <v>159</v>
      </c>
      <c r="BM140" s="151" t="s">
        <v>160</v>
      </c>
    </row>
    <row r="141" spans="1:65" s="13" customFormat="1">
      <c r="B141" s="153"/>
      <c r="D141" s="154" t="s">
        <v>127</v>
      </c>
      <c r="E141" s="155" t="s">
        <v>1</v>
      </c>
      <c r="F141" s="156" t="s">
        <v>161</v>
      </c>
      <c r="H141" s="157">
        <v>521.99699999999996</v>
      </c>
      <c r="I141" s="158"/>
      <c r="L141" s="153"/>
      <c r="M141" s="159"/>
      <c r="N141" s="160"/>
      <c r="O141" s="160"/>
      <c r="P141" s="160"/>
      <c r="Q141" s="160"/>
      <c r="R141" s="160"/>
      <c r="S141" s="160"/>
      <c r="T141" s="161"/>
      <c r="AT141" s="155" t="s">
        <v>127</v>
      </c>
      <c r="AU141" s="155" t="s">
        <v>82</v>
      </c>
      <c r="AV141" s="13" t="s">
        <v>82</v>
      </c>
      <c r="AW141" s="13" t="s">
        <v>31</v>
      </c>
      <c r="AX141" s="13" t="s">
        <v>80</v>
      </c>
      <c r="AY141" s="155" t="s">
        <v>117</v>
      </c>
    </row>
    <row r="142" spans="1:65" s="2" customFormat="1" ht="16.5" customHeight="1">
      <c r="A142" s="33"/>
      <c r="B142" s="139"/>
      <c r="C142" s="162" t="s">
        <v>162</v>
      </c>
      <c r="D142" s="162" t="s">
        <v>163</v>
      </c>
      <c r="E142" s="163" t="s">
        <v>164</v>
      </c>
      <c r="F142" s="164" t="s">
        <v>165</v>
      </c>
      <c r="G142" s="165" t="s">
        <v>133</v>
      </c>
      <c r="H142" s="166">
        <v>0.16700000000000001</v>
      </c>
      <c r="I142" s="167"/>
      <c r="J142" s="168">
        <f>ROUND(I142*H142,2)</f>
        <v>0</v>
      </c>
      <c r="K142" s="164" t="s">
        <v>124</v>
      </c>
      <c r="L142" s="169"/>
      <c r="M142" s="170" t="s">
        <v>1</v>
      </c>
      <c r="N142" s="171" t="s">
        <v>40</v>
      </c>
      <c r="O142" s="59"/>
      <c r="P142" s="149">
        <f>O142*H142</f>
        <v>0</v>
      </c>
      <c r="Q142" s="149">
        <v>1</v>
      </c>
      <c r="R142" s="149">
        <f>Q142*H142</f>
        <v>0.16700000000000001</v>
      </c>
      <c r="S142" s="149">
        <v>0</v>
      </c>
      <c r="T142" s="15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1" t="s">
        <v>166</v>
      </c>
      <c r="AT142" s="151" t="s">
        <v>163</v>
      </c>
      <c r="AU142" s="151" t="s">
        <v>82</v>
      </c>
      <c r="AY142" s="18" t="s">
        <v>117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8" t="s">
        <v>80</v>
      </c>
      <c r="BK142" s="152">
        <f>ROUND(I142*H142,2)</f>
        <v>0</v>
      </c>
      <c r="BL142" s="18" t="s">
        <v>159</v>
      </c>
      <c r="BM142" s="151" t="s">
        <v>167</v>
      </c>
    </row>
    <row r="143" spans="1:65" s="13" customFormat="1">
      <c r="B143" s="153"/>
      <c r="D143" s="154" t="s">
        <v>127</v>
      </c>
      <c r="F143" s="156" t="s">
        <v>168</v>
      </c>
      <c r="H143" s="157">
        <v>0.16700000000000001</v>
      </c>
      <c r="I143" s="158"/>
      <c r="L143" s="153"/>
      <c r="M143" s="159"/>
      <c r="N143" s="160"/>
      <c r="O143" s="160"/>
      <c r="P143" s="160"/>
      <c r="Q143" s="160"/>
      <c r="R143" s="160"/>
      <c r="S143" s="160"/>
      <c r="T143" s="161"/>
      <c r="AT143" s="155" t="s">
        <v>127</v>
      </c>
      <c r="AU143" s="155" t="s">
        <v>82</v>
      </c>
      <c r="AV143" s="13" t="s">
        <v>82</v>
      </c>
      <c r="AW143" s="13" t="s">
        <v>3</v>
      </c>
      <c r="AX143" s="13" t="s">
        <v>80</v>
      </c>
      <c r="AY143" s="155" t="s">
        <v>117</v>
      </c>
    </row>
    <row r="144" spans="1:65" s="2" customFormat="1" ht="24.2" customHeight="1">
      <c r="A144" s="33"/>
      <c r="B144" s="139"/>
      <c r="C144" s="140" t="s">
        <v>118</v>
      </c>
      <c r="D144" s="140" t="s">
        <v>120</v>
      </c>
      <c r="E144" s="141" t="s">
        <v>169</v>
      </c>
      <c r="F144" s="142" t="s">
        <v>170</v>
      </c>
      <c r="G144" s="143" t="s">
        <v>123</v>
      </c>
      <c r="H144" s="144">
        <v>585.779</v>
      </c>
      <c r="I144" s="145"/>
      <c r="J144" s="146">
        <f>ROUND(I144*H144,2)</f>
        <v>0</v>
      </c>
      <c r="K144" s="142" t="s">
        <v>124</v>
      </c>
      <c r="L144" s="34"/>
      <c r="M144" s="147" t="s">
        <v>1</v>
      </c>
      <c r="N144" s="148" t="s">
        <v>40</v>
      </c>
      <c r="O144" s="59"/>
      <c r="P144" s="149">
        <f>O144*H144</f>
        <v>0</v>
      </c>
      <c r="Q144" s="149">
        <v>0</v>
      </c>
      <c r="R144" s="149">
        <f>Q144*H144</f>
        <v>0</v>
      </c>
      <c r="S144" s="149">
        <v>1.6500000000000001E-2</v>
      </c>
      <c r="T144" s="150">
        <f>S144*H144</f>
        <v>9.6653535000000002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1" t="s">
        <v>159</v>
      </c>
      <c r="AT144" s="151" t="s">
        <v>120</v>
      </c>
      <c r="AU144" s="151" t="s">
        <v>82</v>
      </c>
      <c r="AY144" s="18" t="s">
        <v>117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8" t="s">
        <v>80</v>
      </c>
      <c r="BK144" s="152">
        <f>ROUND(I144*H144,2)</f>
        <v>0</v>
      </c>
      <c r="BL144" s="18" t="s">
        <v>159</v>
      </c>
      <c r="BM144" s="151" t="s">
        <v>171</v>
      </c>
    </row>
    <row r="145" spans="1:65" s="14" customFormat="1">
      <c r="B145" s="172"/>
      <c r="D145" s="154" t="s">
        <v>127</v>
      </c>
      <c r="E145" s="173" t="s">
        <v>1</v>
      </c>
      <c r="F145" s="174" t="s">
        <v>172</v>
      </c>
      <c r="H145" s="173" t="s">
        <v>1</v>
      </c>
      <c r="I145" s="175"/>
      <c r="L145" s="172"/>
      <c r="M145" s="176"/>
      <c r="N145" s="177"/>
      <c r="O145" s="177"/>
      <c r="P145" s="177"/>
      <c r="Q145" s="177"/>
      <c r="R145" s="177"/>
      <c r="S145" s="177"/>
      <c r="T145" s="178"/>
      <c r="AT145" s="173" t="s">
        <v>127</v>
      </c>
      <c r="AU145" s="173" t="s">
        <v>82</v>
      </c>
      <c r="AV145" s="14" t="s">
        <v>80</v>
      </c>
      <c r="AW145" s="14" t="s">
        <v>31</v>
      </c>
      <c r="AX145" s="14" t="s">
        <v>75</v>
      </c>
      <c r="AY145" s="173" t="s">
        <v>117</v>
      </c>
    </row>
    <row r="146" spans="1:65" s="13" customFormat="1">
      <c r="B146" s="153"/>
      <c r="D146" s="154" t="s">
        <v>127</v>
      </c>
      <c r="E146" s="155" t="s">
        <v>1</v>
      </c>
      <c r="F146" s="156" t="s">
        <v>161</v>
      </c>
      <c r="H146" s="157">
        <v>521.99699999999996</v>
      </c>
      <c r="I146" s="158"/>
      <c r="L146" s="153"/>
      <c r="M146" s="159"/>
      <c r="N146" s="160"/>
      <c r="O146" s="160"/>
      <c r="P146" s="160"/>
      <c r="Q146" s="160"/>
      <c r="R146" s="160"/>
      <c r="S146" s="160"/>
      <c r="T146" s="161"/>
      <c r="AT146" s="155" t="s">
        <v>127</v>
      </c>
      <c r="AU146" s="155" t="s">
        <v>82</v>
      </c>
      <c r="AV146" s="13" t="s">
        <v>82</v>
      </c>
      <c r="AW146" s="13" t="s">
        <v>31</v>
      </c>
      <c r="AX146" s="13" t="s">
        <v>75</v>
      </c>
      <c r="AY146" s="155" t="s">
        <v>117</v>
      </c>
    </row>
    <row r="147" spans="1:65" s="13" customFormat="1">
      <c r="B147" s="153"/>
      <c r="D147" s="154" t="s">
        <v>127</v>
      </c>
      <c r="E147" s="155" t="s">
        <v>1</v>
      </c>
      <c r="F147" s="156" t="s">
        <v>173</v>
      </c>
      <c r="H147" s="157">
        <v>29.896000000000001</v>
      </c>
      <c r="I147" s="158"/>
      <c r="L147" s="153"/>
      <c r="M147" s="159"/>
      <c r="N147" s="160"/>
      <c r="O147" s="160"/>
      <c r="P147" s="160"/>
      <c r="Q147" s="160"/>
      <c r="R147" s="160"/>
      <c r="S147" s="160"/>
      <c r="T147" s="161"/>
      <c r="AT147" s="155" t="s">
        <v>127</v>
      </c>
      <c r="AU147" s="155" t="s">
        <v>82</v>
      </c>
      <c r="AV147" s="13" t="s">
        <v>82</v>
      </c>
      <c r="AW147" s="13" t="s">
        <v>31</v>
      </c>
      <c r="AX147" s="13" t="s">
        <v>75</v>
      </c>
      <c r="AY147" s="155" t="s">
        <v>117</v>
      </c>
    </row>
    <row r="148" spans="1:65" s="13" customFormat="1">
      <c r="B148" s="153"/>
      <c r="D148" s="154" t="s">
        <v>127</v>
      </c>
      <c r="E148" s="155" t="s">
        <v>1</v>
      </c>
      <c r="F148" s="156" t="s">
        <v>174</v>
      </c>
      <c r="H148" s="157">
        <v>16.206</v>
      </c>
      <c r="I148" s="158"/>
      <c r="L148" s="153"/>
      <c r="M148" s="159"/>
      <c r="N148" s="160"/>
      <c r="O148" s="160"/>
      <c r="P148" s="160"/>
      <c r="Q148" s="160"/>
      <c r="R148" s="160"/>
      <c r="S148" s="160"/>
      <c r="T148" s="161"/>
      <c r="AT148" s="155" t="s">
        <v>127</v>
      </c>
      <c r="AU148" s="155" t="s">
        <v>82</v>
      </c>
      <c r="AV148" s="13" t="s">
        <v>82</v>
      </c>
      <c r="AW148" s="13" t="s">
        <v>31</v>
      </c>
      <c r="AX148" s="13" t="s">
        <v>75</v>
      </c>
      <c r="AY148" s="155" t="s">
        <v>117</v>
      </c>
    </row>
    <row r="149" spans="1:65" s="13" customFormat="1">
      <c r="B149" s="153"/>
      <c r="D149" s="154" t="s">
        <v>127</v>
      </c>
      <c r="E149" s="155" t="s">
        <v>1</v>
      </c>
      <c r="F149" s="156" t="s">
        <v>175</v>
      </c>
      <c r="H149" s="157">
        <v>6.72</v>
      </c>
      <c r="I149" s="158"/>
      <c r="L149" s="153"/>
      <c r="M149" s="159"/>
      <c r="N149" s="160"/>
      <c r="O149" s="160"/>
      <c r="P149" s="160"/>
      <c r="Q149" s="160"/>
      <c r="R149" s="160"/>
      <c r="S149" s="160"/>
      <c r="T149" s="161"/>
      <c r="AT149" s="155" t="s">
        <v>127</v>
      </c>
      <c r="AU149" s="155" t="s">
        <v>82</v>
      </c>
      <c r="AV149" s="13" t="s">
        <v>82</v>
      </c>
      <c r="AW149" s="13" t="s">
        <v>31</v>
      </c>
      <c r="AX149" s="13" t="s">
        <v>75</v>
      </c>
      <c r="AY149" s="155" t="s">
        <v>117</v>
      </c>
    </row>
    <row r="150" spans="1:65" s="13" customFormat="1">
      <c r="B150" s="153"/>
      <c r="D150" s="154" t="s">
        <v>127</v>
      </c>
      <c r="E150" s="155" t="s">
        <v>1</v>
      </c>
      <c r="F150" s="156" t="s">
        <v>176</v>
      </c>
      <c r="H150" s="157">
        <v>3.44</v>
      </c>
      <c r="I150" s="158"/>
      <c r="L150" s="153"/>
      <c r="M150" s="159"/>
      <c r="N150" s="160"/>
      <c r="O150" s="160"/>
      <c r="P150" s="160"/>
      <c r="Q150" s="160"/>
      <c r="R150" s="160"/>
      <c r="S150" s="160"/>
      <c r="T150" s="161"/>
      <c r="AT150" s="155" t="s">
        <v>127</v>
      </c>
      <c r="AU150" s="155" t="s">
        <v>82</v>
      </c>
      <c r="AV150" s="13" t="s">
        <v>82</v>
      </c>
      <c r="AW150" s="13" t="s">
        <v>31</v>
      </c>
      <c r="AX150" s="13" t="s">
        <v>75</v>
      </c>
      <c r="AY150" s="155" t="s">
        <v>117</v>
      </c>
    </row>
    <row r="151" spans="1:65" s="13" customFormat="1">
      <c r="B151" s="153"/>
      <c r="D151" s="154" t="s">
        <v>127</v>
      </c>
      <c r="E151" s="155" t="s">
        <v>1</v>
      </c>
      <c r="F151" s="156" t="s">
        <v>177</v>
      </c>
      <c r="H151" s="157">
        <v>7.52</v>
      </c>
      <c r="I151" s="158"/>
      <c r="L151" s="153"/>
      <c r="M151" s="159"/>
      <c r="N151" s="160"/>
      <c r="O151" s="160"/>
      <c r="P151" s="160"/>
      <c r="Q151" s="160"/>
      <c r="R151" s="160"/>
      <c r="S151" s="160"/>
      <c r="T151" s="161"/>
      <c r="AT151" s="155" t="s">
        <v>127</v>
      </c>
      <c r="AU151" s="155" t="s">
        <v>82</v>
      </c>
      <c r="AV151" s="13" t="s">
        <v>82</v>
      </c>
      <c r="AW151" s="13" t="s">
        <v>31</v>
      </c>
      <c r="AX151" s="13" t="s">
        <v>75</v>
      </c>
      <c r="AY151" s="155" t="s">
        <v>117</v>
      </c>
    </row>
    <row r="152" spans="1:65" s="15" customFormat="1">
      <c r="B152" s="179"/>
      <c r="D152" s="154" t="s">
        <v>127</v>
      </c>
      <c r="E152" s="180" t="s">
        <v>1</v>
      </c>
      <c r="F152" s="181" t="s">
        <v>178</v>
      </c>
      <c r="H152" s="182">
        <v>585.779</v>
      </c>
      <c r="I152" s="183"/>
      <c r="L152" s="179"/>
      <c r="M152" s="184"/>
      <c r="N152" s="185"/>
      <c r="O152" s="185"/>
      <c r="P152" s="185"/>
      <c r="Q152" s="185"/>
      <c r="R152" s="185"/>
      <c r="S152" s="185"/>
      <c r="T152" s="186"/>
      <c r="AT152" s="180" t="s">
        <v>127</v>
      </c>
      <c r="AU152" s="180" t="s">
        <v>82</v>
      </c>
      <c r="AV152" s="15" t="s">
        <v>125</v>
      </c>
      <c r="AW152" s="15" t="s">
        <v>31</v>
      </c>
      <c r="AX152" s="15" t="s">
        <v>80</v>
      </c>
      <c r="AY152" s="180" t="s">
        <v>117</v>
      </c>
    </row>
    <row r="153" spans="1:65" s="2" customFormat="1" ht="33" customHeight="1">
      <c r="A153" s="33"/>
      <c r="B153" s="139"/>
      <c r="C153" s="140" t="s">
        <v>179</v>
      </c>
      <c r="D153" s="140" t="s">
        <v>120</v>
      </c>
      <c r="E153" s="141" t="s">
        <v>180</v>
      </c>
      <c r="F153" s="142" t="s">
        <v>181</v>
      </c>
      <c r="G153" s="143" t="s">
        <v>123</v>
      </c>
      <c r="H153" s="144">
        <v>2928.895</v>
      </c>
      <c r="I153" s="145"/>
      <c r="J153" s="146">
        <f>ROUND(I153*H153,2)</f>
        <v>0</v>
      </c>
      <c r="K153" s="142" t="s">
        <v>124</v>
      </c>
      <c r="L153" s="34"/>
      <c r="M153" s="147" t="s">
        <v>1</v>
      </c>
      <c r="N153" s="148" t="s">
        <v>40</v>
      </c>
      <c r="O153" s="59"/>
      <c r="P153" s="149">
        <f>O153*H153</f>
        <v>0</v>
      </c>
      <c r="Q153" s="149">
        <v>0</v>
      </c>
      <c r="R153" s="149">
        <f>Q153*H153</f>
        <v>0</v>
      </c>
      <c r="S153" s="149">
        <v>5.4999999999999997E-3</v>
      </c>
      <c r="T153" s="150">
        <f>S153*H153</f>
        <v>16.108922499999998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1" t="s">
        <v>159</v>
      </c>
      <c r="AT153" s="151" t="s">
        <v>120</v>
      </c>
      <c r="AU153" s="151" t="s">
        <v>82</v>
      </c>
      <c r="AY153" s="18" t="s">
        <v>117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8" t="s">
        <v>80</v>
      </c>
      <c r="BK153" s="152">
        <f>ROUND(I153*H153,2)</f>
        <v>0</v>
      </c>
      <c r="BL153" s="18" t="s">
        <v>159</v>
      </c>
      <c r="BM153" s="151" t="s">
        <v>182</v>
      </c>
    </row>
    <row r="154" spans="1:65" s="13" customFormat="1">
      <c r="B154" s="153"/>
      <c r="D154" s="154" t="s">
        <v>127</v>
      </c>
      <c r="E154" s="155" t="s">
        <v>1</v>
      </c>
      <c r="F154" s="156" t="s">
        <v>183</v>
      </c>
      <c r="H154" s="157">
        <v>2928.895</v>
      </c>
      <c r="I154" s="158"/>
      <c r="L154" s="153"/>
      <c r="M154" s="159"/>
      <c r="N154" s="160"/>
      <c r="O154" s="160"/>
      <c r="P154" s="160"/>
      <c r="Q154" s="160"/>
      <c r="R154" s="160"/>
      <c r="S154" s="160"/>
      <c r="T154" s="161"/>
      <c r="AT154" s="155" t="s">
        <v>127</v>
      </c>
      <c r="AU154" s="155" t="s">
        <v>82</v>
      </c>
      <c r="AV154" s="13" t="s">
        <v>82</v>
      </c>
      <c r="AW154" s="13" t="s">
        <v>31</v>
      </c>
      <c r="AX154" s="13" t="s">
        <v>80</v>
      </c>
      <c r="AY154" s="155" t="s">
        <v>117</v>
      </c>
    </row>
    <row r="155" spans="1:65" s="2" customFormat="1" ht="24.2" customHeight="1">
      <c r="A155" s="33"/>
      <c r="B155" s="139"/>
      <c r="C155" s="140" t="s">
        <v>184</v>
      </c>
      <c r="D155" s="140" t="s">
        <v>120</v>
      </c>
      <c r="E155" s="141" t="s">
        <v>185</v>
      </c>
      <c r="F155" s="142" t="s">
        <v>186</v>
      </c>
      <c r="G155" s="143" t="s">
        <v>123</v>
      </c>
      <c r="H155" s="144">
        <v>521.99699999999996</v>
      </c>
      <c r="I155" s="145"/>
      <c r="J155" s="146">
        <f>ROUND(I155*H155,2)</f>
        <v>0</v>
      </c>
      <c r="K155" s="142" t="s">
        <v>124</v>
      </c>
      <c r="L155" s="34"/>
      <c r="M155" s="147" t="s">
        <v>1</v>
      </c>
      <c r="N155" s="148" t="s">
        <v>40</v>
      </c>
      <c r="O155" s="59"/>
      <c r="P155" s="149">
        <f>O155*H155</f>
        <v>0</v>
      </c>
      <c r="Q155" s="149">
        <v>8.8000000000000003E-4</v>
      </c>
      <c r="R155" s="149">
        <f>Q155*H155</f>
        <v>0.45935735999999999</v>
      </c>
      <c r="S155" s="149">
        <v>0</v>
      </c>
      <c r="T155" s="15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1" t="s">
        <v>159</v>
      </c>
      <c r="AT155" s="151" t="s">
        <v>120</v>
      </c>
      <c r="AU155" s="151" t="s">
        <v>82</v>
      </c>
      <c r="AY155" s="18" t="s">
        <v>117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8" t="s">
        <v>80</v>
      </c>
      <c r="BK155" s="152">
        <f>ROUND(I155*H155,2)</f>
        <v>0</v>
      </c>
      <c r="BL155" s="18" t="s">
        <v>159</v>
      </c>
      <c r="BM155" s="151" t="s">
        <v>187</v>
      </c>
    </row>
    <row r="156" spans="1:65" s="13" customFormat="1">
      <c r="B156" s="153"/>
      <c r="D156" s="154" t="s">
        <v>127</v>
      </c>
      <c r="E156" s="155" t="s">
        <v>1</v>
      </c>
      <c r="F156" s="156" t="s">
        <v>161</v>
      </c>
      <c r="H156" s="157">
        <v>521.99699999999996</v>
      </c>
      <c r="I156" s="158"/>
      <c r="L156" s="153"/>
      <c r="M156" s="159"/>
      <c r="N156" s="160"/>
      <c r="O156" s="160"/>
      <c r="P156" s="160"/>
      <c r="Q156" s="160"/>
      <c r="R156" s="160"/>
      <c r="S156" s="160"/>
      <c r="T156" s="161"/>
      <c r="AT156" s="155" t="s">
        <v>127</v>
      </c>
      <c r="AU156" s="155" t="s">
        <v>82</v>
      </c>
      <c r="AV156" s="13" t="s">
        <v>82</v>
      </c>
      <c r="AW156" s="13" t="s">
        <v>31</v>
      </c>
      <c r="AX156" s="13" t="s">
        <v>80</v>
      </c>
      <c r="AY156" s="155" t="s">
        <v>117</v>
      </c>
    </row>
    <row r="157" spans="1:65" s="2" customFormat="1" ht="44.25" customHeight="1">
      <c r="A157" s="33"/>
      <c r="B157" s="139"/>
      <c r="C157" s="162" t="s">
        <v>188</v>
      </c>
      <c r="D157" s="162" t="s">
        <v>163</v>
      </c>
      <c r="E157" s="163" t="s">
        <v>189</v>
      </c>
      <c r="F157" s="164" t="s">
        <v>190</v>
      </c>
      <c r="G157" s="165" t="s">
        <v>123</v>
      </c>
      <c r="H157" s="166">
        <v>608.38800000000003</v>
      </c>
      <c r="I157" s="167"/>
      <c r="J157" s="168">
        <f>ROUND(I157*H157,2)</f>
        <v>0</v>
      </c>
      <c r="K157" s="164" t="s">
        <v>124</v>
      </c>
      <c r="L157" s="169"/>
      <c r="M157" s="170" t="s">
        <v>1</v>
      </c>
      <c r="N157" s="171" t="s">
        <v>40</v>
      </c>
      <c r="O157" s="59"/>
      <c r="P157" s="149">
        <f>O157*H157</f>
        <v>0</v>
      </c>
      <c r="Q157" s="149">
        <v>5.4000000000000003E-3</v>
      </c>
      <c r="R157" s="149">
        <f>Q157*H157</f>
        <v>3.2852952000000002</v>
      </c>
      <c r="S157" s="149">
        <v>0</v>
      </c>
      <c r="T157" s="15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1" t="s">
        <v>166</v>
      </c>
      <c r="AT157" s="151" t="s">
        <v>163</v>
      </c>
      <c r="AU157" s="151" t="s">
        <v>82</v>
      </c>
      <c r="AY157" s="18" t="s">
        <v>117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8" t="s">
        <v>80</v>
      </c>
      <c r="BK157" s="152">
        <f>ROUND(I157*H157,2)</f>
        <v>0</v>
      </c>
      <c r="BL157" s="18" t="s">
        <v>159</v>
      </c>
      <c r="BM157" s="151" t="s">
        <v>191</v>
      </c>
    </row>
    <row r="158" spans="1:65" s="13" customFormat="1">
      <c r="B158" s="153"/>
      <c r="D158" s="154" t="s">
        <v>127</v>
      </c>
      <c r="F158" s="156" t="s">
        <v>192</v>
      </c>
      <c r="H158" s="157">
        <v>608.38800000000003</v>
      </c>
      <c r="I158" s="158"/>
      <c r="L158" s="153"/>
      <c r="M158" s="159"/>
      <c r="N158" s="160"/>
      <c r="O158" s="160"/>
      <c r="P158" s="160"/>
      <c r="Q158" s="160"/>
      <c r="R158" s="160"/>
      <c r="S158" s="160"/>
      <c r="T158" s="161"/>
      <c r="AT158" s="155" t="s">
        <v>127</v>
      </c>
      <c r="AU158" s="155" t="s">
        <v>82</v>
      </c>
      <c r="AV158" s="13" t="s">
        <v>82</v>
      </c>
      <c r="AW158" s="13" t="s">
        <v>3</v>
      </c>
      <c r="AX158" s="13" t="s">
        <v>80</v>
      </c>
      <c r="AY158" s="155" t="s">
        <v>117</v>
      </c>
    </row>
    <row r="159" spans="1:65" s="2" customFormat="1" ht="66.75" customHeight="1">
      <c r="A159" s="33"/>
      <c r="B159" s="139"/>
      <c r="C159" s="140" t="s">
        <v>193</v>
      </c>
      <c r="D159" s="140" t="s">
        <v>120</v>
      </c>
      <c r="E159" s="141" t="s">
        <v>194</v>
      </c>
      <c r="F159" s="142" t="s">
        <v>195</v>
      </c>
      <c r="G159" s="143" t="s">
        <v>123</v>
      </c>
      <c r="H159" s="144">
        <v>647.548</v>
      </c>
      <c r="I159" s="145"/>
      <c r="J159" s="146">
        <f>ROUND(I159*H159,2)</f>
        <v>0</v>
      </c>
      <c r="K159" s="142" t="s">
        <v>124</v>
      </c>
      <c r="L159" s="34"/>
      <c r="M159" s="147" t="s">
        <v>1</v>
      </c>
      <c r="N159" s="148" t="s">
        <v>40</v>
      </c>
      <c r="O159" s="59"/>
      <c r="P159" s="149">
        <f>O159*H159</f>
        <v>0</v>
      </c>
      <c r="Q159" s="149">
        <v>4.2999999999999999E-4</v>
      </c>
      <c r="R159" s="149">
        <f>Q159*H159</f>
        <v>0.27844563999999999</v>
      </c>
      <c r="S159" s="149">
        <v>0</v>
      </c>
      <c r="T159" s="15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1" t="s">
        <v>159</v>
      </c>
      <c r="AT159" s="151" t="s">
        <v>120</v>
      </c>
      <c r="AU159" s="151" t="s">
        <v>82</v>
      </c>
      <c r="AY159" s="18" t="s">
        <v>117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8" t="s">
        <v>80</v>
      </c>
      <c r="BK159" s="152">
        <f>ROUND(I159*H159,2)</f>
        <v>0</v>
      </c>
      <c r="BL159" s="18" t="s">
        <v>159</v>
      </c>
      <c r="BM159" s="151" t="s">
        <v>196</v>
      </c>
    </row>
    <row r="160" spans="1:65" s="13" customFormat="1">
      <c r="B160" s="153"/>
      <c r="D160" s="154" t="s">
        <v>127</v>
      </c>
      <c r="E160" s="155" t="s">
        <v>1</v>
      </c>
      <c r="F160" s="156" t="s">
        <v>161</v>
      </c>
      <c r="H160" s="157">
        <v>521.99699999999996</v>
      </c>
      <c r="I160" s="158"/>
      <c r="L160" s="153"/>
      <c r="M160" s="159"/>
      <c r="N160" s="160"/>
      <c r="O160" s="160"/>
      <c r="P160" s="160"/>
      <c r="Q160" s="160"/>
      <c r="R160" s="160"/>
      <c r="S160" s="160"/>
      <c r="T160" s="161"/>
      <c r="AT160" s="155" t="s">
        <v>127</v>
      </c>
      <c r="AU160" s="155" t="s">
        <v>82</v>
      </c>
      <c r="AV160" s="13" t="s">
        <v>82</v>
      </c>
      <c r="AW160" s="13" t="s">
        <v>31</v>
      </c>
      <c r="AX160" s="13" t="s">
        <v>75</v>
      </c>
      <c r="AY160" s="155" t="s">
        <v>117</v>
      </c>
    </row>
    <row r="161" spans="1:65" s="13" customFormat="1">
      <c r="B161" s="153"/>
      <c r="D161" s="154" t="s">
        <v>127</v>
      </c>
      <c r="E161" s="155" t="s">
        <v>1</v>
      </c>
      <c r="F161" s="156" t="s">
        <v>197</v>
      </c>
      <c r="H161" s="157">
        <v>54.136000000000003</v>
      </c>
      <c r="I161" s="158"/>
      <c r="L161" s="153"/>
      <c r="M161" s="159"/>
      <c r="N161" s="160"/>
      <c r="O161" s="160"/>
      <c r="P161" s="160"/>
      <c r="Q161" s="160"/>
      <c r="R161" s="160"/>
      <c r="S161" s="160"/>
      <c r="T161" s="161"/>
      <c r="AT161" s="155" t="s">
        <v>127</v>
      </c>
      <c r="AU161" s="155" t="s">
        <v>82</v>
      </c>
      <c r="AV161" s="13" t="s">
        <v>82</v>
      </c>
      <c r="AW161" s="13" t="s">
        <v>31</v>
      </c>
      <c r="AX161" s="13" t="s">
        <v>75</v>
      </c>
      <c r="AY161" s="155" t="s">
        <v>117</v>
      </c>
    </row>
    <row r="162" spans="1:65" s="13" customFormat="1">
      <c r="B162" s="153"/>
      <c r="D162" s="154" t="s">
        <v>127</v>
      </c>
      <c r="E162" s="155" t="s">
        <v>1</v>
      </c>
      <c r="F162" s="156" t="s">
        <v>198</v>
      </c>
      <c r="H162" s="157">
        <v>44.412999999999997</v>
      </c>
      <c r="I162" s="158"/>
      <c r="L162" s="153"/>
      <c r="M162" s="159"/>
      <c r="N162" s="160"/>
      <c r="O162" s="160"/>
      <c r="P162" s="160"/>
      <c r="Q162" s="160"/>
      <c r="R162" s="160"/>
      <c r="S162" s="160"/>
      <c r="T162" s="161"/>
      <c r="AT162" s="155" t="s">
        <v>127</v>
      </c>
      <c r="AU162" s="155" t="s">
        <v>82</v>
      </c>
      <c r="AV162" s="13" t="s">
        <v>82</v>
      </c>
      <c r="AW162" s="13" t="s">
        <v>31</v>
      </c>
      <c r="AX162" s="13" t="s">
        <v>75</v>
      </c>
      <c r="AY162" s="155" t="s">
        <v>117</v>
      </c>
    </row>
    <row r="163" spans="1:65" s="13" customFormat="1">
      <c r="B163" s="153"/>
      <c r="D163" s="154" t="s">
        <v>127</v>
      </c>
      <c r="E163" s="155" t="s">
        <v>1</v>
      </c>
      <c r="F163" s="156" t="s">
        <v>199</v>
      </c>
      <c r="H163" s="157">
        <v>4.4800000000000004</v>
      </c>
      <c r="I163" s="158"/>
      <c r="L163" s="153"/>
      <c r="M163" s="159"/>
      <c r="N163" s="160"/>
      <c r="O163" s="160"/>
      <c r="P163" s="160"/>
      <c r="Q163" s="160"/>
      <c r="R163" s="160"/>
      <c r="S163" s="160"/>
      <c r="T163" s="161"/>
      <c r="AT163" s="155" t="s">
        <v>127</v>
      </c>
      <c r="AU163" s="155" t="s">
        <v>82</v>
      </c>
      <c r="AV163" s="13" t="s">
        <v>82</v>
      </c>
      <c r="AW163" s="13" t="s">
        <v>31</v>
      </c>
      <c r="AX163" s="13" t="s">
        <v>75</v>
      </c>
      <c r="AY163" s="155" t="s">
        <v>117</v>
      </c>
    </row>
    <row r="164" spans="1:65" s="13" customFormat="1">
      <c r="B164" s="153"/>
      <c r="D164" s="154" t="s">
        <v>127</v>
      </c>
      <c r="E164" s="155" t="s">
        <v>1</v>
      </c>
      <c r="F164" s="156" t="s">
        <v>200</v>
      </c>
      <c r="H164" s="157">
        <v>6.88</v>
      </c>
      <c r="I164" s="158"/>
      <c r="L164" s="153"/>
      <c r="M164" s="159"/>
      <c r="N164" s="160"/>
      <c r="O164" s="160"/>
      <c r="P164" s="160"/>
      <c r="Q164" s="160"/>
      <c r="R164" s="160"/>
      <c r="S164" s="160"/>
      <c r="T164" s="161"/>
      <c r="AT164" s="155" t="s">
        <v>127</v>
      </c>
      <c r="AU164" s="155" t="s">
        <v>82</v>
      </c>
      <c r="AV164" s="13" t="s">
        <v>82</v>
      </c>
      <c r="AW164" s="13" t="s">
        <v>31</v>
      </c>
      <c r="AX164" s="13" t="s">
        <v>75</v>
      </c>
      <c r="AY164" s="155" t="s">
        <v>117</v>
      </c>
    </row>
    <row r="165" spans="1:65" s="13" customFormat="1">
      <c r="B165" s="153"/>
      <c r="D165" s="154" t="s">
        <v>127</v>
      </c>
      <c r="E165" s="155" t="s">
        <v>1</v>
      </c>
      <c r="F165" s="156" t="s">
        <v>201</v>
      </c>
      <c r="H165" s="157">
        <v>15.641999999999999</v>
      </c>
      <c r="I165" s="158"/>
      <c r="L165" s="153"/>
      <c r="M165" s="159"/>
      <c r="N165" s="160"/>
      <c r="O165" s="160"/>
      <c r="P165" s="160"/>
      <c r="Q165" s="160"/>
      <c r="R165" s="160"/>
      <c r="S165" s="160"/>
      <c r="T165" s="161"/>
      <c r="AT165" s="155" t="s">
        <v>127</v>
      </c>
      <c r="AU165" s="155" t="s">
        <v>82</v>
      </c>
      <c r="AV165" s="13" t="s">
        <v>82</v>
      </c>
      <c r="AW165" s="13" t="s">
        <v>31</v>
      </c>
      <c r="AX165" s="13" t="s">
        <v>75</v>
      </c>
      <c r="AY165" s="155" t="s">
        <v>117</v>
      </c>
    </row>
    <row r="166" spans="1:65" s="15" customFormat="1">
      <c r="B166" s="179"/>
      <c r="D166" s="154" t="s">
        <v>127</v>
      </c>
      <c r="E166" s="180" t="s">
        <v>1</v>
      </c>
      <c r="F166" s="181" t="s">
        <v>178</v>
      </c>
      <c r="H166" s="182">
        <v>647.548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127</v>
      </c>
      <c r="AU166" s="180" t="s">
        <v>82</v>
      </c>
      <c r="AV166" s="15" t="s">
        <v>125</v>
      </c>
      <c r="AW166" s="15" t="s">
        <v>31</v>
      </c>
      <c r="AX166" s="15" t="s">
        <v>80</v>
      </c>
      <c r="AY166" s="180" t="s">
        <v>117</v>
      </c>
    </row>
    <row r="167" spans="1:65" s="2" customFormat="1" ht="33" customHeight="1">
      <c r="A167" s="33"/>
      <c r="B167" s="139"/>
      <c r="C167" s="162" t="s">
        <v>202</v>
      </c>
      <c r="D167" s="162" t="s">
        <v>163</v>
      </c>
      <c r="E167" s="163" t="s">
        <v>203</v>
      </c>
      <c r="F167" s="164" t="s">
        <v>204</v>
      </c>
      <c r="G167" s="165" t="s">
        <v>123</v>
      </c>
      <c r="H167" s="166">
        <v>754.71699999999998</v>
      </c>
      <c r="I167" s="167"/>
      <c r="J167" s="168">
        <f>ROUND(I167*H167,2)</f>
        <v>0</v>
      </c>
      <c r="K167" s="164" t="s">
        <v>1</v>
      </c>
      <c r="L167" s="169"/>
      <c r="M167" s="170" t="s">
        <v>1</v>
      </c>
      <c r="N167" s="171" t="s">
        <v>40</v>
      </c>
      <c r="O167" s="59"/>
      <c r="P167" s="149">
        <f>O167*H167</f>
        <v>0</v>
      </c>
      <c r="Q167" s="149">
        <v>1.9E-3</v>
      </c>
      <c r="R167" s="149">
        <f>Q167*H167</f>
        <v>1.4339622999999999</v>
      </c>
      <c r="S167" s="149">
        <v>0</v>
      </c>
      <c r="T167" s="15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1" t="s">
        <v>166</v>
      </c>
      <c r="AT167" s="151" t="s">
        <v>163</v>
      </c>
      <c r="AU167" s="151" t="s">
        <v>82</v>
      </c>
      <c r="AY167" s="18" t="s">
        <v>117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8" t="s">
        <v>80</v>
      </c>
      <c r="BK167" s="152">
        <f>ROUND(I167*H167,2)</f>
        <v>0</v>
      </c>
      <c r="BL167" s="18" t="s">
        <v>159</v>
      </c>
      <c r="BM167" s="151" t="s">
        <v>205</v>
      </c>
    </row>
    <row r="168" spans="1:65" s="13" customFormat="1">
      <c r="B168" s="153"/>
      <c r="D168" s="154" t="s">
        <v>127</v>
      </c>
      <c r="F168" s="156" t="s">
        <v>206</v>
      </c>
      <c r="H168" s="157">
        <v>754.71699999999998</v>
      </c>
      <c r="I168" s="158"/>
      <c r="L168" s="153"/>
      <c r="M168" s="159"/>
      <c r="N168" s="160"/>
      <c r="O168" s="160"/>
      <c r="P168" s="160"/>
      <c r="Q168" s="160"/>
      <c r="R168" s="160"/>
      <c r="S168" s="160"/>
      <c r="T168" s="161"/>
      <c r="AT168" s="155" t="s">
        <v>127</v>
      </c>
      <c r="AU168" s="155" t="s">
        <v>82</v>
      </c>
      <c r="AV168" s="13" t="s">
        <v>82</v>
      </c>
      <c r="AW168" s="13" t="s">
        <v>3</v>
      </c>
      <c r="AX168" s="13" t="s">
        <v>80</v>
      </c>
      <c r="AY168" s="155" t="s">
        <v>117</v>
      </c>
    </row>
    <row r="169" spans="1:65" s="2" customFormat="1" ht="24.2" customHeight="1">
      <c r="A169" s="33"/>
      <c r="B169" s="139"/>
      <c r="C169" s="140" t="s">
        <v>8</v>
      </c>
      <c r="D169" s="140" t="s">
        <v>120</v>
      </c>
      <c r="E169" s="141" t="s">
        <v>207</v>
      </c>
      <c r="F169" s="142" t="s">
        <v>208</v>
      </c>
      <c r="G169" s="143" t="s">
        <v>123</v>
      </c>
      <c r="H169" s="144">
        <v>647.548</v>
      </c>
      <c r="I169" s="145"/>
      <c r="J169" s="146">
        <f>ROUND(I169*H169,2)</f>
        <v>0</v>
      </c>
      <c r="K169" s="142" t="s">
        <v>124</v>
      </c>
      <c r="L169" s="34"/>
      <c r="M169" s="147" t="s">
        <v>1</v>
      </c>
      <c r="N169" s="148" t="s">
        <v>40</v>
      </c>
      <c r="O169" s="59"/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1" t="s">
        <v>159</v>
      </c>
      <c r="AT169" s="151" t="s">
        <v>120</v>
      </c>
      <c r="AU169" s="151" t="s">
        <v>82</v>
      </c>
      <c r="AY169" s="18" t="s">
        <v>117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8" t="s">
        <v>80</v>
      </c>
      <c r="BK169" s="152">
        <f>ROUND(I169*H169,2)</f>
        <v>0</v>
      </c>
      <c r="BL169" s="18" t="s">
        <v>159</v>
      </c>
      <c r="BM169" s="151" t="s">
        <v>209</v>
      </c>
    </row>
    <row r="170" spans="1:65" s="2" customFormat="1" ht="24.2" customHeight="1">
      <c r="A170" s="33"/>
      <c r="B170" s="139"/>
      <c r="C170" s="162" t="s">
        <v>159</v>
      </c>
      <c r="D170" s="162" t="s">
        <v>163</v>
      </c>
      <c r="E170" s="163" t="s">
        <v>210</v>
      </c>
      <c r="F170" s="164" t="s">
        <v>211</v>
      </c>
      <c r="G170" s="165" t="s">
        <v>123</v>
      </c>
      <c r="H170" s="166">
        <v>747.91800000000001</v>
      </c>
      <c r="I170" s="167"/>
      <c r="J170" s="168">
        <f>ROUND(I170*H170,2)</f>
        <v>0</v>
      </c>
      <c r="K170" s="164" t="s">
        <v>124</v>
      </c>
      <c r="L170" s="169"/>
      <c r="M170" s="170" t="s">
        <v>1</v>
      </c>
      <c r="N170" s="171" t="s">
        <v>40</v>
      </c>
      <c r="O170" s="59"/>
      <c r="P170" s="149">
        <f>O170*H170</f>
        <v>0</v>
      </c>
      <c r="Q170" s="149">
        <v>2.0000000000000001E-4</v>
      </c>
      <c r="R170" s="149">
        <f>Q170*H170</f>
        <v>0.14958360000000001</v>
      </c>
      <c r="S170" s="149">
        <v>0</v>
      </c>
      <c r="T170" s="15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1" t="s">
        <v>166</v>
      </c>
      <c r="AT170" s="151" t="s">
        <v>163</v>
      </c>
      <c r="AU170" s="151" t="s">
        <v>82</v>
      </c>
      <c r="AY170" s="18" t="s">
        <v>117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8" t="s">
        <v>80</v>
      </c>
      <c r="BK170" s="152">
        <f>ROUND(I170*H170,2)</f>
        <v>0</v>
      </c>
      <c r="BL170" s="18" t="s">
        <v>159</v>
      </c>
      <c r="BM170" s="151" t="s">
        <v>212</v>
      </c>
    </row>
    <row r="171" spans="1:65" s="13" customFormat="1">
      <c r="B171" s="153"/>
      <c r="D171" s="154" t="s">
        <v>127</v>
      </c>
      <c r="F171" s="156" t="s">
        <v>213</v>
      </c>
      <c r="H171" s="157">
        <v>747.91800000000001</v>
      </c>
      <c r="I171" s="158"/>
      <c r="L171" s="153"/>
      <c r="M171" s="159"/>
      <c r="N171" s="160"/>
      <c r="O171" s="160"/>
      <c r="P171" s="160"/>
      <c r="Q171" s="160"/>
      <c r="R171" s="160"/>
      <c r="S171" s="160"/>
      <c r="T171" s="161"/>
      <c r="AT171" s="155" t="s">
        <v>127</v>
      </c>
      <c r="AU171" s="155" t="s">
        <v>82</v>
      </c>
      <c r="AV171" s="13" t="s">
        <v>82</v>
      </c>
      <c r="AW171" s="13" t="s">
        <v>3</v>
      </c>
      <c r="AX171" s="13" t="s">
        <v>80</v>
      </c>
      <c r="AY171" s="155" t="s">
        <v>117</v>
      </c>
    </row>
    <row r="172" spans="1:65" s="2" customFormat="1" ht="24.2" customHeight="1">
      <c r="A172" s="33"/>
      <c r="B172" s="139"/>
      <c r="C172" s="140" t="s">
        <v>214</v>
      </c>
      <c r="D172" s="140" t="s">
        <v>120</v>
      </c>
      <c r="E172" s="141" t="s">
        <v>215</v>
      </c>
      <c r="F172" s="142" t="s">
        <v>216</v>
      </c>
      <c r="G172" s="143" t="s">
        <v>123</v>
      </c>
      <c r="H172" s="144">
        <v>135.04</v>
      </c>
      <c r="I172" s="145"/>
      <c r="J172" s="146">
        <f>ROUND(I172*H172,2)</f>
        <v>0</v>
      </c>
      <c r="K172" s="142" t="s">
        <v>124</v>
      </c>
      <c r="L172" s="34"/>
      <c r="M172" s="147" t="s">
        <v>1</v>
      </c>
      <c r="N172" s="148" t="s">
        <v>40</v>
      </c>
      <c r="O172" s="59"/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1" t="s">
        <v>159</v>
      </c>
      <c r="AT172" s="151" t="s">
        <v>120</v>
      </c>
      <c r="AU172" s="151" t="s">
        <v>82</v>
      </c>
      <c r="AY172" s="18" t="s">
        <v>117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8" t="s">
        <v>80</v>
      </c>
      <c r="BK172" s="152">
        <f>ROUND(I172*H172,2)</f>
        <v>0</v>
      </c>
      <c r="BL172" s="18" t="s">
        <v>159</v>
      </c>
      <c r="BM172" s="151" t="s">
        <v>217</v>
      </c>
    </row>
    <row r="173" spans="1:65" s="13" customFormat="1">
      <c r="B173" s="153"/>
      <c r="D173" s="154" t="s">
        <v>127</v>
      </c>
      <c r="E173" s="155" t="s">
        <v>1</v>
      </c>
      <c r="F173" s="156" t="s">
        <v>218</v>
      </c>
      <c r="H173" s="157">
        <v>64.64</v>
      </c>
      <c r="I173" s="158"/>
      <c r="L173" s="153"/>
      <c r="M173" s="159"/>
      <c r="N173" s="160"/>
      <c r="O173" s="160"/>
      <c r="P173" s="160"/>
      <c r="Q173" s="160"/>
      <c r="R173" s="160"/>
      <c r="S173" s="160"/>
      <c r="T173" s="161"/>
      <c r="AT173" s="155" t="s">
        <v>127</v>
      </c>
      <c r="AU173" s="155" t="s">
        <v>82</v>
      </c>
      <c r="AV173" s="13" t="s">
        <v>82</v>
      </c>
      <c r="AW173" s="13" t="s">
        <v>31</v>
      </c>
      <c r="AX173" s="13" t="s">
        <v>75</v>
      </c>
      <c r="AY173" s="155" t="s">
        <v>117</v>
      </c>
    </row>
    <row r="174" spans="1:65" s="13" customFormat="1">
      <c r="B174" s="153"/>
      <c r="D174" s="154" t="s">
        <v>127</v>
      </c>
      <c r="E174" s="155" t="s">
        <v>1</v>
      </c>
      <c r="F174" s="156" t="s">
        <v>219</v>
      </c>
      <c r="H174" s="157">
        <v>35.04</v>
      </c>
      <c r="I174" s="158"/>
      <c r="L174" s="153"/>
      <c r="M174" s="159"/>
      <c r="N174" s="160"/>
      <c r="O174" s="160"/>
      <c r="P174" s="160"/>
      <c r="Q174" s="160"/>
      <c r="R174" s="160"/>
      <c r="S174" s="160"/>
      <c r="T174" s="161"/>
      <c r="AT174" s="155" t="s">
        <v>127</v>
      </c>
      <c r="AU174" s="155" t="s">
        <v>82</v>
      </c>
      <c r="AV174" s="13" t="s">
        <v>82</v>
      </c>
      <c r="AW174" s="13" t="s">
        <v>31</v>
      </c>
      <c r="AX174" s="13" t="s">
        <v>75</v>
      </c>
      <c r="AY174" s="155" t="s">
        <v>117</v>
      </c>
    </row>
    <row r="175" spans="1:65" s="13" customFormat="1">
      <c r="B175" s="153"/>
      <c r="D175" s="154" t="s">
        <v>127</v>
      </c>
      <c r="E175" s="155" t="s">
        <v>1</v>
      </c>
      <c r="F175" s="156" t="s">
        <v>220</v>
      </c>
      <c r="H175" s="157">
        <v>13.44</v>
      </c>
      <c r="I175" s="158"/>
      <c r="L175" s="153"/>
      <c r="M175" s="159"/>
      <c r="N175" s="160"/>
      <c r="O175" s="160"/>
      <c r="P175" s="160"/>
      <c r="Q175" s="160"/>
      <c r="R175" s="160"/>
      <c r="S175" s="160"/>
      <c r="T175" s="161"/>
      <c r="AT175" s="155" t="s">
        <v>127</v>
      </c>
      <c r="AU175" s="155" t="s">
        <v>82</v>
      </c>
      <c r="AV175" s="13" t="s">
        <v>82</v>
      </c>
      <c r="AW175" s="13" t="s">
        <v>31</v>
      </c>
      <c r="AX175" s="13" t="s">
        <v>75</v>
      </c>
      <c r="AY175" s="155" t="s">
        <v>117</v>
      </c>
    </row>
    <row r="176" spans="1:65" s="13" customFormat="1">
      <c r="B176" s="153"/>
      <c r="D176" s="154" t="s">
        <v>127</v>
      </c>
      <c r="E176" s="155" t="s">
        <v>1</v>
      </c>
      <c r="F176" s="156" t="s">
        <v>221</v>
      </c>
      <c r="H176" s="157">
        <v>6.88</v>
      </c>
      <c r="I176" s="158"/>
      <c r="L176" s="153"/>
      <c r="M176" s="159"/>
      <c r="N176" s="160"/>
      <c r="O176" s="160"/>
      <c r="P176" s="160"/>
      <c r="Q176" s="160"/>
      <c r="R176" s="160"/>
      <c r="S176" s="160"/>
      <c r="T176" s="161"/>
      <c r="AT176" s="155" t="s">
        <v>127</v>
      </c>
      <c r="AU176" s="155" t="s">
        <v>82</v>
      </c>
      <c r="AV176" s="13" t="s">
        <v>82</v>
      </c>
      <c r="AW176" s="13" t="s">
        <v>31</v>
      </c>
      <c r="AX176" s="13" t="s">
        <v>75</v>
      </c>
      <c r="AY176" s="155" t="s">
        <v>117</v>
      </c>
    </row>
    <row r="177" spans="1:65" s="13" customFormat="1">
      <c r="B177" s="153"/>
      <c r="D177" s="154" t="s">
        <v>127</v>
      </c>
      <c r="E177" s="155" t="s">
        <v>1</v>
      </c>
      <c r="F177" s="156" t="s">
        <v>222</v>
      </c>
      <c r="H177" s="157">
        <v>15.04</v>
      </c>
      <c r="I177" s="158"/>
      <c r="L177" s="153"/>
      <c r="M177" s="159"/>
      <c r="N177" s="160"/>
      <c r="O177" s="160"/>
      <c r="P177" s="160"/>
      <c r="Q177" s="160"/>
      <c r="R177" s="160"/>
      <c r="S177" s="160"/>
      <c r="T177" s="161"/>
      <c r="AT177" s="155" t="s">
        <v>127</v>
      </c>
      <c r="AU177" s="155" t="s">
        <v>82</v>
      </c>
      <c r="AV177" s="13" t="s">
        <v>82</v>
      </c>
      <c r="AW177" s="13" t="s">
        <v>31</v>
      </c>
      <c r="AX177" s="13" t="s">
        <v>75</v>
      </c>
      <c r="AY177" s="155" t="s">
        <v>117</v>
      </c>
    </row>
    <row r="178" spans="1:65" s="15" customFormat="1">
      <c r="B178" s="179"/>
      <c r="D178" s="154" t="s">
        <v>127</v>
      </c>
      <c r="E178" s="180" t="s">
        <v>1</v>
      </c>
      <c r="F178" s="181" t="s">
        <v>178</v>
      </c>
      <c r="H178" s="182">
        <v>135.04</v>
      </c>
      <c r="I178" s="183"/>
      <c r="L178" s="179"/>
      <c r="M178" s="184"/>
      <c r="N178" s="185"/>
      <c r="O178" s="185"/>
      <c r="P178" s="185"/>
      <c r="Q178" s="185"/>
      <c r="R178" s="185"/>
      <c r="S178" s="185"/>
      <c r="T178" s="186"/>
      <c r="AT178" s="180" t="s">
        <v>127</v>
      </c>
      <c r="AU178" s="180" t="s">
        <v>82</v>
      </c>
      <c r="AV178" s="15" t="s">
        <v>125</v>
      </c>
      <c r="AW178" s="15" t="s">
        <v>31</v>
      </c>
      <c r="AX178" s="15" t="s">
        <v>80</v>
      </c>
      <c r="AY178" s="180" t="s">
        <v>117</v>
      </c>
    </row>
    <row r="179" spans="1:65" s="2" customFormat="1" ht="16.5" customHeight="1">
      <c r="A179" s="33"/>
      <c r="B179" s="139"/>
      <c r="C179" s="162" t="s">
        <v>223</v>
      </c>
      <c r="D179" s="162" t="s">
        <v>163</v>
      </c>
      <c r="E179" s="163" t="s">
        <v>164</v>
      </c>
      <c r="F179" s="164" t="s">
        <v>165</v>
      </c>
      <c r="G179" s="165" t="s">
        <v>133</v>
      </c>
      <c r="H179" s="166">
        <v>4.7E-2</v>
      </c>
      <c r="I179" s="167"/>
      <c r="J179" s="168">
        <f>ROUND(I179*H179,2)</f>
        <v>0</v>
      </c>
      <c r="K179" s="164" t="s">
        <v>124</v>
      </c>
      <c r="L179" s="169"/>
      <c r="M179" s="170" t="s">
        <v>1</v>
      </c>
      <c r="N179" s="171" t="s">
        <v>40</v>
      </c>
      <c r="O179" s="59"/>
      <c r="P179" s="149">
        <f>O179*H179</f>
        <v>0</v>
      </c>
      <c r="Q179" s="149">
        <v>1</v>
      </c>
      <c r="R179" s="149">
        <f>Q179*H179</f>
        <v>4.7E-2</v>
      </c>
      <c r="S179" s="149">
        <v>0</v>
      </c>
      <c r="T179" s="15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1" t="s">
        <v>166</v>
      </c>
      <c r="AT179" s="151" t="s">
        <v>163</v>
      </c>
      <c r="AU179" s="151" t="s">
        <v>82</v>
      </c>
      <c r="AY179" s="18" t="s">
        <v>117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8" t="s">
        <v>80</v>
      </c>
      <c r="BK179" s="152">
        <f>ROUND(I179*H179,2)</f>
        <v>0</v>
      </c>
      <c r="BL179" s="18" t="s">
        <v>159</v>
      </c>
      <c r="BM179" s="151" t="s">
        <v>224</v>
      </c>
    </row>
    <row r="180" spans="1:65" s="13" customFormat="1">
      <c r="B180" s="153"/>
      <c r="D180" s="154" t="s">
        <v>127</v>
      </c>
      <c r="F180" s="156" t="s">
        <v>225</v>
      </c>
      <c r="H180" s="157">
        <v>4.7E-2</v>
      </c>
      <c r="I180" s="158"/>
      <c r="L180" s="153"/>
      <c r="M180" s="159"/>
      <c r="N180" s="160"/>
      <c r="O180" s="160"/>
      <c r="P180" s="160"/>
      <c r="Q180" s="160"/>
      <c r="R180" s="160"/>
      <c r="S180" s="160"/>
      <c r="T180" s="161"/>
      <c r="AT180" s="155" t="s">
        <v>127</v>
      </c>
      <c r="AU180" s="155" t="s">
        <v>82</v>
      </c>
      <c r="AV180" s="13" t="s">
        <v>82</v>
      </c>
      <c r="AW180" s="13" t="s">
        <v>3</v>
      </c>
      <c r="AX180" s="13" t="s">
        <v>80</v>
      </c>
      <c r="AY180" s="155" t="s">
        <v>117</v>
      </c>
    </row>
    <row r="181" spans="1:65" s="2" customFormat="1" ht="24.2" customHeight="1">
      <c r="A181" s="33"/>
      <c r="B181" s="139"/>
      <c r="C181" s="140" t="s">
        <v>226</v>
      </c>
      <c r="D181" s="140" t="s">
        <v>120</v>
      </c>
      <c r="E181" s="141" t="s">
        <v>227</v>
      </c>
      <c r="F181" s="142" t="s">
        <v>228</v>
      </c>
      <c r="G181" s="143" t="s">
        <v>123</v>
      </c>
      <c r="H181" s="144">
        <v>135.04</v>
      </c>
      <c r="I181" s="145"/>
      <c r="J181" s="146">
        <f>ROUND(I181*H181,2)</f>
        <v>0</v>
      </c>
      <c r="K181" s="142" t="s">
        <v>124</v>
      </c>
      <c r="L181" s="34"/>
      <c r="M181" s="147" t="s">
        <v>1</v>
      </c>
      <c r="N181" s="148" t="s">
        <v>40</v>
      </c>
      <c r="O181" s="59"/>
      <c r="P181" s="149">
        <f>O181*H181</f>
        <v>0</v>
      </c>
      <c r="Q181" s="149">
        <v>9.3999999999999997E-4</v>
      </c>
      <c r="R181" s="149">
        <f>Q181*H181</f>
        <v>0.12693759999999998</v>
      </c>
      <c r="S181" s="149">
        <v>0</v>
      </c>
      <c r="T181" s="15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1" t="s">
        <v>159</v>
      </c>
      <c r="AT181" s="151" t="s">
        <v>120</v>
      </c>
      <c r="AU181" s="151" t="s">
        <v>82</v>
      </c>
      <c r="AY181" s="18" t="s">
        <v>117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8" t="s">
        <v>80</v>
      </c>
      <c r="BK181" s="152">
        <f>ROUND(I181*H181,2)</f>
        <v>0</v>
      </c>
      <c r="BL181" s="18" t="s">
        <v>159</v>
      </c>
      <c r="BM181" s="151" t="s">
        <v>229</v>
      </c>
    </row>
    <row r="182" spans="1:65" s="13" customFormat="1">
      <c r="B182" s="153"/>
      <c r="D182" s="154" t="s">
        <v>127</v>
      </c>
      <c r="E182" s="155" t="s">
        <v>1</v>
      </c>
      <c r="F182" s="156" t="s">
        <v>218</v>
      </c>
      <c r="H182" s="157">
        <v>64.64</v>
      </c>
      <c r="I182" s="158"/>
      <c r="L182" s="153"/>
      <c r="M182" s="159"/>
      <c r="N182" s="160"/>
      <c r="O182" s="160"/>
      <c r="P182" s="160"/>
      <c r="Q182" s="160"/>
      <c r="R182" s="160"/>
      <c r="S182" s="160"/>
      <c r="T182" s="161"/>
      <c r="AT182" s="155" t="s">
        <v>127</v>
      </c>
      <c r="AU182" s="155" t="s">
        <v>82</v>
      </c>
      <c r="AV182" s="13" t="s">
        <v>82</v>
      </c>
      <c r="AW182" s="13" t="s">
        <v>31</v>
      </c>
      <c r="AX182" s="13" t="s">
        <v>75</v>
      </c>
      <c r="AY182" s="155" t="s">
        <v>117</v>
      </c>
    </row>
    <row r="183" spans="1:65" s="13" customFormat="1">
      <c r="B183" s="153"/>
      <c r="D183" s="154" t="s">
        <v>127</v>
      </c>
      <c r="E183" s="155" t="s">
        <v>1</v>
      </c>
      <c r="F183" s="156" t="s">
        <v>219</v>
      </c>
      <c r="H183" s="157">
        <v>35.04</v>
      </c>
      <c r="I183" s="158"/>
      <c r="L183" s="153"/>
      <c r="M183" s="159"/>
      <c r="N183" s="160"/>
      <c r="O183" s="160"/>
      <c r="P183" s="160"/>
      <c r="Q183" s="160"/>
      <c r="R183" s="160"/>
      <c r="S183" s="160"/>
      <c r="T183" s="161"/>
      <c r="AT183" s="155" t="s">
        <v>127</v>
      </c>
      <c r="AU183" s="155" t="s">
        <v>82</v>
      </c>
      <c r="AV183" s="13" t="s">
        <v>82</v>
      </c>
      <c r="AW183" s="13" t="s">
        <v>31</v>
      </c>
      <c r="AX183" s="13" t="s">
        <v>75</v>
      </c>
      <c r="AY183" s="155" t="s">
        <v>117</v>
      </c>
    </row>
    <row r="184" spans="1:65" s="13" customFormat="1">
      <c r="B184" s="153"/>
      <c r="D184" s="154" t="s">
        <v>127</v>
      </c>
      <c r="E184" s="155" t="s">
        <v>1</v>
      </c>
      <c r="F184" s="156" t="s">
        <v>220</v>
      </c>
      <c r="H184" s="157">
        <v>13.44</v>
      </c>
      <c r="I184" s="158"/>
      <c r="L184" s="153"/>
      <c r="M184" s="159"/>
      <c r="N184" s="160"/>
      <c r="O184" s="160"/>
      <c r="P184" s="160"/>
      <c r="Q184" s="160"/>
      <c r="R184" s="160"/>
      <c r="S184" s="160"/>
      <c r="T184" s="161"/>
      <c r="AT184" s="155" t="s">
        <v>127</v>
      </c>
      <c r="AU184" s="155" t="s">
        <v>82</v>
      </c>
      <c r="AV184" s="13" t="s">
        <v>82</v>
      </c>
      <c r="AW184" s="13" t="s">
        <v>31</v>
      </c>
      <c r="AX184" s="13" t="s">
        <v>75</v>
      </c>
      <c r="AY184" s="155" t="s">
        <v>117</v>
      </c>
    </row>
    <row r="185" spans="1:65" s="13" customFormat="1">
      <c r="B185" s="153"/>
      <c r="D185" s="154" t="s">
        <v>127</v>
      </c>
      <c r="E185" s="155" t="s">
        <v>1</v>
      </c>
      <c r="F185" s="156" t="s">
        <v>221</v>
      </c>
      <c r="H185" s="157">
        <v>6.88</v>
      </c>
      <c r="I185" s="158"/>
      <c r="L185" s="153"/>
      <c r="M185" s="159"/>
      <c r="N185" s="160"/>
      <c r="O185" s="160"/>
      <c r="P185" s="160"/>
      <c r="Q185" s="160"/>
      <c r="R185" s="160"/>
      <c r="S185" s="160"/>
      <c r="T185" s="161"/>
      <c r="AT185" s="155" t="s">
        <v>127</v>
      </c>
      <c r="AU185" s="155" t="s">
        <v>82</v>
      </c>
      <c r="AV185" s="13" t="s">
        <v>82</v>
      </c>
      <c r="AW185" s="13" t="s">
        <v>31</v>
      </c>
      <c r="AX185" s="13" t="s">
        <v>75</v>
      </c>
      <c r="AY185" s="155" t="s">
        <v>117</v>
      </c>
    </row>
    <row r="186" spans="1:65" s="13" customFormat="1">
      <c r="B186" s="153"/>
      <c r="D186" s="154" t="s">
        <v>127</v>
      </c>
      <c r="E186" s="155" t="s">
        <v>1</v>
      </c>
      <c r="F186" s="156" t="s">
        <v>222</v>
      </c>
      <c r="H186" s="157">
        <v>15.04</v>
      </c>
      <c r="I186" s="158"/>
      <c r="L186" s="153"/>
      <c r="M186" s="159"/>
      <c r="N186" s="160"/>
      <c r="O186" s="160"/>
      <c r="P186" s="160"/>
      <c r="Q186" s="160"/>
      <c r="R186" s="160"/>
      <c r="S186" s="160"/>
      <c r="T186" s="161"/>
      <c r="AT186" s="155" t="s">
        <v>127</v>
      </c>
      <c r="AU186" s="155" t="s">
        <v>82</v>
      </c>
      <c r="AV186" s="13" t="s">
        <v>82</v>
      </c>
      <c r="AW186" s="13" t="s">
        <v>31</v>
      </c>
      <c r="AX186" s="13" t="s">
        <v>75</v>
      </c>
      <c r="AY186" s="155" t="s">
        <v>117</v>
      </c>
    </row>
    <row r="187" spans="1:65" s="15" customFormat="1">
      <c r="B187" s="179"/>
      <c r="D187" s="154" t="s">
        <v>127</v>
      </c>
      <c r="E187" s="180" t="s">
        <v>1</v>
      </c>
      <c r="F187" s="181" t="s">
        <v>178</v>
      </c>
      <c r="H187" s="182">
        <v>135.04</v>
      </c>
      <c r="I187" s="183"/>
      <c r="L187" s="179"/>
      <c r="M187" s="184"/>
      <c r="N187" s="185"/>
      <c r="O187" s="185"/>
      <c r="P187" s="185"/>
      <c r="Q187" s="185"/>
      <c r="R187" s="185"/>
      <c r="S187" s="185"/>
      <c r="T187" s="186"/>
      <c r="AT187" s="180" t="s">
        <v>127</v>
      </c>
      <c r="AU187" s="180" t="s">
        <v>82</v>
      </c>
      <c r="AV187" s="15" t="s">
        <v>125</v>
      </c>
      <c r="AW187" s="15" t="s">
        <v>31</v>
      </c>
      <c r="AX187" s="15" t="s">
        <v>80</v>
      </c>
      <c r="AY187" s="180" t="s">
        <v>117</v>
      </c>
    </row>
    <row r="188" spans="1:65" s="2" customFormat="1" ht="44.25" customHeight="1">
      <c r="A188" s="33"/>
      <c r="B188" s="139"/>
      <c r="C188" s="162" t="s">
        <v>230</v>
      </c>
      <c r="D188" s="162" t="s">
        <v>163</v>
      </c>
      <c r="E188" s="163" t="s">
        <v>189</v>
      </c>
      <c r="F188" s="164" t="s">
        <v>190</v>
      </c>
      <c r="G188" s="165" t="s">
        <v>123</v>
      </c>
      <c r="H188" s="166">
        <v>162.048</v>
      </c>
      <c r="I188" s="167"/>
      <c r="J188" s="168">
        <f>ROUND(I188*H188,2)</f>
        <v>0</v>
      </c>
      <c r="K188" s="164" t="s">
        <v>124</v>
      </c>
      <c r="L188" s="169"/>
      <c r="M188" s="170" t="s">
        <v>1</v>
      </c>
      <c r="N188" s="171" t="s">
        <v>40</v>
      </c>
      <c r="O188" s="59"/>
      <c r="P188" s="149">
        <f>O188*H188</f>
        <v>0</v>
      </c>
      <c r="Q188" s="149">
        <v>5.4000000000000003E-3</v>
      </c>
      <c r="R188" s="149">
        <f>Q188*H188</f>
        <v>0.87505920000000004</v>
      </c>
      <c r="S188" s="149">
        <v>0</v>
      </c>
      <c r="T188" s="15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1" t="s">
        <v>166</v>
      </c>
      <c r="AT188" s="151" t="s">
        <v>163</v>
      </c>
      <c r="AU188" s="151" t="s">
        <v>82</v>
      </c>
      <c r="AY188" s="18" t="s">
        <v>117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8" t="s">
        <v>80</v>
      </c>
      <c r="BK188" s="152">
        <f>ROUND(I188*H188,2)</f>
        <v>0</v>
      </c>
      <c r="BL188" s="18" t="s">
        <v>159</v>
      </c>
      <c r="BM188" s="151" t="s">
        <v>231</v>
      </c>
    </row>
    <row r="189" spans="1:65" s="13" customFormat="1">
      <c r="B189" s="153"/>
      <c r="D189" s="154" t="s">
        <v>127</v>
      </c>
      <c r="F189" s="156" t="s">
        <v>232</v>
      </c>
      <c r="H189" s="157">
        <v>162.048</v>
      </c>
      <c r="I189" s="158"/>
      <c r="L189" s="153"/>
      <c r="M189" s="159"/>
      <c r="N189" s="160"/>
      <c r="O189" s="160"/>
      <c r="P189" s="160"/>
      <c r="Q189" s="160"/>
      <c r="R189" s="160"/>
      <c r="S189" s="160"/>
      <c r="T189" s="161"/>
      <c r="AT189" s="155" t="s">
        <v>127</v>
      </c>
      <c r="AU189" s="155" t="s">
        <v>82</v>
      </c>
      <c r="AV189" s="13" t="s">
        <v>82</v>
      </c>
      <c r="AW189" s="13" t="s">
        <v>3</v>
      </c>
      <c r="AX189" s="13" t="s">
        <v>80</v>
      </c>
      <c r="AY189" s="155" t="s">
        <v>117</v>
      </c>
    </row>
    <row r="190" spans="1:65" s="2" customFormat="1" ht="24.2" customHeight="1">
      <c r="A190" s="33"/>
      <c r="B190" s="139"/>
      <c r="C190" s="140" t="s">
        <v>7</v>
      </c>
      <c r="D190" s="140" t="s">
        <v>120</v>
      </c>
      <c r="E190" s="141" t="s">
        <v>233</v>
      </c>
      <c r="F190" s="142" t="s">
        <v>234</v>
      </c>
      <c r="G190" s="143" t="s">
        <v>235</v>
      </c>
      <c r="H190" s="187"/>
      <c r="I190" s="145"/>
      <c r="J190" s="146">
        <f>ROUND(I190*H190,2)</f>
        <v>0</v>
      </c>
      <c r="K190" s="142" t="s">
        <v>124</v>
      </c>
      <c r="L190" s="34"/>
      <c r="M190" s="147" t="s">
        <v>1</v>
      </c>
      <c r="N190" s="148" t="s">
        <v>40</v>
      </c>
      <c r="O190" s="59"/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1" t="s">
        <v>159</v>
      </c>
      <c r="AT190" s="151" t="s">
        <v>120</v>
      </c>
      <c r="AU190" s="151" t="s">
        <v>82</v>
      </c>
      <c r="AY190" s="18" t="s">
        <v>117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8" t="s">
        <v>80</v>
      </c>
      <c r="BK190" s="152">
        <f>ROUND(I190*H190,2)</f>
        <v>0</v>
      </c>
      <c r="BL190" s="18" t="s">
        <v>159</v>
      </c>
      <c r="BM190" s="151" t="s">
        <v>236</v>
      </c>
    </row>
    <row r="191" spans="1:65" s="12" customFormat="1" ht="22.9" customHeight="1">
      <c r="B191" s="126"/>
      <c r="D191" s="127" t="s">
        <v>74</v>
      </c>
      <c r="E191" s="137" t="s">
        <v>237</v>
      </c>
      <c r="F191" s="137" t="s">
        <v>238</v>
      </c>
      <c r="I191" s="129"/>
      <c r="J191" s="138">
        <f>BK191</f>
        <v>0</v>
      </c>
      <c r="L191" s="126"/>
      <c r="M191" s="131"/>
      <c r="N191" s="132"/>
      <c r="O191" s="132"/>
      <c r="P191" s="133">
        <f>SUM(P192:P231)</f>
        <v>0</v>
      </c>
      <c r="Q191" s="132"/>
      <c r="R191" s="133">
        <f>SUM(R192:R231)</f>
        <v>6.1384493999999998</v>
      </c>
      <c r="S191" s="132"/>
      <c r="T191" s="134">
        <f>SUM(T192:T231)</f>
        <v>47.487132000000003</v>
      </c>
      <c r="AR191" s="127" t="s">
        <v>82</v>
      </c>
      <c r="AT191" s="135" t="s">
        <v>74</v>
      </c>
      <c r="AU191" s="135" t="s">
        <v>80</v>
      </c>
      <c r="AY191" s="127" t="s">
        <v>117</v>
      </c>
      <c r="BK191" s="136">
        <f>SUM(BK192:BK231)</f>
        <v>0</v>
      </c>
    </row>
    <row r="192" spans="1:65" s="2" customFormat="1" ht="24.2" customHeight="1">
      <c r="A192" s="33"/>
      <c r="B192" s="139"/>
      <c r="C192" s="140" t="s">
        <v>239</v>
      </c>
      <c r="D192" s="140" t="s">
        <v>120</v>
      </c>
      <c r="E192" s="141" t="s">
        <v>240</v>
      </c>
      <c r="F192" s="142" t="s">
        <v>241</v>
      </c>
      <c r="G192" s="143" t="s">
        <v>123</v>
      </c>
      <c r="H192" s="144">
        <v>916.74</v>
      </c>
      <c r="I192" s="145"/>
      <c r="J192" s="146">
        <f>ROUND(I192*H192,2)</f>
        <v>0</v>
      </c>
      <c r="K192" s="142" t="s">
        <v>124</v>
      </c>
      <c r="L192" s="34"/>
      <c r="M192" s="147" t="s">
        <v>1</v>
      </c>
      <c r="N192" s="148" t="s">
        <v>40</v>
      </c>
      <c r="O192" s="59"/>
      <c r="P192" s="149">
        <f>O192*H192</f>
        <v>0</v>
      </c>
      <c r="Q192" s="149">
        <v>0</v>
      </c>
      <c r="R192" s="149">
        <f>Q192*H192</f>
        <v>0</v>
      </c>
      <c r="S192" s="149">
        <v>1.8E-3</v>
      </c>
      <c r="T192" s="150">
        <f>S192*H192</f>
        <v>1.6501319999999999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1" t="s">
        <v>159</v>
      </c>
      <c r="AT192" s="151" t="s">
        <v>120</v>
      </c>
      <c r="AU192" s="151" t="s">
        <v>82</v>
      </c>
      <c r="AY192" s="18" t="s">
        <v>117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8" t="s">
        <v>80</v>
      </c>
      <c r="BK192" s="152">
        <f>ROUND(I192*H192,2)</f>
        <v>0</v>
      </c>
      <c r="BL192" s="18" t="s">
        <v>159</v>
      </c>
      <c r="BM192" s="151" t="s">
        <v>242</v>
      </c>
    </row>
    <row r="193" spans="1:65" s="13" customFormat="1">
      <c r="B193" s="153"/>
      <c r="D193" s="154" t="s">
        <v>127</v>
      </c>
      <c r="E193" s="155" t="s">
        <v>1</v>
      </c>
      <c r="F193" s="156" t="s">
        <v>243</v>
      </c>
      <c r="H193" s="157">
        <v>385</v>
      </c>
      <c r="I193" s="158"/>
      <c r="L193" s="153"/>
      <c r="M193" s="159"/>
      <c r="N193" s="160"/>
      <c r="O193" s="160"/>
      <c r="P193" s="160"/>
      <c r="Q193" s="160"/>
      <c r="R193" s="160"/>
      <c r="S193" s="160"/>
      <c r="T193" s="161"/>
      <c r="AT193" s="155" t="s">
        <v>127</v>
      </c>
      <c r="AU193" s="155" t="s">
        <v>82</v>
      </c>
      <c r="AV193" s="13" t="s">
        <v>82</v>
      </c>
      <c r="AW193" s="13" t="s">
        <v>31</v>
      </c>
      <c r="AX193" s="13" t="s">
        <v>75</v>
      </c>
      <c r="AY193" s="155" t="s">
        <v>117</v>
      </c>
    </row>
    <row r="194" spans="1:65" s="13" customFormat="1">
      <c r="B194" s="153"/>
      <c r="D194" s="154" t="s">
        <v>127</v>
      </c>
      <c r="E194" s="155" t="s">
        <v>1</v>
      </c>
      <c r="F194" s="156" t="s">
        <v>244</v>
      </c>
      <c r="H194" s="157">
        <v>100.1</v>
      </c>
      <c r="I194" s="158"/>
      <c r="L194" s="153"/>
      <c r="M194" s="159"/>
      <c r="N194" s="160"/>
      <c r="O194" s="160"/>
      <c r="P194" s="160"/>
      <c r="Q194" s="160"/>
      <c r="R194" s="160"/>
      <c r="S194" s="160"/>
      <c r="T194" s="161"/>
      <c r="AT194" s="155" t="s">
        <v>127</v>
      </c>
      <c r="AU194" s="155" t="s">
        <v>82</v>
      </c>
      <c r="AV194" s="13" t="s">
        <v>82</v>
      </c>
      <c r="AW194" s="13" t="s">
        <v>31</v>
      </c>
      <c r="AX194" s="13" t="s">
        <v>75</v>
      </c>
      <c r="AY194" s="155" t="s">
        <v>117</v>
      </c>
    </row>
    <row r="195" spans="1:65" s="13" customFormat="1">
      <c r="B195" s="153"/>
      <c r="D195" s="154" t="s">
        <v>127</v>
      </c>
      <c r="E195" s="155" t="s">
        <v>1</v>
      </c>
      <c r="F195" s="156" t="s">
        <v>245</v>
      </c>
      <c r="H195" s="157">
        <v>-5.85</v>
      </c>
      <c r="I195" s="158"/>
      <c r="L195" s="153"/>
      <c r="M195" s="159"/>
      <c r="N195" s="160"/>
      <c r="O195" s="160"/>
      <c r="P195" s="160"/>
      <c r="Q195" s="160"/>
      <c r="R195" s="160"/>
      <c r="S195" s="160"/>
      <c r="T195" s="161"/>
      <c r="AT195" s="155" t="s">
        <v>127</v>
      </c>
      <c r="AU195" s="155" t="s">
        <v>82</v>
      </c>
      <c r="AV195" s="13" t="s">
        <v>82</v>
      </c>
      <c r="AW195" s="13" t="s">
        <v>31</v>
      </c>
      <c r="AX195" s="13" t="s">
        <v>75</v>
      </c>
      <c r="AY195" s="155" t="s">
        <v>117</v>
      </c>
    </row>
    <row r="196" spans="1:65" s="13" customFormat="1">
      <c r="B196" s="153"/>
      <c r="D196" s="154" t="s">
        <v>127</v>
      </c>
      <c r="E196" s="155" t="s">
        <v>1</v>
      </c>
      <c r="F196" s="156" t="s">
        <v>246</v>
      </c>
      <c r="H196" s="157">
        <v>-4.2</v>
      </c>
      <c r="I196" s="158"/>
      <c r="L196" s="153"/>
      <c r="M196" s="159"/>
      <c r="N196" s="160"/>
      <c r="O196" s="160"/>
      <c r="P196" s="160"/>
      <c r="Q196" s="160"/>
      <c r="R196" s="160"/>
      <c r="S196" s="160"/>
      <c r="T196" s="161"/>
      <c r="AT196" s="155" t="s">
        <v>127</v>
      </c>
      <c r="AU196" s="155" t="s">
        <v>82</v>
      </c>
      <c r="AV196" s="13" t="s">
        <v>82</v>
      </c>
      <c r="AW196" s="13" t="s">
        <v>31</v>
      </c>
      <c r="AX196" s="13" t="s">
        <v>75</v>
      </c>
      <c r="AY196" s="155" t="s">
        <v>117</v>
      </c>
    </row>
    <row r="197" spans="1:65" s="13" customFormat="1">
      <c r="B197" s="153"/>
      <c r="D197" s="154" t="s">
        <v>127</v>
      </c>
      <c r="E197" s="155" t="s">
        <v>1</v>
      </c>
      <c r="F197" s="156" t="s">
        <v>247</v>
      </c>
      <c r="H197" s="157">
        <v>-5.88</v>
      </c>
      <c r="I197" s="158"/>
      <c r="L197" s="153"/>
      <c r="M197" s="159"/>
      <c r="N197" s="160"/>
      <c r="O197" s="160"/>
      <c r="P197" s="160"/>
      <c r="Q197" s="160"/>
      <c r="R197" s="160"/>
      <c r="S197" s="160"/>
      <c r="T197" s="161"/>
      <c r="AT197" s="155" t="s">
        <v>127</v>
      </c>
      <c r="AU197" s="155" t="s">
        <v>82</v>
      </c>
      <c r="AV197" s="13" t="s">
        <v>82</v>
      </c>
      <c r="AW197" s="13" t="s">
        <v>31</v>
      </c>
      <c r="AX197" s="13" t="s">
        <v>75</v>
      </c>
      <c r="AY197" s="155" t="s">
        <v>117</v>
      </c>
    </row>
    <row r="198" spans="1:65" s="13" customFormat="1">
      <c r="B198" s="153"/>
      <c r="D198" s="154" t="s">
        <v>127</v>
      </c>
      <c r="E198" s="155" t="s">
        <v>1</v>
      </c>
      <c r="F198" s="156" t="s">
        <v>248</v>
      </c>
      <c r="H198" s="157">
        <v>-10.8</v>
      </c>
      <c r="I198" s="158"/>
      <c r="L198" s="153"/>
      <c r="M198" s="159"/>
      <c r="N198" s="160"/>
      <c r="O198" s="160"/>
      <c r="P198" s="160"/>
      <c r="Q198" s="160"/>
      <c r="R198" s="160"/>
      <c r="S198" s="160"/>
      <c r="T198" s="161"/>
      <c r="AT198" s="155" t="s">
        <v>127</v>
      </c>
      <c r="AU198" s="155" t="s">
        <v>82</v>
      </c>
      <c r="AV198" s="13" t="s">
        <v>82</v>
      </c>
      <c r="AW198" s="13" t="s">
        <v>31</v>
      </c>
      <c r="AX198" s="13" t="s">
        <v>75</v>
      </c>
      <c r="AY198" s="155" t="s">
        <v>117</v>
      </c>
    </row>
    <row r="199" spans="1:65" s="16" customFormat="1">
      <c r="B199" s="188"/>
      <c r="D199" s="154" t="s">
        <v>127</v>
      </c>
      <c r="E199" s="189" t="s">
        <v>1</v>
      </c>
      <c r="F199" s="190" t="s">
        <v>249</v>
      </c>
      <c r="H199" s="191">
        <v>458.37</v>
      </c>
      <c r="I199" s="192"/>
      <c r="L199" s="188"/>
      <c r="M199" s="193"/>
      <c r="N199" s="194"/>
      <c r="O199" s="194"/>
      <c r="P199" s="194"/>
      <c r="Q199" s="194"/>
      <c r="R199" s="194"/>
      <c r="S199" s="194"/>
      <c r="T199" s="195"/>
      <c r="AT199" s="189" t="s">
        <v>127</v>
      </c>
      <c r="AU199" s="189" t="s">
        <v>82</v>
      </c>
      <c r="AV199" s="16" t="s">
        <v>135</v>
      </c>
      <c r="AW199" s="16" t="s">
        <v>31</v>
      </c>
      <c r="AX199" s="16" t="s">
        <v>75</v>
      </c>
      <c r="AY199" s="189" t="s">
        <v>117</v>
      </c>
    </row>
    <row r="200" spans="1:65" s="13" customFormat="1">
      <c r="B200" s="153"/>
      <c r="D200" s="154" t="s">
        <v>127</v>
      </c>
      <c r="E200" s="155" t="s">
        <v>1</v>
      </c>
      <c r="F200" s="156" t="s">
        <v>250</v>
      </c>
      <c r="H200" s="157">
        <v>916.74</v>
      </c>
      <c r="I200" s="158"/>
      <c r="L200" s="153"/>
      <c r="M200" s="159"/>
      <c r="N200" s="160"/>
      <c r="O200" s="160"/>
      <c r="P200" s="160"/>
      <c r="Q200" s="160"/>
      <c r="R200" s="160"/>
      <c r="S200" s="160"/>
      <c r="T200" s="161"/>
      <c r="AT200" s="155" t="s">
        <v>127</v>
      </c>
      <c r="AU200" s="155" t="s">
        <v>82</v>
      </c>
      <c r="AV200" s="13" t="s">
        <v>82</v>
      </c>
      <c r="AW200" s="13" t="s">
        <v>31</v>
      </c>
      <c r="AX200" s="13" t="s">
        <v>80</v>
      </c>
      <c r="AY200" s="155" t="s">
        <v>117</v>
      </c>
    </row>
    <row r="201" spans="1:65" s="2" customFormat="1" ht="33" customHeight="1">
      <c r="A201" s="33"/>
      <c r="B201" s="139"/>
      <c r="C201" s="140" t="s">
        <v>251</v>
      </c>
      <c r="D201" s="140" t="s">
        <v>120</v>
      </c>
      <c r="E201" s="141" t="s">
        <v>252</v>
      </c>
      <c r="F201" s="142" t="s">
        <v>253</v>
      </c>
      <c r="G201" s="143" t="s">
        <v>123</v>
      </c>
      <c r="H201" s="144">
        <v>485.1</v>
      </c>
      <c r="I201" s="145"/>
      <c r="J201" s="146">
        <f>ROUND(I201*H201,2)</f>
        <v>0</v>
      </c>
      <c r="K201" s="142" t="s">
        <v>124</v>
      </c>
      <c r="L201" s="34"/>
      <c r="M201" s="147" t="s">
        <v>1</v>
      </c>
      <c r="N201" s="148" t="s">
        <v>40</v>
      </c>
      <c r="O201" s="59"/>
      <c r="P201" s="149">
        <f>O201*H201</f>
        <v>0</v>
      </c>
      <c r="Q201" s="149">
        <v>1.16E-3</v>
      </c>
      <c r="R201" s="149">
        <f>Q201*H201</f>
        <v>0.56271599999999999</v>
      </c>
      <c r="S201" s="149">
        <v>0</v>
      </c>
      <c r="T201" s="150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1" t="s">
        <v>159</v>
      </c>
      <c r="AT201" s="151" t="s">
        <v>120</v>
      </c>
      <c r="AU201" s="151" t="s">
        <v>82</v>
      </c>
      <c r="AY201" s="18" t="s">
        <v>117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8" t="s">
        <v>80</v>
      </c>
      <c r="BK201" s="152">
        <f>ROUND(I201*H201,2)</f>
        <v>0</v>
      </c>
      <c r="BL201" s="18" t="s">
        <v>159</v>
      </c>
      <c r="BM201" s="151" t="s">
        <v>254</v>
      </c>
    </row>
    <row r="202" spans="1:65" s="13" customFormat="1">
      <c r="B202" s="153"/>
      <c r="D202" s="154" t="s">
        <v>127</v>
      </c>
      <c r="E202" s="155" t="s">
        <v>1</v>
      </c>
      <c r="F202" s="156" t="s">
        <v>243</v>
      </c>
      <c r="H202" s="157">
        <v>385</v>
      </c>
      <c r="I202" s="158"/>
      <c r="L202" s="153"/>
      <c r="M202" s="159"/>
      <c r="N202" s="160"/>
      <c r="O202" s="160"/>
      <c r="P202" s="160"/>
      <c r="Q202" s="160"/>
      <c r="R202" s="160"/>
      <c r="S202" s="160"/>
      <c r="T202" s="161"/>
      <c r="AT202" s="155" t="s">
        <v>127</v>
      </c>
      <c r="AU202" s="155" t="s">
        <v>82</v>
      </c>
      <c r="AV202" s="13" t="s">
        <v>82</v>
      </c>
      <c r="AW202" s="13" t="s">
        <v>31</v>
      </c>
      <c r="AX202" s="13" t="s">
        <v>75</v>
      </c>
      <c r="AY202" s="155" t="s">
        <v>117</v>
      </c>
    </row>
    <row r="203" spans="1:65" s="13" customFormat="1">
      <c r="B203" s="153"/>
      <c r="D203" s="154" t="s">
        <v>127</v>
      </c>
      <c r="E203" s="155" t="s">
        <v>1</v>
      </c>
      <c r="F203" s="156" t="s">
        <v>244</v>
      </c>
      <c r="H203" s="157">
        <v>100.1</v>
      </c>
      <c r="I203" s="158"/>
      <c r="L203" s="153"/>
      <c r="M203" s="159"/>
      <c r="N203" s="160"/>
      <c r="O203" s="160"/>
      <c r="P203" s="160"/>
      <c r="Q203" s="160"/>
      <c r="R203" s="160"/>
      <c r="S203" s="160"/>
      <c r="T203" s="161"/>
      <c r="AT203" s="155" t="s">
        <v>127</v>
      </c>
      <c r="AU203" s="155" t="s">
        <v>82</v>
      </c>
      <c r="AV203" s="13" t="s">
        <v>82</v>
      </c>
      <c r="AW203" s="13" t="s">
        <v>31</v>
      </c>
      <c r="AX203" s="13" t="s">
        <v>75</v>
      </c>
      <c r="AY203" s="155" t="s">
        <v>117</v>
      </c>
    </row>
    <row r="204" spans="1:65" s="15" customFormat="1">
      <c r="B204" s="179"/>
      <c r="D204" s="154" t="s">
        <v>127</v>
      </c>
      <c r="E204" s="180" t="s">
        <v>1</v>
      </c>
      <c r="F204" s="181" t="s">
        <v>178</v>
      </c>
      <c r="H204" s="182">
        <v>485.1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127</v>
      </c>
      <c r="AU204" s="180" t="s">
        <v>82</v>
      </c>
      <c r="AV204" s="15" t="s">
        <v>125</v>
      </c>
      <c r="AW204" s="15" t="s">
        <v>31</v>
      </c>
      <c r="AX204" s="15" t="s">
        <v>80</v>
      </c>
      <c r="AY204" s="180" t="s">
        <v>117</v>
      </c>
    </row>
    <row r="205" spans="1:65" s="2" customFormat="1" ht="24.2" customHeight="1">
      <c r="A205" s="33"/>
      <c r="B205" s="139"/>
      <c r="C205" s="162" t="s">
        <v>255</v>
      </c>
      <c r="D205" s="162" t="s">
        <v>163</v>
      </c>
      <c r="E205" s="163" t="s">
        <v>256</v>
      </c>
      <c r="F205" s="164" t="s">
        <v>257</v>
      </c>
      <c r="G205" s="165" t="s">
        <v>123</v>
      </c>
      <c r="H205" s="166">
        <v>494.80200000000002</v>
      </c>
      <c r="I205" s="167"/>
      <c r="J205" s="168">
        <f>ROUND(I205*H205,2)</f>
        <v>0</v>
      </c>
      <c r="K205" s="164" t="s">
        <v>124</v>
      </c>
      <c r="L205" s="169"/>
      <c r="M205" s="170" t="s">
        <v>1</v>
      </c>
      <c r="N205" s="171" t="s">
        <v>40</v>
      </c>
      <c r="O205" s="59"/>
      <c r="P205" s="149">
        <f>O205*H205</f>
        <v>0</v>
      </c>
      <c r="Q205" s="149">
        <v>1.4E-3</v>
      </c>
      <c r="R205" s="149">
        <f>Q205*H205</f>
        <v>0.69272279999999997</v>
      </c>
      <c r="S205" s="149">
        <v>0</v>
      </c>
      <c r="T205" s="15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1" t="s">
        <v>166</v>
      </c>
      <c r="AT205" s="151" t="s">
        <v>163</v>
      </c>
      <c r="AU205" s="151" t="s">
        <v>82</v>
      </c>
      <c r="AY205" s="18" t="s">
        <v>117</v>
      </c>
      <c r="BE205" s="152">
        <f>IF(N205="základní",J205,0)</f>
        <v>0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18" t="s">
        <v>80</v>
      </c>
      <c r="BK205" s="152">
        <f>ROUND(I205*H205,2)</f>
        <v>0</v>
      </c>
      <c r="BL205" s="18" t="s">
        <v>159</v>
      </c>
      <c r="BM205" s="151" t="s">
        <v>258</v>
      </c>
    </row>
    <row r="206" spans="1:65" s="13" customFormat="1">
      <c r="B206" s="153"/>
      <c r="D206" s="154" t="s">
        <v>127</v>
      </c>
      <c r="F206" s="156" t="s">
        <v>259</v>
      </c>
      <c r="H206" s="157">
        <v>494.80200000000002</v>
      </c>
      <c r="I206" s="158"/>
      <c r="L206" s="153"/>
      <c r="M206" s="159"/>
      <c r="N206" s="160"/>
      <c r="O206" s="160"/>
      <c r="P206" s="160"/>
      <c r="Q206" s="160"/>
      <c r="R206" s="160"/>
      <c r="S206" s="160"/>
      <c r="T206" s="161"/>
      <c r="AT206" s="155" t="s">
        <v>127</v>
      </c>
      <c r="AU206" s="155" t="s">
        <v>82</v>
      </c>
      <c r="AV206" s="13" t="s">
        <v>82</v>
      </c>
      <c r="AW206" s="13" t="s">
        <v>3</v>
      </c>
      <c r="AX206" s="13" t="s">
        <v>80</v>
      </c>
      <c r="AY206" s="155" t="s">
        <v>117</v>
      </c>
    </row>
    <row r="207" spans="1:65" s="2" customFormat="1" ht="24.2" customHeight="1">
      <c r="A207" s="33"/>
      <c r="B207" s="139"/>
      <c r="C207" s="140" t="s">
        <v>260</v>
      </c>
      <c r="D207" s="140" t="s">
        <v>120</v>
      </c>
      <c r="E207" s="141" t="s">
        <v>261</v>
      </c>
      <c r="F207" s="142" t="s">
        <v>262</v>
      </c>
      <c r="G207" s="143" t="s">
        <v>123</v>
      </c>
      <c r="H207" s="144">
        <v>485.1</v>
      </c>
      <c r="I207" s="145"/>
      <c r="J207" s="146">
        <f>ROUND(I207*H207,2)</f>
        <v>0</v>
      </c>
      <c r="K207" s="142" t="s">
        <v>124</v>
      </c>
      <c r="L207" s="34"/>
      <c r="M207" s="147" t="s">
        <v>1</v>
      </c>
      <c r="N207" s="148" t="s">
        <v>40</v>
      </c>
      <c r="O207" s="59"/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1" t="s">
        <v>159</v>
      </c>
      <c r="AT207" s="151" t="s">
        <v>120</v>
      </c>
      <c r="AU207" s="151" t="s">
        <v>82</v>
      </c>
      <c r="AY207" s="18" t="s">
        <v>117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8" t="s">
        <v>80</v>
      </c>
      <c r="BK207" s="152">
        <f>ROUND(I207*H207,2)</f>
        <v>0</v>
      </c>
      <c r="BL207" s="18" t="s">
        <v>159</v>
      </c>
      <c r="BM207" s="151" t="s">
        <v>263</v>
      </c>
    </row>
    <row r="208" spans="1:65" s="13" customFormat="1">
      <c r="B208" s="153"/>
      <c r="D208" s="154" t="s">
        <v>127</v>
      </c>
      <c r="E208" s="155" t="s">
        <v>1</v>
      </c>
      <c r="F208" s="156" t="s">
        <v>243</v>
      </c>
      <c r="H208" s="157">
        <v>385</v>
      </c>
      <c r="I208" s="158"/>
      <c r="L208" s="153"/>
      <c r="M208" s="159"/>
      <c r="N208" s="160"/>
      <c r="O208" s="160"/>
      <c r="P208" s="160"/>
      <c r="Q208" s="160"/>
      <c r="R208" s="160"/>
      <c r="S208" s="160"/>
      <c r="T208" s="161"/>
      <c r="AT208" s="155" t="s">
        <v>127</v>
      </c>
      <c r="AU208" s="155" t="s">
        <v>82</v>
      </c>
      <c r="AV208" s="13" t="s">
        <v>82</v>
      </c>
      <c r="AW208" s="13" t="s">
        <v>31</v>
      </c>
      <c r="AX208" s="13" t="s">
        <v>75</v>
      </c>
      <c r="AY208" s="155" t="s">
        <v>117</v>
      </c>
    </row>
    <row r="209" spans="1:65" s="13" customFormat="1">
      <c r="B209" s="153"/>
      <c r="D209" s="154" t="s">
        <v>127</v>
      </c>
      <c r="E209" s="155" t="s">
        <v>1</v>
      </c>
      <c r="F209" s="156" t="s">
        <v>244</v>
      </c>
      <c r="H209" s="157">
        <v>100.1</v>
      </c>
      <c r="I209" s="158"/>
      <c r="L209" s="153"/>
      <c r="M209" s="159"/>
      <c r="N209" s="160"/>
      <c r="O209" s="160"/>
      <c r="P209" s="160"/>
      <c r="Q209" s="160"/>
      <c r="R209" s="160"/>
      <c r="S209" s="160"/>
      <c r="T209" s="161"/>
      <c r="AT209" s="155" t="s">
        <v>127</v>
      </c>
      <c r="AU209" s="155" t="s">
        <v>82</v>
      </c>
      <c r="AV209" s="13" t="s">
        <v>82</v>
      </c>
      <c r="AW209" s="13" t="s">
        <v>31</v>
      </c>
      <c r="AX209" s="13" t="s">
        <v>75</v>
      </c>
      <c r="AY209" s="155" t="s">
        <v>117</v>
      </c>
    </row>
    <row r="210" spans="1:65" s="15" customFormat="1">
      <c r="B210" s="179"/>
      <c r="D210" s="154" t="s">
        <v>127</v>
      </c>
      <c r="E210" s="180" t="s">
        <v>1</v>
      </c>
      <c r="F210" s="181" t="s">
        <v>178</v>
      </c>
      <c r="H210" s="182">
        <v>485.1</v>
      </c>
      <c r="I210" s="183"/>
      <c r="L210" s="179"/>
      <c r="M210" s="184"/>
      <c r="N210" s="185"/>
      <c r="O210" s="185"/>
      <c r="P210" s="185"/>
      <c r="Q210" s="185"/>
      <c r="R210" s="185"/>
      <c r="S210" s="185"/>
      <c r="T210" s="186"/>
      <c r="AT210" s="180" t="s">
        <v>127</v>
      </c>
      <c r="AU210" s="180" t="s">
        <v>82</v>
      </c>
      <c r="AV210" s="15" t="s">
        <v>125</v>
      </c>
      <c r="AW210" s="15" t="s">
        <v>31</v>
      </c>
      <c r="AX210" s="15" t="s">
        <v>80</v>
      </c>
      <c r="AY210" s="180" t="s">
        <v>117</v>
      </c>
    </row>
    <row r="211" spans="1:65" s="2" customFormat="1" ht="33" customHeight="1">
      <c r="A211" s="33"/>
      <c r="B211" s="139"/>
      <c r="C211" s="162" t="s">
        <v>264</v>
      </c>
      <c r="D211" s="162" t="s">
        <v>163</v>
      </c>
      <c r="E211" s="163" t="s">
        <v>265</v>
      </c>
      <c r="F211" s="164" t="s">
        <v>266</v>
      </c>
      <c r="G211" s="165" t="s">
        <v>123</v>
      </c>
      <c r="H211" s="166">
        <v>494.80200000000002</v>
      </c>
      <c r="I211" s="167"/>
      <c r="J211" s="168">
        <f>ROUND(I211*H211,2)</f>
        <v>0</v>
      </c>
      <c r="K211" s="164" t="s">
        <v>1</v>
      </c>
      <c r="L211" s="169"/>
      <c r="M211" s="170" t="s">
        <v>1</v>
      </c>
      <c r="N211" s="171" t="s">
        <v>40</v>
      </c>
      <c r="O211" s="59"/>
      <c r="P211" s="149">
        <f>O211*H211</f>
        <v>0</v>
      </c>
      <c r="Q211" s="149">
        <v>6.7999999999999996E-3</v>
      </c>
      <c r="R211" s="149">
        <f>Q211*H211</f>
        <v>3.3646536</v>
      </c>
      <c r="S211" s="149">
        <v>0</v>
      </c>
      <c r="T211" s="15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1" t="s">
        <v>166</v>
      </c>
      <c r="AT211" s="151" t="s">
        <v>163</v>
      </c>
      <c r="AU211" s="151" t="s">
        <v>82</v>
      </c>
      <c r="AY211" s="18" t="s">
        <v>117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8" t="s">
        <v>80</v>
      </c>
      <c r="BK211" s="152">
        <f>ROUND(I211*H211,2)</f>
        <v>0</v>
      </c>
      <c r="BL211" s="18" t="s">
        <v>159</v>
      </c>
      <c r="BM211" s="151" t="s">
        <v>267</v>
      </c>
    </row>
    <row r="212" spans="1:65" s="13" customFormat="1">
      <c r="B212" s="153"/>
      <c r="D212" s="154" t="s">
        <v>127</v>
      </c>
      <c r="F212" s="156" t="s">
        <v>259</v>
      </c>
      <c r="H212" s="157">
        <v>494.80200000000002</v>
      </c>
      <c r="I212" s="158"/>
      <c r="L212" s="153"/>
      <c r="M212" s="159"/>
      <c r="N212" s="160"/>
      <c r="O212" s="160"/>
      <c r="P212" s="160"/>
      <c r="Q212" s="160"/>
      <c r="R212" s="160"/>
      <c r="S212" s="160"/>
      <c r="T212" s="161"/>
      <c r="AT212" s="155" t="s">
        <v>127</v>
      </c>
      <c r="AU212" s="155" t="s">
        <v>82</v>
      </c>
      <c r="AV212" s="13" t="s">
        <v>82</v>
      </c>
      <c r="AW212" s="13" t="s">
        <v>3</v>
      </c>
      <c r="AX212" s="13" t="s">
        <v>80</v>
      </c>
      <c r="AY212" s="155" t="s">
        <v>117</v>
      </c>
    </row>
    <row r="213" spans="1:65" s="2" customFormat="1" ht="49.15" customHeight="1">
      <c r="A213" s="33"/>
      <c r="B213" s="139"/>
      <c r="C213" s="140" t="s">
        <v>268</v>
      </c>
      <c r="D213" s="140" t="s">
        <v>120</v>
      </c>
      <c r="E213" s="141" t="s">
        <v>269</v>
      </c>
      <c r="F213" s="142" t="s">
        <v>270</v>
      </c>
      <c r="G213" s="143" t="s">
        <v>123</v>
      </c>
      <c r="H213" s="144">
        <v>485.1</v>
      </c>
      <c r="I213" s="145"/>
      <c r="J213" s="146">
        <f>ROUND(I213*H213,2)</f>
        <v>0</v>
      </c>
      <c r="K213" s="142" t="s">
        <v>124</v>
      </c>
      <c r="L213" s="34"/>
      <c r="M213" s="147" t="s">
        <v>1</v>
      </c>
      <c r="N213" s="148" t="s">
        <v>40</v>
      </c>
      <c r="O213" s="59"/>
      <c r="P213" s="149">
        <f>O213*H213</f>
        <v>0</v>
      </c>
      <c r="Q213" s="149">
        <v>6.9999999999999994E-5</v>
      </c>
      <c r="R213" s="149">
        <f>Q213*H213</f>
        <v>3.3957000000000001E-2</v>
      </c>
      <c r="S213" s="149">
        <v>0</v>
      </c>
      <c r="T213" s="15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1" t="s">
        <v>159</v>
      </c>
      <c r="AT213" s="151" t="s">
        <v>120</v>
      </c>
      <c r="AU213" s="151" t="s">
        <v>82</v>
      </c>
      <c r="AY213" s="18" t="s">
        <v>117</v>
      </c>
      <c r="BE213" s="152">
        <f>IF(N213="základní",J213,0)</f>
        <v>0</v>
      </c>
      <c r="BF213" s="152">
        <f>IF(N213="snížená",J213,0)</f>
        <v>0</v>
      </c>
      <c r="BG213" s="152">
        <f>IF(N213="zákl. přenesená",J213,0)</f>
        <v>0</v>
      </c>
      <c r="BH213" s="152">
        <f>IF(N213="sníž. přenesená",J213,0)</f>
        <v>0</v>
      </c>
      <c r="BI213" s="152">
        <f>IF(N213="nulová",J213,0)</f>
        <v>0</v>
      </c>
      <c r="BJ213" s="18" t="s">
        <v>80</v>
      </c>
      <c r="BK213" s="152">
        <f>ROUND(I213*H213,2)</f>
        <v>0</v>
      </c>
      <c r="BL213" s="18" t="s">
        <v>159</v>
      </c>
      <c r="BM213" s="151" t="s">
        <v>271</v>
      </c>
    </row>
    <row r="214" spans="1:65" s="2" customFormat="1" ht="24.2" customHeight="1">
      <c r="A214" s="33"/>
      <c r="B214" s="139"/>
      <c r="C214" s="140" t="s">
        <v>272</v>
      </c>
      <c r="D214" s="140" t="s">
        <v>120</v>
      </c>
      <c r="E214" s="141" t="s">
        <v>273</v>
      </c>
      <c r="F214" s="142" t="s">
        <v>274</v>
      </c>
      <c r="G214" s="143" t="s">
        <v>123</v>
      </c>
      <c r="H214" s="144">
        <v>485.1</v>
      </c>
      <c r="I214" s="145"/>
      <c r="J214" s="146">
        <f>ROUND(I214*H214,2)</f>
        <v>0</v>
      </c>
      <c r="K214" s="142" t="s">
        <v>124</v>
      </c>
      <c r="L214" s="34"/>
      <c r="M214" s="147" t="s">
        <v>1</v>
      </c>
      <c r="N214" s="148" t="s">
        <v>40</v>
      </c>
      <c r="O214" s="59"/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1" t="s">
        <v>159</v>
      </c>
      <c r="AT214" s="151" t="s">
        <v>120</v>
      </c>
      <c r="AU214" s="151" t="s">
        <v>82</v>
      </c>
      <c r="AY214" s="18" t="s">
        <v>117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8" t="s">
        <v>80</v>
      </c>
      <c r="BK214" s="152">
        <f>ROUND(I214*H214,2)</f>
        <v>0</v>
      </c>
      <c r="BL214" s="18" t="s">
        <v>159</v>
      </c>
      <c r="BM214" s="151" t="s">
        <v>275</v>
      </c>
    </row>
    <row r="215" spans="1:65" s="13" customFormat="1">
      <c r="B215" s="153"/>
      <c r="D215" s="154" t="s">
        <v>127</v>
      </c>
      <c r="E215" s="155" t="s">
        <v>1</v>
      </c>
      <c r="F215" s="156" t="s">
        <v>243</v>
      </c>
      <c r="H215" s="157">
        <v>385</v>
      </c>
      <c r="I215" s="158"/>
      <c r="L215" s="153"/>
      <c r="M215" s="159"/>
      <c r="N215" s="160"/>
      <c r="O215" s="160"/>
      <c r="P215" s="160"/>
      <c r="Q215" s="160"/>
      <c r="R215" s="160"/>
      <c r="S215" s="160"/>
      <c r="T215" s="161"/>
      <c r="AT215" s="155" t="s">
        <v>127</v>
      </c>
      <c r="AU215" s="155" t="s">
        <v>82</v>
      </c>
      <c r="AV215" s="13" t="s">
        <v>82</v>
      </c>
      <c r="AW215" s="13" t="s">
        <v>31</v>
      </c>
      <c r="AX215" s="13" t="s">
        <v>75</v>
      </c>
      <c r="AY215" s="155" t="s">
        <v>117</v>
      </c>
    </row>
    <row r="216" spans="1:65" s="13" customFormat="1">
      <c r="B216" s="153"/>
      <c r="D216" s="154" t="s">
        <v>127</v>
      </c>
      <c r="E216" s="155" t="s">
        <v>1</v>
      </c>
      <c r="F216" s="156" t="s">
        <v>244</v>
      </c>
      <c r="H216" s="157">
        <v>100.1</v>
      </c>
      <c r="I216" s="158"/>
      <c r="L216" s="153"/>
      <c r="M216" s="159"/>
      <c r="N216" s="160"/>
      <c r="O216" s="160"/>
      <c r="P216" s="160"/>
      <c r="Q216" s="160"/>
      <c r="R216" s="160"/>
      <c r="S216" s="160"/>
      <c r="T216" s="161"/>
      <c r="AT216" s="155" t="s">
        <v>127</v>
      </c>
      <c r="AU216" s="155" t="s">
        <v>82</v>
      </c>
      <c r="AV216" s="13" t="s">
        <v>82</v>
      </c>
      <c r="AW216" s="13" t="s">
        <v>31</v>
      </c>
      <c r="AX216" s="13" t="s">
        <v>75</v>
      </c>
      <c r="AY216" s="155" t="s">
        <v>117</v>
      </c>
    </row>
    <row r="217" spans="1:65" s="15" customFormat="1">
      <c r="B217" s="179"/>
      <c r="D217" s="154" t="s">
        <v>127</v>
      </c>
      <c r="E217" s="180" t="s">
        <v>1</v>
      </c>
      <c r="F217" s="181" t="s">
        <v>178</v>
      </c>
      <c r="H217" s="182">
        <v>485.1</v>
      </c>
      <c r="I217" s="183"/>
      <c r="L217" s="179"/>
      <c r="M217" s="184"/>
      <c r="N217" s="185"/>
      <c r="O217" s="185"/>
      <c r="P217" s="185"/>
      <c r="Q217" s="185"/>
      <c r="R217" s="185"/>
      <c r="S217" s="185"/>
      <c r="T217" s="186"/>
      <c r="AT217" s="180" t="s">
        <v>127</v>
      </c>
      <c r="AU217" s="180" t="s">
        <v>82</v>
      </c>
      <c r="AV217" s="15" t="s">
        <v>125</v>
      </c>
      <c r="AW217" s="15" t="s">
        <v>31</v>
      </c>
      <c r="AX217" s="15" t="s">
        <v>80</v>
      </c>
      <c r="AY217" s="180" t="s">
        <v>117</v>
      </c>
    </row>
    <row r="218" spans="1:65" s="2" customFormat="1" ht="24.2" customHeight="1">
      <c r="A218" s="33"/>
      <c r="B218" s="139"/>
      <c r="C218" s="162" t="s">
        <v>276</v>
      </c>
      <c r="D218" s="162" t="s">
        <v>163</v>
      </c>
      <c r="E218" s="163" t="s">
        <v>277</v>
      </c>
      <c r="F218" s="164" t="s">
        <v>278</v>
      </c>
      <c r="G218" s="165" t="s">
        <v>279</v>
      </c>
      <c r="H218" s="166">
        <v>69.369</v>
      </c>
      <c r="I218" s="167"/>
      <c r="J218" s="168">
        <f>ROUND(I218*H218,2)</f>
        <v>0</v>
      </c>
      <c r="K218" s="164" t="s">
        <v>124</v>
      </c>
      <c r="L218" s="169"/>
      <c r="M218" s="170" t="s">
        <v>1</v>
      </c>
      <c r="N218" s="171" t="s">
        <v>40</v>
      </c>
      <c r="O218" s="59"/>
      <c r="P218" s="149">
        <f>O218*H218</f>
        <v>0</v>
      </c>
      <c r="Q218" s="149">
        <v>0.02</v>
      </c>
      <c r="R218" s="149">
        <f>Q218*H218</f>
        <v>1.3873800000000001</v>
      </c>
      <c r="S218" s="149">
        <v>0</v>
      </c>
      <c r="T218" s="15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1" t="s">
        <v>166</v>
      </c>
      <c r="AT218" s="151" t="s">
        <v>163</v>
      </c>
      <c r="AU218" s="151" t="s">
        <v>82</v>
      </c>
      <c r="AY218" s="18" t="s">
        <v>117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8" t="s">
        <v>80</v>
      </c>
      <c r="BK218" s="152">
        <f>ROUND(I218*H218,2)</f>
        <v>0</v>
      </c>
      <c r="BL218" s="18" t="s">
        <v>159</v>
      </c>
      <c r="BM218" s="151" t="s">
        <v>280</v>
      </c>
    </row>
    <row r="219" spans="1:65" s="13" customFormat="1">
      <c r="B219" s="153"/>
      <c r="D219" s="154" t="s">
        <v>127</v>
      </c>
      <c r="E219" s="155" t="s">
        <v>1</v>
      </c>
      <c r="F219" s="156" t="s">
        <v>281</v>
      </c>
      <c r="H219" s="157">
        <v>69.369</v>
      </c>
      <c r="I219" s="158"/>
      <c r="L219" s="153"/>
      <c r="M219" s="159"/>
      <c r="N219" s="160"/>
      <c r="O219" s="160"/>
      <c r="P219" s="160"/>
      <c r="Q219" s="160"/>
      <c r="R219" s="160"/>
      <c r="S219" s="160"/>
      <c r="T219" s="161"/>
      <c r="AT219" s="155" t="s">
        <v>127</v>
      </c>
      <c r="AU219" s="155" t="s">
        <v>82</v>
      </c>
      <c r="AV219" s="13" t="s">
        <v>82</v>
      </c>
      <c r="AW219" s="13" t="s">
        <v>31</v>
      </c>
      <c r="AX219" s="13" t="s">
        <v>80</v>
      </c>
      <c r="AY219" s="155" t="s">
        <v>117</v>
      </c>
    </row>
    <row r="220" spans="1:65" s="2" customFormat="1" ht="76.349999999999994" customHeight="1">
      <c r="A220" s="33"/>
      <c r="B220" s="139"/>
      <c r="C220" s="140" t="s">
        <v>282</v>
      </c>
      <c r="D220" s="140" t="s">
        <v>120</v>
      </c>
      <c r="E220" s="141" t="s">
        <v>283</v>
      </c>
      <c r="F220" s="142" t="s">
        <v>284</v>
      </c>
      <c r="G220" s="143" t="s">
        <v>123</v>
      </c>
      <c r="H220" s="144">
        <v>485.1</v>
      </c>
      <c r="I220" s="145"/>
      <c r="J220" s="146">
        <f>ROUND(I220*H220,2)</f>
        <v>0</v>
      </c>
      <c r="K220" s="142" t="s">
        <v>124</v>
      </c>
      <c r="L220" s="34"/>
      <c r="M220" s="147" t="s">
        <v>1</v>
      </c>
      <c r="N220" s="148" t="s">
        <v>40</v>
      </c>
      <c r="O220" s="59"/>
      <c r="P220" s="149">
        <f>O220*H220</f>
        <v>0</v>
      </c>
      <c r="Q220" s="149">
        <v>2.0000000000000001E-4</v>
      </c>
      <c r="R220" s="149">
        <f>Q220*H220</f>
        <v>9.7020000000000009E-2</v>
      </c>
      <c r="S220" s="149">
        <v>0</v>
      </c>
      <c r="T220" s="15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1" t="s">
        <v>159</v>
      </c>
      <c r="AT220" s="151" t="s">
        <v>120</v>
      </c>
      <c r="AU220" s="151" t="s">
        <v>82</v>
      </c>
      <c r="AY220" s="18" t="s">
        <v>117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8" t="s">
        <v>80</v>
      </c>
      <c r="BK220" s="152">
        <f>ROUND(I220*H220,2)</f>
        <v>0</v>
      </c>
      <c r="BL220" s="18" t="s">
        <v>159</v>
      </c>
      <c r="BM220" s="151" t="s">
        <v>285</v>
      </c>
    </row>
    <row r="221" spans="1:65" s="13" customFormat="1">
      <c r="B221" s="153"/>
      <c r="D221" s="154" t="s">
        <v>127</v>
      </c>
      <c r="E221" s="155" t="s">
        <v>1</v>
      </c>
      <c r="F221" s="156" t="s">
        <v>286</v>
      </c>
      <c r="H221" s="157">
        <v>485.1</v>
      </c>
      <c r="I221" s="158"/>
      <c r="L221" s="153"/>
      <c r="M221" s="159"/>
      <c r="N221" s="160"/>
      <c r="O221" s="160"/>
      <c r="P221" s="160"/>
      <c r="Q221" s="160"/>
      <c r="R221" s="160"/>
      <c r="S221" s="160"/>
      <c r="T221" s="161"/>
      <c r="AT221" s="155" t="s">
        <v>127</v>
      </c>
      <c r="AU221" s="155" t="s">
        <v>82</v>
      </c>
      <c r="AV221" s="13" t="s">
        <v>82</v>
      </c>
      <c r="AW221" s="13" t="s">
        <v>31</v>
      </c>
      <c r="AX221" s="13" t="s">
        <v>80</v>
      </c>
      <c r="AY221" s="155" t="s">
        <v>117</v>
      </c>
    </row>
    <row r="222" spans="1:65" s="2" customFormat="1" ht="24.2" customHeight="1">
      <c r="A222" s="33"/>
      <c r="B222" s="139"/>
      <c r="C222" s="140" t="s">
        <v>287</v>
      </c>
      <c r="D222" s="140" t="s">
        <v>120</v>
      </c>
      <c r="E222" s="141" t="s">
        <v>288</v>
      </c>
      <c r="F222" s="142" t="s">
        <v>289</v>
      </c>
      <c r="G222" s="143" t="s">
        <v>123</v>
      </c>
      <c r="H222" s="144">
        <v>458.37</v>
      </c>
      <c r="I222" s="145"/>
      <c r="J222" s="146">
        <f>ROUND(I222*H222,2)</f>
        <v>0</v>
      </c>
      <c r="K222" s="142" t="s">
        <v>124</v>
      </c>
      <c r="L222" s="34"/>
      <c r="M222" s="147" t="s">
        <v>1</v>
      </c>
      <c r="N222" s="148" t="s">
        <v>40</v>
      </c>
      <c r="O222" s="59"/>
      <c r="P222" s="149">
        <f>O222*H222</f>
        <v>0</v>
      </c>
      <c r="Q222" s="149">
        <v>0</v>
      </c>
      <c r="R222" s="149">
        <f>Q222*H222</f>
        <v>0</v>
      </c>
      <c r="S222" s="149">
        <v>0.1</v>
      </c>
      <c r="T222" s="150">
        <f>S222*H222</f>
        <v>45.837000000000003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1" t="s">
        <v>159</v>
      </c>
      <c r="AT222" s="151" t="s">
        <v>120</v>
      </c>
      <c r="AU222" s="151" t="s">
        <v>82</v>
      </c>
      <c r="AY222" s="18" t="s">
        <v>117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8" t="s">
        <v>80</v>
      </c>
      <c r="BK222" s="152">
        <f>ROUND(I222*H222,2)</f>
        <v>0</v>
      </c>
      <c r="BL222" s="18" t="s">
        <v>159</v>
      </c>
      <c r="BM222" s="151" t="s">
        <v>290</v>
      </c>
    </row>
    <row r="223" spans="1:65" s="14" customFormat="1">
      <c r="B223" s="172"/>
      <c r="D223" s="154" t="s">
        <v>127</v>
      </c>
      <c r="E223" s="173" t="s">
        <v>1</v>
      </c>
      <c r="F223" s="174" t="s">
        <v>291</v>
      </c>
      <c r="H223" s="173" t="s">
        <v>1</v>
      </c>
      <c r="I223" s="175"/>
      <c r="L223" s="172"/>
      <c r="M223" s="176"/>
      <c r="N223" s="177"/>
      <c r="O223" s="177"/>
      <c r="P223" s="177"/>
      <c r="Q223" s="177"/>
      <c r="R223" s="177"/>
      <c r="S223" s="177"/>
      <c r="T223" s="178"/>
      <c r="AT223" s="173" t="s">
        <v>127</v>
      </c>
      <c r="AU223" s="173" t="s">
        <v>82</v>
      </c>
      <c r="AV223" s="14" t="s">
        <v>80</v>
      </c>
      <c r="AW223" s="14" t="s">
        <v>31</v>
      </c>
      <c r="AX223" s="14" t="s">
        <v>75</v>
      </c>
      <c r="AY223" s="173" t="s">
        <v>117</v>
      </c>
    </row>
    <row r="224" spans="1:65" s="13" customFormat="1">
      <c r="B224" s="153"/>
      <c r="D224" s="154" t="s">
        <v>127</v>
      </c>
      <c r="E224" s="155" t="s">
        <v>1</v>
      </c>
      <c r="F224" s="156" t="s">
        <v>243</v>
      </c>
      <c r="H224" s="157">
        <v>385</v>
      </c>
      <c r="I224" s="158"/>
      <c r="L224" s="153"/>
      <c r="M224" s="159"/>
      <c r="N224" s="160"/>
      <c r="O224" s="160"/>
      <c r="P224" s="160"/>
      <c r="Q224" s="160"/>
      <c r="R224" s="160"/>
      <c r="S224" s="160"/>
      <c r="T224" s="161"/>
      <c r="AT224" s="155" t="s">
        <v>127</v>
      </c>
      <c r="AU224" s="155" t="s">
        <v>82</v>
      </c>
      <c r="AV224" s="13" t="s">
        <v>82</v>
      </c>
      <c r="AW224" s="13" t="s">
        <v>31</v>
      </c>
      <c r="AX224" s="13" t="s">
        <v>75</v>
      </c>
      <c r="AY224" s="155" t="s">
        <v>117</v>
      </c>
    </row>
    <row r="225" spans="1:65" s="13" customFormat="1">
      <c r="B225" s="153"/>
      <c r="D225" s="154" t="s">
        <v>127</v>
      </c>
      <c r="E225" s="155" t="s">
        <v>1</v>
      </c>
      <c r="F225" s="156" t="s">
        <v>244</v>
      </c>
      <c r="H225" s="157">
        <v>100.1</v>
      </c>
      <c r="I225" s="158"/>
      <c r="L225" s="153"/>
      <c r="M225" s="159"/>
      <c r="N225" s="160"/>
      <c r="O225" s="160"/>
      <c r="P225" s="160"/>
      <c r="Q225" s="160"/>
      <c r="R225" s="160"/>
      <c r="S225" s="160"/>
      <c r="T225" s="161"/>
      <c r="AT225" s="155" t="s">
        <v>127</v>
      </c>
      <c r="AU225" s="155" t="s">
        <v>82</v>
      </c>
      <c r="AV225" s="13" t="s">
        <v>82</v>
      </c>
      <c r="AW225" s="13" t="s">
        <v>31</v>
      </c>
      <c r="AX225" s="13" t="s">
        <v>75</v>
      </c>
      <c r="AY225" s="155" t="s">
        <v>117</v>
      </c>
    </row>
    <row r="226" spans="1:65" s="13" customFormat="1">
      <c r="B226" s="153"/>
      <c r="D226" s="154" t="s">
        <v>127</v>
      </c>
      <c r="E226" s="155" t="s">
        <v>1</v>
      </c>
      <c r="F226" s="156" t="s">
        <v>245</v>
      </c>
      <c r="H226" s="157">
        <v>-5.85</v>
      </c>
      <c r="I226" s="158"/>
      <c r="L226" s="153"/>
      <c r="M226" s="159"/>
      <c r="N226" s="160"/>
      <c r="O226" s="160"/>
      <c r="P226" s="160"/>
      <c r="Q226" s="160"/>
      <c r="R226" s="160"/>
      <c r="S226" s="160"/>
      <c r="T226" s="161"/>
      <c r="AT226" s="155" t="s">
        <v>127</v>
      </c>
      <c r="AU226" s="155" t="s">
        <v>82</v>
      </c>
      <c r="AV226" s="13" t="s">
        <v>82</v>
      </c>
      <c r="AW226" s="13" t="s">
        <v>31</v>
      </c>
      <c r="AX226" s="13" t="s">
        <v>75</v>
      </c>
      <c r="AY226" s="155" t="s">
        <v>117</v>
      </c>
    </row>
    <row r="227" spans="1:65" s="13" customFormat="1">
      <c r="B227" s="153"/>
      <c r="D227" s="154" t="s">
        <v>127</v>
      </c>
      <c r="E227" s="155" t="s">
        <v>1</v>
      </c>
      <c r="F227" s="156" t="s">
        <v>246</v>
      </c>
      <c r="H227" s="157">
        <v>-4.2</v>
      </c>
      <c r="I227" s="158"/>
      <c r="L227" s="153"/>
      <c r="M227" s="159"/>
      <c r="N227" s="160"/>
      <c r="O227" s="160"/>
      <c r="P227" s="160"/>
      <c r="Q227" s="160"/>
      <c r="R227" s="160"/>
      <c r="S227" s="160"/>
      <c r="T227" s="161"/>
      <c r="AT227" s="155" t="s">
        <v>127</v>
      </c>
      <c r="AU227" s="155" t="s">
        <v>82</v>
      </c>
      <c r="AV227" s="13" t="s">
        <v>82</v>
      </c>
      <c r="AW227" s="13" t="s">
        <v>31</v>
      </c>
      <c r="AX227" s="13" t="s">
        <v>75</v>
      </c>
      <c r="AY227" s="155" t="s">
        <v>117</v>
      </c>
    </row>
    <row r="228" spans="1:65" s="13" customFormat="1">
      <c r="B228" s="153"/>
      <c r="D228" s="154" t="s">
        <v>127</v>
      </c>
      <c r="E228" s="155" t="s">
        <v>1</v>
      </c>
      <c r="F228" s="156" t="s">
        <v>247</v>
      </c>
      <c r="H228" s="157">
        <v>-5.88</v>
      </c>
      <c r="I228" s="158"/>
      <c r="L228" s="153"/>
      <c r="M228" s="159"/>
      <c r="N228" s="160"/>
      <c r="O228" s="160"/>
      <c r="P228" s="160"/>
      <c r="Q228" s="160"/>
      <c r="R228" s="160"/>
      <c r="S228" s="160"/>
      <c r="T228" s="161"/>
      <c r="AT228" s="155" t="s">
        <v>127</v>
      </c>
      <c r="AU228" s="155" t="s">
        <v>82</v>
      </c>
      <c r="AV228" s="13" t="s">
        <v>82</v>
      </c>
      <c r="AW228" s="13" t="s">
        <v>31</v>
      </c>
      <c r="AX228" s="13" t="s">
        <v>75</v>
      </c>
      <c r="AY228" s="155" t="s">
        <v>117</v>
      </c>
    </row>
    <row r="229" spans="1:65" s="13" customFormat="1">
      <c r="B229" s="153"/>
      <c r="D229" s="154" t="s">
        <v>127</v>
      </c>
      <c r="E229" s="155" t="s">
        <v>1</v>
      </c>
      <c r="F229" s="156" t="s">
        <v>248</v>
      </c>
      <c r="H229" s="157">
        <v>-10.8</v>
      </c>
      <c r="I229" s="158"/>
      <c r="L229" s="153"/>
      <c r="M229" s="159"/>
      <c r="N229" s="160"/>
      <c r="O229" s="160"/>
      <c r="P229" s="160"/>
      <c r="Q229" s="160"/>
      <c r="R229" s="160"/>
      <c r="S229" s="160"/>
      <c r="T229" s="161"/>
      <c r="AT229" s="155" t="s">
        <v>127</v>
      </c>
      <c r="AU229" s="155" t="s">
        <v>82</v>
      </c>
      <c r="AV229" s="13" t="s">
        <v>82</v>
      </c>
      <c r="AW229" s="13" t="s">
        <v>31</v>
      </c>
      <c r="AX229" s="13" t="s">
        <v>75</v>
      </c>
      <c r="AY229" s="155" t="s">
        <v>117</v>
      </c>
    </row>
    <row r="230" spans="1:65" s="15" customFormat="1">
      <c r="B230" s="179"/>
      <c r="D230" s="154" t="s">
        <v>127</v>
      </c>
      <c r="E230" s="180" t="s">
        <v>1</v>
      </c>
      <c r="F230" s="181" t="s">
        <v>178</v>
      </c>
      <c r="H230" s="182">
        <v>458.37</v>
      </c>
      <c r="I230" s="183"/>
      <c r="L230" s="179"/>
      <c r="M230" s="184"/>
      <c r="N230" s="185"/>
      <c r="O230" s="185"/>
      <c r="P230" s="185"/>
      <c r="Q230" s="185"/>
      <c r="R230" s="185"/>
      <c r="S230" s="185"/>
      <c r="T230" s="186"/>
      <c r="AT230" s="180" t="s">
        <v>127</v>
      </c>
      <c r="AU230" s="180" t="s">
        <v>82</v>
      </c>
      <c r="AV230" s="15" t="s">
        <v>125</v>
      </c>
      <c r="AW230" s="15" t="s">
        <v>31</v>
      </c>
      <c r="AX230" s="15" t="s">
        <v>80</v>
      </c>
      <c r="AY230" s="180" t="s">
        <v>117</v>
      </c>
    </row>
    <row r="231" spans="1:65" s="2" customFormat="1" ht="24.2" customHeight="1">
      <c r="A231" s="33"/>
      <c r="B231" s="139"/>
      <c r="C231" s="140" t="s">
        <v>166</v>
      </c>
      <c r="D231" s="140" t="s">
        <v>120</v>
      </c>
      <c r="E231" s="141" t="s">
        <v>292</v>
      </c>
      <c r="F231" s="142" t="s">
        <v>293</v>
      </c>
      <c r="G231" s="143" t="s">
        <v>235</v>
      </c>
      <c r="H231" s="187"/>
      <c r="I231" s="145"/>
      <c r="J231" s="146">
        <f>ROUND(I231*H231,2)</f>
        <v>0</v>
      </c>
      <c r="K231" s="142" t="s">
        <v>124</v>
      </c>
      <c r="L231" s="34"/>
      <c r="M231" s="147" t="s">
        <v>1</v>
      </c>
      <c r="N231" s="148" t="s">
        <v>40</v>
      </c>
      <c r="O231" s="59"/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1" t="s">
        <v>159</v>
      </c>
      <c r="AT231" s="151" t="s">
        <v>120</v>
      </c>
      <c r="AU231" s="151" t="s">
        <v>82</v>
      </c>
      <c r="AY231" s="18" t="s">
        <v>117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18" t="s">
        <v>80</v>
      </c>
      <c r="BK231" s="152">
        <f>ROUND(I231*H231,2)</f>
        <v>0</v>
      </c>
      <c r="BL231" s="18" t="s">
        <v>159</v>
      </c>
      <c r="BM231" s="151" t="s">
        <v>294</v>
      </c>
    </row>
    <row r="232" spans="1:65" s="12" customFormat="1" ht="22.9" customHeight="1">
      <c r="B232" s="126"/>
      <c r="D232" s="127" t="s">
        <v>74</v>
      </c>
      <c r="E232" s="137" t="s">
        <v>295</v>
      </c>
      <c r="F232" s="137" t="s">
        <v>296</v>
      </c>
      <c r="I232" s="129"/>
      <c r="J232" s="138">
        <f>BK232</f>
        <v>0</v>
      </c>
      <c r="L232" s="126"/>
      <c r="M232" s="131"/>
      <c r="N232" s="132"/>
      <c r="O232" s="132"/>
      <c r="P232" s="133">
        <f>SUM(P233:P238)</f>
        <v>0</v>
      </c>
      <c r="Q232" s="132"/>
      <c r="R232" s="133">
        <f>SUM(R233:R238)</f>
        <v>1.056E-2</v>
      </c>
      <c r="S232" s="132"/>
      <c r="T232" s="134">
        <f>SUM(T233:T238)</f>
        <v>6.0329999999999995E-2</v>
      </c>
      <c r="AR232" s="127" t="s">
        <v>82</v>
      </c>
      <c r="AT232" s="135" t="s">
        <v>74</v>
      </c>
      <c r="AU232" s="135" t="s">
        <v>80</v>
      </c>
      <c r="AY232" s="127" t="s">
        <v>117</v>
      </c>
      <c r="BK232" s="136">
        <f>SUM(BK233:BK238)</f>
        <v>0</v>
      </c>
    </row>
    <row r="233" spans="1:65" s="2" customFormat="1" ht="16.5" customHeight="1">
      <c r="A233" s="33"/>
      <c r="B233" s="139"/>
      <c r="C233" s="140" t="s">
        <v>297</v>
      </c>
      <c r="D233" s="140" t="s">
        <v>120</v>
      </c>
      <c r="E233" s="141" t="s">
        <v>298</v>
      </c>
      <c r="F233" s="142" t="s">
        <v>299</v>
      </c>
      <c r="G233" s="143" t="s">
        <v>300</v>
      </c>
      <c r="H233" s="144">
        <v>3</v>
      </c>
      <c r="I233" s="145"/>
      <c r="J233" s="146">
        <f>ROUND(I233*H233,2)</f>
        <v>0</v>
      </c>
      <c r="K233" s="142" t="s">
        <v>124</v>
      </c>
      <c r="L233" s="34"/>
      <c r="M233" s="147" t="s">
        <v>1</v>
      </c>
      <c r="N233" s="148" t="s">
        <v>40</v>
      </c>
      <c r="O233" s="59"/>
      <c r="P233" s="149">
        <f>O233*H233</f>
        <v>0</v>
      </c>
      <c r="Q233" s="149">
        <v>1.39E-3</v>
      </c>
      <c r="R233" s="149">
        <f>Q233*H233</f>
        <v>4.1700000000000001E-3</v>
      </c>
      <c r="S233" s="149">
        <v>0</v>
      </c>
      <c r="T233" s="15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1" t="s">
        <v>159</v>
      </c>
      <c r="AT233" s="151" t="s">
        <v>120</v>
      </c>
      <c r="AU233" s="151" t="s">
        <v>82</v>
      </c>
      <c r="AY233" s="18" t="s">
        <v>117</v>
      </c>
      <c r="BE233" s="152">
        <f>IF(N233="základní",J233,0)</f>
        <v>0</v>
      </c>
      <c r="BF233" s="152">
        <f>IF(N233="snížená",J233,0)</f>
        <v>0</v>
      </c>
      <c r="BG233" s="152">
        <f>IF(N233="zákl. přenesená",J233,0)</f>
        <v>0</v>
      </c>
      <c r="BH233" s="152">
        <f>IF(N233="sníž. přenesená",J233,0)</f>
        <v>0</v>
      </c>
      <c r="BI233" s="152">
        <f>IF(N233="nulová",J233,0)</f>
        <v>0</v>
      </c>
      <c r="BJ233" s="18" t="s">
        <v>80</v>
      </c>
      <c r="BK233" s="152">
        <f>ROUND(I233*H233,2)</f>
        <v>0</v>
      </c>
      <c r="BL233" s="18" t="s">
        <v>159</v>
      </c>
      <c r="BM233" s="151" t="s">
        <v>301</v>
      </c>
    </row>
    <row r="234" spans="1:65" s="13" customFormat="1">
      <c r="B234" s="153"/>
      <c r="D234" s="154" t="s">
        <v>127</v>
      </c>
      <c r="E234" s="155" t="s">
        <v>1</v>
      </c>
      <c r="F234" s="156" t="s">
        <v>302</v>
      </c>
      <c r="H234" s="157">
        <v>3</v>
      </c>
      <c r="I234" s="158"/>
      <c r="L234" s="153"/>
      <c r="M234" s="159"/>
      <c r="N234" s="160"/>
      <c r="O234" s="160"/>
      <c r="P234" s="160"/>
      <c r="Q234" s="160"/>
      <c r="R234" s="160"/>
      <c r="S234" s="160"/>
      <c r="T234" s="161"/>
      <c r="AT234" s="155" t="s">
        <v>127</v>
      </c>
      <c r="AU234" s="155" t="s">
        <v>82</v>
      </c>
      <c r="AV234" s="13" t="s">
        <v>82</v>
      </c>
      <c r="AW234" s="13" t="s">
        <v>31</v>
      </c>
      <c r="AX234" s="13" t="s">
        <v>80</v>
      </c>
      <c r="AY234" s="155" t="s">
        <v>117</v>
      </c>
    </row>
    <row r="235" spans="1:65" s="2" customFormat="1" ht="16.5" customHeight="1">
      <c r="A235" s="33"/>
      <c r="B235" s="139"/>
      <c r="C235" s="140" t="s">
        <v>303</v>
      </c>
      <c r="D235" s="140" t="s">
        <v>120</v>
      </c>
      <c r="E235" s="141" t="s">
        <v>304</v>
      </c>
      <c r="F235" s="142" t="s">
        <v>305</v>
      </c>
      <c r="G235" s="143" t="s">
        <v>306</v>
      </c>
      <c r="H235" s="144">
        <v>3</v>
      </c>
      <c r="I235" s="145"/>
      <c r="J235" s="146">
        <f>ROUND(I235*H235,2)</f>
        <v>0</v>
      </c>
      <c r="K235" s="142" t="s">
        <v>124</v>
      </c>
      <c r="L235" s="34"/>
      <c r="M235" s="147" t="s">
        <v>1</v>
      </c>
      <c r="N235" s="148" t="s">
        <v>40</v>
      </c>
      <c r="O235" s="59"/>
      <c r="P235" s="149">
        <f>O235*H235</f>
        <v>0</v>
      </c>
      <c r="Q235" s="149">
        <v>0</v>
      </c>
      <c r="R235" s="149">
        <f>Q235*H235</f>
        <v>0</v>
      </c>
      <c r="S235" s="149">
        <v>2.0109999999999999E-2</v>
      </c>
      <c r="T235" s="150">
        <f>S235*H235</f>
        <v>6.0329999999999995E-2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1" t="s">
        <v>159</v>
      </c>
      <c r="AT235" s="151" t="s">
        <v>120</v>
      </c>
      <c r="AU235" s="151" t="s">
        <v>82</v>
      </c>
      <c r="AY235" s="18" t="s">
        <v>117</v>
      </c>
      <c r="BE235" s="152">
        <f>IF(N235="základní",J235,0)</f>
        <v>0</v>
      </c>
      <c r="BF235" s="152">
        <f>IF(N235="snížená",J235,0)</f>
        <v>0</v>
      </c>
      <c r="BG235" s="152">
        <f>IF(N235="zákl. přenesená",J235,0)</f>
        <v>0</v>
      </c>
      <c r="BH235" s="152">
        <f>IF(N235="sníž. přenesená",J235,0)</f>
        <v>0</v>
      </c>
      <c r="BI235" s="152">
        <f>IF(N235="nulová",J235,0)</f>
        <v>0</v>
      </c>
      <c r="BJ235" s="18" t="s">
        <v>80</v>
      </c>
      <c r="BK235" s="152">
        <f>ROUND(I235*H235,2)</f>
        <v>0</v>
      </c>
      <c r="BL235" s="18" t="s">
        <v>159</v>
      </c>
      <c r="BM235" s="151" t="s">
        <v>307</v>
      </c>
    </row>
    <row r="236" spans="1:65" s="2" customFormat="1" ht="24.2" customHeight="1">
      <c r="A236" s="33"/>
      <c r="B236" s="139"/>
      <c r="C236" s="140" t="s">
        <v>308</v>
      </c>
      <c r="D236" s="140" t="s">
        <v>120</v>
      </c>
      <c r="E236" s="141" t="s">
        <v>309</v>
      </c>
      <c r="F236" s="142" t="s">
        <v>310</v>
      </c>
      <c r="G236" s="143" t="s">
        <v>306</v>
      </c>
      <c r="H236" s="144">
        <v>3</v>
      </c>
      <c r="I236" s="145"/>
      <c r="J236" s="146">
        <f>ROUND(I236*H236,2)</f>
        <v>0</v>
      </c>
      <c r="K236" s="142" t="s">
        <v>124</v>
      </c>
      <c r="L236" s="34"/>
      <c r="M236" s="147" t="s">
        <v>1</v>
      </c>
      <c r="N236" s="148" t="s">
        <v>40</v>
      </c>
      <c r="O236" s="59"/>
      <c r="P236" s="149">
        <f>O236*H236</f>
        <v>0</v>
      </c>
      <c r="Q236" s="149">
        <v>2.1299999999999999E-3</v>
      </c>
      <c r="R236" s="149">
        <f>Q236*H236</f>
        <v>6.3899999999999998E-3</v>
      </c>
      <c r="S236" s="149">
        <v>0</v>
      </c>
      <c r="T236" s="15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1" t="s">
        <v>159</v>
      </c>
      <c r="AT236" s="151" t="s">
        <v>120</v>
      </c>
      <c r="AU236" s="151" t="s">
        <v>82</v>
      </c>
      <c r="AY236" s="18" t="s">
        <v>117</v>
      </c>
      <c r="BE236" s="152">
        <f>IF(N236="základní",J236,0)</f>
        <v>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18" t="s">
        <v>80</v>
      </c>
      <c r="BK236" s="152">
        <f>ROUND(I236*H236,2)</f>
        <v>0</v>
      </c>
      <c r="BL236" s="18" t="s">
        <v>159</v>
      </c>
      <c r="BM236" s="151" t="s">
        <v>311</v>
      </c>
    </row>
    <row r="237" spans="1:65" s="13" customFormat="1">
      <c r="B237" s="153"/>
      <c r="D237" s="154" t="s">
        <v>127</v>
      </c>
      <c r="E237" s="155" t="s">
        <v>1</v>
      </c>
      <c r="F237" s="156" t="s">
        <v>312</v>
      </c>
      <c r="H237" s="157">
        <v>3</v>
      </c>
      <c r="I237" s="158"/>
      <c r="L237" s="153"/>
      <c r="M237" s="159"/>
      <c r="N237" s="160"/>
      <c r="O237" s="160"/>
      <c r="P237" s="160"/>
      <c r="Q237" s="160"/>
      <c r="R237" s="160"/>
      <c r="S237" s="160"/>
      <c r="T237" s="161"/>
      <c r="AT237" s="155" t="s">
        <v>127</v>
      </c>
      <c r="AU237" s="155" t="s">
        <v>82</v>
      </c>
      <c r="AV237" s="13" t="s">
        <v>82</v>
      </c>
      <c r="AW237" s="13" t="s">
        <v>31</v>
      </c>
      <c r="AX237" s="13" t="s">
        <v>80</v>
      </c>
      <c r="AY237" s="155" t="s">
        <v>117</v>
      </c>
    </row>
    <row r="238" spans="1:65" s="2" customFormat="1" ht="24.2" customHeight="1">
      <c r="A238" s="33"/>
      <c r="B238" s="139"/>
      <c r="C238" s="140" t="s">
        <v>313</v>
      </c>
      <c r="D238" s="140" t="s">
        <v>120</v>
      </c>
      <c r="E238" s="141" t="s">
        <v>314</v>
      </c>
      <c r="F238" s="142" t="s">
        <v>315</v>
      </c>
      <c r="G238" s="143" t="s">
        <v>235</v>
      </c>
      <c r="H238" s="187"/>
      <c r="I238" s="145"/>
      <c r="J238" s="146">
        <f>ROUND(I238*H238,2)</f>
        <v>0</v>
      </c>
      <c r="K238" s="142" t="s">
        <v>124</v>
      </c>
      <c r="L238" s="34"/>
      <c r="M238" s="147" t="s">
        <v>1</v>
      </c>
      <c r="N238" s="148" t="s">
        <v>40</v>
      </c>
      <c r="O238" s="59"/>
      <c r="P238" s="149">
        <f>O238*H238</f>
        <v>0</v>
      </c>
      <c r="Q238" s="149">
        <v>0</v>
      </c>
      <c r="R238" s="149">
        <f>Q238*H238</f>
        <v>0</v>
      </c>
      <c r="S238" s="149">
        <v>0</v>
      </c>
      <c r="T238" s="150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1" t="s">
        <v>159</v>
      </c>
      <c r="AT238" s="151" t="s">
        <v>120</v>
      </c>
      <c r="AU238" s="151" t="s">
        <v>82</v>
      </c>
      <c r="AY238" s="18" t="s">
        <v>117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8" t="s">
        <v>80</v>
      </c>
      <c r="BK238" s="152">
        <f>ROUND(I238*H238,2)</f>
        <v>0</v>
      </c>
      <c r="BL238" s="18" t="s">
        <v>159</v>
      </c>
      <c r="BM238" s="151" t="s">
        <v>316</v>
      </c>
    </row>
    <row r="239" spans="1:65" s="12" customFormat="1" ht="22.9" customHeight="1">
      <c r="B239" s="126"/>
      <c r="D239" s="127" t="s">
        <v>74</v>
      </c>
      <c r="E239" s="137" t="s">
        <v>317</v>
      </c>
      <c r="F239" s="137" t="s">
        <v>318</v>
      </c>
      <c r="I239" s="129"/>
      <c r="J239" s="138">
        <f>BK239</f>
        <v>0</v>
      </c>
      <c r="L239" s="126"/>
      <c r="M239" s="131"/>
      <c r="N239" s="132"/>
      <c r="O239" s="132"/>
      <c r="P239" s="133">
        <f>SUM(P240:P243)</f>
        <v>0</v>
      </c>
      <c r="Q239" s="132"/>
      <c r="R239" s="133">
        <f>SUM(R240:R243)</f>
        <v>0</v>
      </c>
      <c r="S239" s="132"/>
      <c r="T239" s="134">
        <f>SUM(T240:T243)</f>
        <v>8.1839999999999996E-2</v>
      </c>
      <c r="AR239" s="127" t="s">
        <v>82</v>
      </c>
      <c r="AT239" s="135" t="s">
        <v>74</v>
      </c>
      <c r="AU239" s="135" t="s">
        <v>80</v>
      </c>
      <c r="AY239" s="127" t="s">
        <v>117</v>
      </c>
      <c r="BK239" s="136">
        <f>SUM(BK240:BK243)</f>
        <v>0</v>
      </c>
    </row>
    <row r="240" spans="1:65" s="2" customFormat="1" ht="24.2" customHeight="1">
      <c r="A240" s="33"/>
      <c r="B240" s="139"/>
      <c r="C240" s="140" t="s">
        <v>319</v>
      </c>
      <c r="D240" s="140" t="s">
        <v>120</v>
      </c>
      <c r="E240" s="141" t="s">
        <v>320</v>
      </c>
      <c r="F240" s="142" t="s">
        <v>321</v>
      </c>
      <c r="G240" s="143" t="s">
        <v>300</v>
      </c>
      <c r="H240" s="144">
        <v>12</v>
      </c>
      <c r="I240" s="145"/>
      <c r="J240" s="146">
        <f>ROUND(I240*H240,2)</f>
        <v>0</v>
      </c>
      <c r="K240" s="142" t="s">
        <v>124</v>
      </c>
      <c r="L240" s="34"/>
      <c r="M240" s="147" t="s">
        <v>1</v>
      </c>
      <c r="N240" s="148" t="s">
        <v>40</v>
      </c>
      <c r="O240" s="59"/>
      <c r="P240" s="149">
        <f>O240*H240</f>
        <v>0</v>
      </c>
      <c r="Q240" s="149">
        <v>0</v>
      </c>
      <c r="R240" s="149">
        <f>Q240*H240</f>
        <v>0</v>
      </c>
      <c r="S240" s="149">
        <v>6.2E-4</v>
      </c>
      <c r="T240" s="150">
        <f>S240*H240</f>
        <v>7.4400000000000004E-3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1" t="s">
        <v>159</v>
      </c>
      <c r="AT240" s="151" t="s">
        <v>120</v>
      </c>
      <c r="AU240" s="151" t="s">
        <v>82</v>
      </c>
      <c r="AY240" s="18" t="s">
        <v>117</v>
      </c>
      <c r="BE240" s="152">
        <f>IF(N240="základní",J240,0)</f>
        <v>0</v>
      </c>
      <c r="BF240" s="152">
        <f>IF(N240="snížená",J240,0)</f>
        <v>0</v>
      </c>
      <c r="BG240" s="152">
        <f>IF(N240="zákl. přenesená",J240,0)</f>
        <v>0</v>
      </c>
      <c r="BH240" s="152">
        <f>IF(N240="sníž. přenesená",J240,0)</f>
        <v>0</v>
      </c>
      <c r="BI240" s="152">
        <f>IF(N240="nulová",J240,0)</f>
        <v>0</v>
      </c>
      <c r="BJ240" s="18" t="s">
        <v>80</v>
      </c>
      <c r="BK240" s="152">
        <f>ROUND(I240*H240,2)</f>
        <v>0</v>
      </c>
      <c r="BL240" s="18" t="s">
        <v>159</v>
      </c>
      <c r="BM240" s="151" t="s">
        <v>322</v>
      </c>
    </row>
    <row r="241" spans="1:65" s="13" customFormat="1">
      <c r="B241" s="153"/>
      <c r="D241" s="154" t="s">
        <v>127</v>
      </c>
      <c r="E241" s="155" t="s">
        <v>1</v>
      </c>
      <c r="F241" s="156" t="s">
        <v>323</v>
      </c>
      <c r="H241" s="157">
        <v>12</v>
      </c>
      <c r="I241" s="158"/>
      <c r="L241" s="153"/>
      <c r="M241" s="159"/>
      <c r="N241" s="160"/>
      <c r="O241" s="160"/>
      <c r="P241" s="160"/>
      <c r="Q241" s="160"/>
      <c r="R241" s="160"/>
      <c r="S241" s="160"/>
      <c r="T241" s="161"/>
      <c r="AT241" s="155" t="s">
        <v>127</v>
      </c>
      <c r="AU241" s="155" t="s">
        <v>82</v>
      </c>
      <c r="AV241" s="13" t="s">
        <v>82</v>
      </c>
      <c r="AW241" s="13" t="s">
        <v>31</v>
      </c>
      <c r="AX241" s="13" t="s">
        <v>80</v>
      </c>
      <c r="AY241" s="155" t="s">
        <v>117</v>
      </c>
    </row>
    <row r="242" spans="1:65" s="2" customFormat="1" ht="24.2" customHeight="1">
      <c r="A242" s="33"/>
      <c r="B242" s="139"/>
      <c r="C242" s="140" t="s">
        <v>324</v>
      </c>
      <c r="D242" s="140" t="s">
        <v>120</v>
      </c>
      <c r="E242" s="141" t="s">
        <v>325</v>
      </c>
      <c r="F242" s="142" t="s">
        <v>326</v>
      </c>
      <c r="G242" s="143" t="s">
        <v>300</v>
      </c>
      <c r="H242" s="144">
        <v>120</v>
      </c>
      <c r="I242" s="145"/>
      <c r="J242" s="146">
        <f>ROUND(I242*H242,2)</f>
        <v>0</v>
      </c>
      <c r="K242" s="142" t="s">
        <v>124</v>
      </c>
      <c r="L242" s="34"/>
      <c r="M242" s="147" t="s">
        <v>1</v>
      </c>
      <c r="N242" s="148" t="s">
        <v>40</v>
      </c>
      <c r="O242" s="59"/>
      <c r="P242" s="149">
        <f>O242*H242</f>
        <v>0</v>
      </c>
      <c r="Q242" s="149">
        <v>0</v>
      </c>
      <c r="R242" s="149">
        <f>Q242*H242</f>
        <v>0</v>
      </c>
      <c r="S242" s="149">
        <v>6.2E-4</v>
      </c>
      <c r="T242" s="150">
        <f>S242*H242</f>
        <v>7.4399999999999994E-2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1" t="s">
        <v>159</v>
      </c>
      <c r="AT242" s="151" t="s">
        <v>120</v>
      </c>
      <c r="AU242" s="151" t="s">
        <v>82</v>
      </c>
      <c r="AY242" s="18" t="s">
        <v>117</v>
      </c>
      <c r="BE242" s="152">
        <f>IF(N242="základní",J242,0)</f>
        <v>0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8" t="s">
        <v>80</v>
      </c>
      <c r="BK242" s="152">
        <f>ROUND(I242*H242,2)</f>
        <v>0</v>
      </c>
      <c r="BL242" s="18" t="s">
        <v>159</v>
      </c>
      <c r="BM242" s="151" t="s">
        <v>327</v>
      </c>
    </row>
    <row r="243" spans="1:65" s="13" customFormat="1">
      <c r="B243" s="153"/>
      <c r="D243" s="154" t="s">
        <v>127</v>
      </c>
      <c r="E243" s="155" t="s">
        <v>1</v>
      </c>
      <c r="F243" s="156" t="s">
        <v>328</v>
      </c>
      <c r="H243" s="157">
        <v>120</v>
      </c>
      <c r="I243" s="158"/>
      <c r="L243" s="153"/>
      <c r="M243" s="159"/>
      <c r="N243" s="160"/>
      <c r="O243" s="160"/>
      <c r="P243" s="160"/>
      <c r="Q243" s="160"/>
      <c r="R243" s="160"/>
      <c r="S243" s="160"/>
      <c r="T243" s="161"/>
      <c r="AT243" s="155" t="s">
        <v>127</v>
      </c>
      <c r="AU243" s="155" t="s">
        <v>82</v>
      </c>
      <c r="AV243" s="13" t="s">
        <v>82</v>
      </c>
      <c r="AW243" s="13" t="s">
        <v>31</v>
      </c>
      <c r="AX243" s="13" t="s">
        <v>80</v>
      </c>
      <c r="AY243" s="155" t="s">
        <v>117</v>
      </c>
    </row>
    <row r="244" spans="1:65" s="12" customFormat="1" ht="22.9" customHeight="1">
      <c r="B244" s="126"/>
      <c r="D244" s="127" t="s">
        <v>74</v>
      </c>
      <c r="E244" s="137" t="s">
        <v>329</v>
      </c>
      <c r="F244" s="137" t="s">
        <v>330</v>
      </c>
      <c r="I244" s="129"/>
      <c r="J244" s="138">
        <f>BK244</f>
        <v>0</v>
      </c>
      <c r="L244" s="126"/>
      <c r="M244" s="131"/>
      <c r="N244" s="132"/>
      <c r="O244" s="132"/>
      <c r="P244" s="133">
        <f>SUM(P245:P252)</f>
        <v>0</v>
      </c>
      <c r="Q244" s="132"/>
      <c r="R244" s="133">
        <f>SUM(R245:R252)</f>
        <v>2.5536498000000001</v>
      </c>
      <c r="S244" s="132"/>
      <c r="T244" s="134">
        <f>SUM(T245:T252)</f>
        <v>0</v>
      </c>
      <c r="AR244" s="127" t="s">
        <v>82</v>
      </c>
      <c r="AT244" s="135" t="s">
        <v>74</v>
      </c>
      <c r="AU244" s="135" t="s">
        <v>80</v>
      </c>
      <c r="AY244" s="127" t="s">
        <v>117</v>
      </c>
      <c r="BK244" s="136">
        <f>SUM(BK245:BK252)</f>
        <v>0</v>
      </c>
    </row>
    <row r="245" spans="1:65" s="2" customFormat="1" ht="24.2" customHeight="1">
      <c r="A245" s="33"/>
      <c r="B245" s="139"/>
      <c r="C245" s="140" t="s">
        <v>331</v>
      </c>
      <c r="D245" s="140" t="s">
        <v>120</v>
      </c>
      <c r="E245" s="141" t="s">
        <v>332</v>
      </c>
      <c r="F245" s="142" t="s">
        <v>333</v>
      </c>
      <c r="G245" s="143" t="s">
        <v>123</v>
      </c>
      <c r="H245" s="144">
        <v>177</v>
      </c>
      <c r="I245" s="145"/>
      <c r="J245" s="146">
        <f>ROUND(I245*H245,2)</f>
        <v>0</v>
      </c>
      <c r="K245" s="142" t="s">
        <v>1</v>
      </c>
      <c r="L245" s="34"/>
      <c r="M245" s="147" t="s">
        <v>1</v>
      </c>
      <c r="N245" s="148" t="s">
        <v>40</v>
      </c>
      <c r="O245" s="59"/>
      <c r="P245" s="149">
        <f>O245*H245</f>
        <v>0</v>
      </c>
      <c r="Q245" s="149">
        <v>1.396E-2</v>
      </c>
      <c r="R245" s="149">
        <f>Q245*H245</f>
        <v>2.47092</v>
      </c>
      <c r="S245" s="149">
        <v>0</v>
      </c>
      <c r="T245" s="15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1" t="s">
        <v>159</v>
      </c>
      <c r="AT245" s="151" t="s">
        <v>120</v>
      </c>
      <c r="AU245" s="151" t="s">
        <v>82</v>
      </c>
      <c r="AY245" s="18" t="s">
        <v>117</v>
      </c>
      <c r="BE245" s="152">
        <f>IF(N245="základní",J245,0)</f>
        <v>0</v>
      </c>
      <c r="BF245" s="152">
        <f>IF(N245="snížená",J245,0)</f>
        <v>0</v>
      </c>
      <c r="BG245" s="152">
        <f>IF(N245="zákl. přenesená",J245,0)</f>
        <v>0</v>
      </c>
      <c r="BH245" s="152">
        <f>IF(N245="sníž. přenesená",J245,0)</f>
        <v>0</v>
      </c>
      <c r="BI245" s="152">
        <f>IF(N245="nulová",J245,0)</f>
        <v>0</v>
      </c>
      <c r="BJ245" s="18" t="s">
        <v>80</v>
      </c>
      <c r="BK245" s="152">
        <f>ROUND(I245*H245,2)</f>
        <v>0</v>
      </c>
      <c r="BL245" s="18" t="s">
        <v>159</v>
      </c>
      <c r="BM245" s="151" t="s">
        <v>334</v>
      </c>
    </row>
    <row r="246" spans="1:65" s="13" customFormat="1">
      <c r="B246" s="153"/>
      <c r="D246" s="154" t="s">
        <v>127</v>
      </c>
      <c r="E246" s="155" t="s">
        <v>1</v>
      </c>
      <c r="F246" s="156" t="s">
        <v>335</v>
      </c>
      <c r="H246" s="157">
        <v>36</v>
      </c>
      <c r="I246" s="158"/>
      <c r="L246" s="153"/>
      <c r="M246" s="159"/>
      <c r="N246" s="160"/>
      <c r="O246" s="160"/>
      <c r="P246" s="160"/>
      <c r="Q246" s="160"/>
      <c r="R246" s="160"/>
      <c r="S246" s="160"/>
      <c r="T246" s="161"/>
      <c r="AT246" s="155" t="s">
        <v>127</v>
      </c>
      <c r="AU246" s="155" t="s">
        <v>82</v>
      </c>
      <c r="AV246" s="13" t="s">
        <v>82</v>
      </c>
      <c r="AW246" s="13" t="s">
        <v>31</v>
      </c>
      <c r="AX246" s="13" t="s">
        <v>75</v>
      </c>
      <c r="AY246" s="155" t="s">
        <v>117</v>
      </c>
    </row>
    <row r="247" spans="1:65" s="13" customFormat="1">
      <c r="B247" s="153"/>
      <c r="D247" s="154" t="s">
        <v>127</v>
      </c>
      <c r="E247" s="155" t="s">
        <v>1</v>
      </c>
      <c r="F247" s="156" t="s">
        <v>336</v>
      </c>
      <c r="H247" s="157">
        <v>96</v>
      </c>
      <c r="I247" s="158"/>
      <c r="L247" s="153"/>
      <c r="M247" s="159"/>
      <c r="N247" s="160"/>
      <c r="O247" s="160"/>
      <c r="P247" s="160"/>
      <c r="Q247" s="160"/>
      <c r="R247" s="160"/>
      <c r="S247" s="160"/>
      <c r="T247" s="161"/>
      <c r="AT247" s="155" t="s">
        <v>127</v>
      </c>
      <c r="AU247" s="155" t="s">
        <v>82</v>
      </c>
      <c r="AV247" s="13" t="s">
        <v>82</v>
      </c>
      <c r="AW247" s="13" t="s">
        <v>31</v>
      </c>
      <c r="AX247" s="13" t="s">
        <v>75</v>
      </c>
      <c r="AY247" s="155" t="s">
        <v>117</v>
      </c>
    </row>
    <row r="248" spans="1:65" s="13" customFormat="1">
      <c r="B248" s="153"/>
      <c r="D248" s="154" t="s">
        <v>127</v>
      </c>
      <c r="E248" s="155" t="s">
        <v>1</v>
      </c>
      <c r="F248" s="156" t="s">
        <v>337</v>
      </c>
      <c r="H248" s="157">
        <v>45</v>
      </c>
      <c r="I248" s="158"/>
      <c r="L248" s="153"/>
      <c r="M248" s="159"/>
      <c r="N248" s="160"/>
      <c r="O248" s="160"/>
      <c r="P248" s="160"/>
      <c r="Q248" s="160"/>
      <c r="R248" s="160"/>
      <c r="S248" s="160"/>
      <c r="T248" s="161"/>
      <c r="AT248" s="155" t="s">
        <v>127</v>
      </c>
      <c r="AU248" s="155" t="s">
        <v>82</v>
      </c>
      <c r="AV248" s="13" t="s">
        <v>82</v>
      </c>
      <c r="AW248" s="13" t="s">
        <v>31</v>
      </c>
      <c r="AX248" s="13" t="s">
        <v>75</v>
      </c>
      <c r="AY248" s="155" t="s">
        <v>117</v>
      </c>
    </row>
    <row r="249" spans="1:65" s="15" customFormat="1">
      <c r="B249" s="179"/>
      <c r="D249" s="154" t="s">
        <v>127</v>
      </c>
      <c r="E249" s="180" t="s">
        <v>1</v>
      </c>
      <c r="F249" s="181" t="s">
        <v>178</v>
      </c>
      <c r="H249" s="182">
        <v>177</v>
      </c>
      <c r="I249" s="183"/>
      <c r="L249" s="179"/>
      <c r="M249" s="184"/>
      <c r="N249" s="185"/>
      <c r="O249" s="185"/>
      <c r="P249" s="185"/>
      <c r="Q249" s="185"/>
      <c r="R249" s="185"/>
      <c r="S249" s="185"/>
      <c r="T249" s="186"/>
      <c r="AT249" s="180" t="s">
        <v>127</v>
      </c>
      <c r="AU249" s="180" t="s">
        <v>82</v>
      </c>
      <c r="AV249" s="15" t="s">
        <v>125</v>
      </c>
      <c r="AW249" s="15" t="s">
        <v>31</v>
      </c>
      <c r="AX249" s="15" t="s">
        <v>80</v>
      </c>
      <c r="AY249" s="180" t="s">
        <v>117</v>
      </c>
    </row>
    <row r="250" spans="1:65" s="2" customFormat="1" ht="24.2" customHeight="1">
      <c r="A250" s="33"/>
      <c r="B250" s="139"/>
      <c r="C250" s="140" t="s">
        <v>338</v>
      </c>
      <c r="D250" s="140" t="s">
        <v>120</v>
      </c>
      <c r="E250" s="141" t="s">
        <v>339</v>
      </c>
      <c r="F250" s="142" t="s">
        <v>340</v>
      </c>
      <c r="G250" s="143" t="s">
        <v>279</v>
      </c>
      <c r="H250" s="144">
        <v>3.54</v>
      </c>
      <c r="I250" s="145"/>
      <c r="J250" s="146">
        <f>ROUND(I250*H250,2)</f>
        <v>0</v>
      </c>
      <c r="K250" s="142" t="s">
        <v>124</v>
      </c>
      <c r="L250" s="34"/>
      <c r="M250" s="147" t="s">
        <v>1</v>
      </c>
      <c r="N250" s="148" t="s">
        <v>40</v>
      </c>
      <c r="O250" s="59"/>
      <c r="P250" s="149">
        <f>O250*H250</f>
        <v>0</v>
      </c>
      <c r="Q250" s="149">
        <v>2.3369999999999998E-2</v>
      </c>
      <c r="R250" s="149">
        <f>Q250*H250</f>
        <v>8.2729799999999992E-2</v>
      </c>
      <c r="S250" s="149">
        <v>0</v>
      </c>
      <c r="T250" s="15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1" t="s">
        <v>159</v>
      </c>
      <c r="AT250" s="151" t="s">
        <v>120</v>
      </c>
      <c r="AU250" s="151" t="s">
        <v>82</v>
      </c>
      <c r="AY250" s="18" t="s">
        <v>117</v>
      </c>
      <c r="BE250" s="152">
        <f>IF(N250="základní",J250,0)</f>
        <v>0</v>
      </c>
      <c r="BF250" s="152">
        <f>IF(N250="snížená",J250,0)</f>
        <v>0</v>
      </c>
      <c r="BG250" s="152">
        <f>IF(N250="zákl. přenesená",J250,0)</f>
        <v>0</v>
      </c>
      <c r="BH250" s="152">
        <f>IF(N250="sníž. přenesená",J250,0)</f>
        <v>0</v>
      </c>
      <c r="BI250" s="152">
        <f>IF(N250="nulová",J250,0)</f>
        <v>0</v>
      </c>
      <c r="BJ250" s="18" t="s">
        <v>80</v>
      </c>
      <c r="BK250" s="152">
        <f>ROUND(I250*H250,2)</f>
        <v>0</v>
      </c>
      <c r="BL250" s="18" t="s">
        <v>159</v>
      </c>
      <c r="BM250" s="151" t="s">
        <v>341</v>
      </c>
    </row>
    <row r="251" spans="1:65" s="13" customFormat="1">
      <c r="B251" s="153"/>
      <c r="D251" s="154" t="s">
        <v>127</v>
      </c>
      <c r="E251" s="155" t="s">
        <v>1</v>
      </c>
      <c r="F251" s="156" t="s">
        <v>342</v>
      </c>
      <c r="H251" s="157">
        <v>3.54</v>
      </c>
      <c r="I251" s="158"/>
      <c r="L251" s="153"/>
      <c r="M251" s="159"/>
      <c r="N251" s="160"/>
      <c r="O251" s="160"/>
      <c r="P251" s="160"/>
      <c r="Q251" s="160"/>
      <c r="R251" s="160"/>
      <c r="S251" s="160"/>
      <c r="T251" s="161"/>
      <c r="AT251" s="155" t="s">
        <v>127</v>
      </c>
      <c r="AU251" s="155" t="s">
        <v>82</v>
      </c>
      <c r="AV251" s="13" t="s">
        <v>82</v>
      </c>
      <c r="AW251" s="13" t="s">
        <v>31</v>
      </c>
      <c r="AX251" s="13" t="s">
        <v>80</v>
      </c>
      <c r="AY251" s="155" t="s">
        <v>117</v>
      </c>
    </row>
    <row r="252" spans="1:65" s="2" customFormat="1" ht="24.2" customHeight="1">
      <c r="A252" s="33"/>
      <c r="B252" s="139"/>
      <c r="C252" s="140" t="s">
        <v>343</v>
      </c>
      <c r="D252" s="140" t="s">
        <v>120</v>
      </c>
      <c r="E252" s="141" t="s">
        <v>344</v>
      </c>
      <c r="F252" s="142" t="s">
        <v>345</v>
      </c>
      <c r="G252" s="143" t="s">
        <v>235</v>
      </c>
      <c r="H252" s="187"/>
      <c r="I252" s="145"/>
      <c r="J252" s="146">
        <f>ROUND(I252*H252,2)</f>
        <v>0</v>
      </c>
      <c r="K252" s="142" t="s">
        <v>124</v>
      </c>
      <c r="L252" s="34"/>
      <c r="M252" s="147" t="s">
        <v>1</v>
      </c>
      <c r="N252" s="148" t="s">
        <v>40</v>
      </c>
      <c r="O252" s="59"/>
      <c r="P252" s="149">
        <f>O252*H252</f>
        <v>0</v>
      </c>
      <c r="Q252" s="149">
        <v>0</v>
      </c>
      <c r="R252" s="149">
        <f>Q252*H252</f>
        <v>0</v>
      </c>
      <c r="S252" s="149">
        <v>0</v>
      </c>
      <c r="T252" s="150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1" t="s">
        <v>159</v>
      </c>
      <c r="AT252" s="151" t="s">
        <v>120</v>
      </c>
      <c r="AU252" s="151" t="s">
        <v>82</v>
      </c>
      <c r="AY252" s="18" t="s">
        <v>117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8" t="s">
        <v>80</v>
      </c>
      <c r="BK252" s="152">
        <f>ROUND(I252*H252,2)</f>
        <v>0</v>
      </c>
      <c r="BL252" s="18" t="s">
        <v>159</v>
      </c>
      <c r="BM252" s="151" t="s">
        <v>346</v>
      </c>
    </row>
    <row r="253" spans="1:65" s="12" customFormat="1" ht="22.9" customHeight="1">
      <c r="B253" s="126"/>
      <c r="D253" s="127" t="s">
        <v>74</v>
      </c>
      <c r="E253" s="137" t="s">
        <v>347</v>
      </c>
      <c r="F253" s="137" t="s">
        <v>348</v>
      </c>
      <c r="I253" s="129"/>
      <c r="J253" s="138">
        <f>BK253</f>
        <v>0</v>
      </c>
      <c r="L253" s="126"/>
      <c r="M253" s="131"/>
      <c r="N253" s="132"/>
      <c r="O253" s="132"/>
      <c r="P253" s="133">
        <f>SUM(P254:P284)</f>
        <v>0</v>
      </c>
      <c r="Q253" s="132"/>
      <c r="R253" s="133">
        <f>SUM(R254:R284)</f>
        <v>1.9971795999999999</v>
      </c>
      <c r="S253" s="132"/>
      <c r="T253" s="134">
        <f>SUM(T254:T284)</f>
        <v>0.59303760000000005</v>
      </c>
      <c r="AR253" s="127" t="s">
        <v>82</v>
      </c>
      <c r="AT253" s="135" t="s">
        <v>74</v>
      </c>
      <c r="AU253" s="135" t="s">
        <v>80</v>
      </c>
      <c r="AY253" s="127" t="s">
        <v>117</v>
      </c>
      <c r="BK253" s="136">
        <f>SUM(BK254:BK284)</f>
        <v>0</v>
      </c>
    </row>
    <row r="254" spans="1:65" s="2" customFormat="1" ht="16.5" customHeight="1">
      <c r="A254" s="33"/>
      <c r="B254" s="139"/>
      <c r="C254" s="140" t="s">
        <v>349</v>
      </c>
      <c r="D254" s="140" t="s">
        <v>120</v>
      </c>
      <c r="E254" s="141" t="s">
        <v>350</v>
      </c>
      <c r="F254" s="142" t="s">
        <v>351</v>
      </c>
      <c r="G254" s="143" t="s">
        <v>123</v>
      </c>
      <c r="H254" s="144">
        <v>26</v>
      </c>
      <c r="I254" s="145"/>
      <c r="J254" s="146">
        <f>ROUND(I254*H254,2)</f>
        <v>0</v>
      </c>
      <c r="K254" s="142" t="s">
        <v>124</v>
      </c>
      <c r="L254" s="34"/>
      <c r="M254" s="147" t="s">
        <v>1</v>
      </c>
      <c r="N254" s="148" t="s">
        <v>40</v>
      </c>
      <c r="O254" s="59"/>
      <c r="P254" s="149">
        <f>O254*H254</f>
        <v>0</v>
      </c>
      <c r="Q254" s="149">
        <v>0</v>
      </c>
      <c r="R254" s="149">
        <f>Q254*H254</f>
        <v>0</v>
      </c>
      <c r="S254" s="149">
        <v>3.1199999999999999E-3</v>
      </c>
      <c r="T254" s="150">
        <f>S254*H254</f>
        <v>8.1119999999999998E-2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1" t="s">
        <v>159</v>
      </c>
      <c r="AT254" s="151" t="s">
        <v>120</v>
      </c>
      <c r="AU254" s="151" t="s">
        <v>82</v>
      </c>
      <c r="AY254" s="18" t="s">
        <v>117</v>
      </c>
      <c r="BE254" s="152">
        <f>IF(N254="základní",J254,0)</f>
        <v>0</v>
      </c>
      <c r="BF254" s="152">
        <f>IF(N254="snížená",J254,0)</f>
        <v>0</v>
      </c>
      <c r="BG254" s="152">
        <f>IF(N254="zákl. přenesená",J254,0)</f>
        <v>0</v>
      </c>
      <c r="BH254" s="152">
        <f>IF(N254="sníž. přenesená",J254,0)</f>
        <v>0</v>
      </c>
      <c r="BI254" s="152">
        <f>IF(N254="nulová",J254,0)</f>
        <v>0</v>
      </c>
      <c r="BJ254" s="18" t="s">
        <v>80</v>
      </c>
      <c r="BK254" s="152">
        <f>ROUND(I254*H254,2)</f>
        <v>0</v>
      </c>
      <c r="BL254" s="18" t="s">
        <v>159</v>
      </c>
      <c r="BM254" s="151" t="s">
        <v>352</v>
      </c>
    </row>
    <row r="255" spans="1:65" s="14" customFormat="1">
      <c r="B255" s="172"/>
      <c r="D255" s="154" t="s">
        <v>127</v>
      </c>
      <c r="E255" s="173" t="s">
        <v>1</v>
      </c>
      <c r="F255" s="174" t="s">
        <v>353</v>
      </c>
      <c r="H255" s="173" t="s">
        <v>1</v>
      </c>
      <c r="I255" s="175"/>
      <c r="L255" s="172"/>
      <c r="M255" s="176"/>
      <c r="N255" s="177"/>
      <c r="O255" s="177"/>
      <c r="P255" s="177"/>
      <c r="Q255" s="177"/>
      <c r="R255" s="177"/>
      <c r="S255" s="177"/>
      <c r="T255" s="178"/>
      <c r="AT255" s="173" t="s">
        <v>127</v>
      </c>
      <c r="AU255" s="173" t="s">
        <v>82</v>
      </c>
      <c r="AV255" s="14" t="s">
        <v>80</v>
      </c>
      <c r="AW255" s="14" t="s">
        <v>31</v>
      </c>
      <c r="AX255" s="14" t="s">
        <v>75</v>
      </c>
      <c r="AY255" s="173" t="s">
        <v>117</v>
      </c>
    </row>
    <row r="256" spans="1:65" s="13" customFormat="1">
      <c r="B256" s="153"/>
      <c r="D256" s="154" t="s">
        <v>127</v>
      </c>
      <c r="E256" s="155" t="s">
        <v>1</v>
      </c>
      <c r="F256" s="156" t="s">
        <v>354</v>
      </c>
      <c r="H256" s="157">
        <v>9</v>
      </c>
      <c r="I256" s="158"/>
      <c r="L256" s="153"/>
      <c r="M256" s="159"/>
      <c r="N256" s="160"/>
      <c r="O256" s="160"/>
      <c r="P256" s="160"/>
      <c r="Q256" s="160"/>
      <c r="R256" s="160"/>
      <c r="S256" s="160"/>
      <c r="T256" s="161"/>
      <c r="AT256" s="155" t="s">
        <v>127</v>
      </c>
      <c r="AU256" s="155" t="s">
        <v>82</v>
      </c>
      <c r="AV256" s="13" t="s">
        <v>82</v>
      </c>
      <c r="AW256" s="13" t="s">
        <v>31</v>
      </c>
      <c r="AX256" s="13" t="s">
        <v>75</v>
      </c>
      <c r="AY256" s="155" t="s">
        <v>117</v>
      </c>
    </row>
    <row r="257" spans="1:65" s="13" customFormat="1">
      <c r="B257" s="153"/>
      <c r="D257" s="154" t="s">
        <v>127</v>
      </c>
      <c r="E257" s="155" t="s">
        <v>1</v>
      </c>
      <c r="F257" s="156" t="s">
        <v>355</v>
      </c>
      <c r="H257" s="157">
        <v>17</v>
      </c>
      <c r="I257" s="158"/>
      <c r="L257" s="153"/>
      <c r="M257" s="159"/>
      <c r="N257" s="160"/>
      <c r="O257" s="160"/>
      <c r="P257" s="160"/>
      <c r="Q257" s="160"/>
      <c r="R257" s="160"/>
      <c r="S257" s="160"/>
      <c r="T257" s="161"/>
      <c r="AT257" s="155" t="s">
        <v>127</v>
      </c>
      <c r="AU257" s="155" t="s">
        <v>82</v>
      </c>
      <c r="AV257" s="13" t="s">
        <v>82</v>
      </c>
      <c r="AW257" s="13" t="s">
        <v>31</v>
      </c>
      <c r="AX257" s="13" t="s">
        <v>75</v>
      </c>
      <c r="AY257" s="155" t="s">
        <v>117</v>
      </c>
    </row>
    <row r="258" spans="1:65" s="15" customFormat="1">
      <c r="B258" s="179"/>
      <c r="D258" s="154" t="s">
        <v>127</v>
      </c>
      <c r="E258" s="180" t="s">
        <v>1</v>
      </c>
      <c r="F258" s="181" t="s">
        <v>178</v>
      </c>
      <c r="H258" s="182">
        <v>26</v>
      </c>
      <c r="I258" s="183"/>
      <c r="L258" s="179"/>
      <c r="M258" s="184"/>
      <c r="N258" s="185"/>
      <c r="O258" s="185"/>
      <c r="P258" s="185"/>
      <c r="Q258" s="185"/>
      <c r="R258" s="185"/>
      <c r="S258" s="185"/>
      <c r="T258" s="186"/>
      <c r="AT258" s="180" t="s">
        <v>127</v>
      </c>
      <c r="AU258" s="180" t="s">
        <v>82</v>
      </c>
      <c r="AV258" s="15" t="s">
        <v>125</v>
      </c>
      <c r="AW258" s="15" t="s">
        <v>31</v>
      </c>
      <c r="AX258" s="15" t="s">
        <v>80</v>
      </c>
      <c r="AY258" s="180" t="s">
        <v>117</v>
      </c>
    </row>
    <row r="259" spans="1:65" s="2" customFormat="1" ht="24.2" customHeight="1">
      <c r="A259" s="33"/>
      <c r="B259" s="139"/>
      <c r="C259" s="140" t="s">
        <v>356</v>
      </c>
      <c r="D259" s="140" t="s">
        <v>120</v>
      </c>
      <c r="E259" s="141" t="s">
        <v>357</v>
      </c>
      <c r="F259" s="142" t="s">
        <v>358</v>
      </c>
      <c r="G259" s="143" t="s">
        <v>300</v>
      </c>
      <c r="H259" s="144">
        <v>113.36</v>
      </c>
      <c r="I259" s="145"/>
      <c r="J259" s="146">
        <f>ROUND(I259*H259,2)</f>
        <v>0</v>
      </c>
      <c r="K259" s="142" t="s">
        <v>124</v>
      </c>
      <c r="L259" s="34"/>
      <c r="M259" s="147" t="s">
        <v>1</v>
      </c>
      <c r="N259" s="148" t="s">
        <v>40</v>
      </c>
      <c r="O259" s="59"/>
      <c r="P259" s="149">
        <f>O259*H259</f>
        <v>0</v>
      </c>
      <c r="Q259" s="149">
        <v>0</v>
      </c>
      <c r="R259" s="149">
        <f>Q259*H259</f>
        <v>0</v>
      </c>
      <c r="S259" s="149">
        <v>1.91E-3</v>
      </c>
      <c r="T259" s="150">
        <f>S259*H259</f>
        <v>0.2165176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51" t="s">
        <v>159</v>
      </c>
      <c r="AT259" s="151" t="s">
        <v>120</v>
      </c>
      <c r="AU259" s="151" t="s">
        <v>82</v>
      </c>
      <c r="AY259" s="18" t="s">
        <v>117</v>
      </c>
      <c r="BE259" s="152">
        <f>IF(N259="základní",J259,0)</f>
        <v>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8" t="s">
        <v>80</v>
      </c>
      <c r="BK259" s="152">
        <f>ROUND(I259*H259,2)</f>
        <v>0</v>
      </c>
      <c r="BL259" s="18" t="s">
        <v>159</v>
      </c>
      <c r="BM259" s="151" t="s">
        <v>359</v>
      </c>
    </row>
    <row r="260" spans="1:65" s="13" customFormat="1">
      <c r="B260" s="153"/>
      <c r="D260" s="154" t="s">
        <v>127</v>
      </c>
      <c r="E260" s="155" t="s">
        <v>1</v>
      </c>
      <c r="F260" s="156" t="s">
        <v>360</v>
      </c>
      <c r="H260" s="157">
        <v>97.46</v>
      </c>
      <c r="I260" s="158"/>
      <c r="L260" s="153"/>
      <c r="M260" s="159"/>
      <c r="N260" s="160"/>
      <c r="O260" s="160"/>
      <c r="P260" s="160"/>
      <c r="Q260" s="160"/>
      <c r="R260" s="160"/>
      <c r="S260" s="160"/>
      <c r="T260" s="161"/>
      <c r="AT260" s="155" t="s">
        <v>127</v>
      </c>
      <c r="AU260" s="155" t="s">
        <v>82</v>
      </c>
      <c r="AV260" s="13" t="s">
        <v>82</v>
      </c>
      <c r="AW260" s="13" t="s">
        <v>31</v>
      </c>
      <c r="AX260" s="13" t="s">
        <v>75</v>
      </c>
      <c r="AY260" s="155" t="s">
        <v>117</v>
      </c>
    </row>
    <row r="261" spans="1:65" s="13" customFormat="1">
      <c r="B261" s="153"/>
      <c r="D261" s="154" t="s">
        <v>127</v>
      </c>
      <c r="E261" s="155" t="s">
        <v>1</v>
      </c>
      <c r="F261" s="156" t="s">
        <v>361</v>
      </c>
      <c r="H261" s="157">
        <v>15.9</v>
      </c>
      <c r="I261" s="158"/>
      <c r="L261" s="153"/>
      <c r="M261" s="159"/>
      <c r="N261" s="160"/>
      <c r="O261" s="160"/>
      <c r="P261" s="160"/>
      <c r="Q261" s="160"/>
      <c r="R261" s="160"/>
      <c r="S261" s="160"/>
      <c r="T261" s="161"/>
      <c r="AT261" s="155" t="s">
        <v>127</v>
      </c>
      <c r="AU261" s="155" t="s">
        <v>82</v>
      </c>
      <c r="AV261" s="13" t="s">
        <v>82</v>
      </c>
      <c r="AW261" s="13" t="s">
        <v>31</v>
      </c>
      <c r="AX261" s="13" t="s">
        <v>75</v>
      </c>
      <c r="AY261" s="155" t="s">
        <v>117</v>
      </c>
    </row>
    <row r="262" spans="1:65" s="15" customFormat="1">
      <c r="B262" s="179"/>
      <c r="D262" s="154" t="s">
        <v>127</v>
      </c>
      <c r="E262" s="180" t="s">
        <v>1</v>
      </c>
      <c r="F262" s="181" t="s">
        <v>178</v>
      </c>
      <c r="H262" s="182">
        <v>113.36</v>
      </c>
      <c r="I262" s="183"/>
      <c r="L262" s="179"/>
      <c r="M262" s="184"/>
      <c r="N262" s="185"/>
      <c r="O262" s="185"/>
      <c r="P262" s="185"/>
      <c r="Q262" s="185"/>
      <c r="R262" s="185"/>
      <c r="S262" s="185"/>
      <c r="T262" s="186"/>
      <c r="AT262" s="180" t="s">
        <v>127</v>
      </c>
      <c r="AU262" s="180" t="s">
        <v>82</v>
      </c>
      <c r="AV262" s="15" t="s">
        <v>125</v>
      </c>
      <c r="AW262" s="15" t="s">
        <v>31</v>
      </c>
      <c r="AX262" s="15" t="s">
        <v>80</v>
      </c>
      <c r="AY262" s="180" t="s">
        <v>117</v>
      </c>
    </row>
    <row r="263" spans="1:65" s="2" customFormat="1" ht="16.5" customHeight="1">
      <c r="A263" s="33"/>
      <c r="B263" s="139"/>
      <c r="C263" s="140" t="s">
        <v>362</v>
      </c>
      <c r="D263" s="140" t="s">
        <v>120</v>
      </c>
      <c r="E263" s="141" t="s">
        <v>363</v>
      </c>
      <c r="F263" s="142" t="s">
        <v>364</v>
      </c>
      <c r="G263" s="143" t="s">
        <v>300</v>
      </c>
      <c r="H263" s="144">
        <v>168.8</v>
      </c>
      <c r="I263" s="145"/>
      <c r="J263" s="146">
        <f>ROUND(I263*H263,2)</f>
        <v>0</v>
      </c>
      <c r="K263" s="142" t="s">
        <v>124</v>
      </c>
      <c r="L263" s="34"/>
      <c r="M263" s="147" t="s">
        <v>1</v>
      </c>
      <c r="N263" s="148" t="s">
        <v>40</v>
      </c>
      <c r="O263" s="59"/>
      <c r="P263" s="149">
        <f>O263*H263</f>
        <v>0</v>
      </c>
      <c r="Q263" s="149">
        <v>0</v>
      </c>
      <c r="R263" s="149">
        <f>Q263*H263</f>
        <v>0</v>
      </c>
      <c r="S263" s="149">
        <v>1.75E-3</v>
      </c>
      <c r="T263" s="150">
        <f>S263*H263</f>
        <v>0.29540000000000005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1" t="s">
        <v>159</v>
      </c>
      <c r="AT263" s="151" t="s">
        <v>120</v>
      </c>
      <c r="AU263" s="151" t="s">
        <v>82</v>
      </c>
      <c r="AY263" s="18" t="s">
        <v>117</v>
      </c>
      <c r="BE263" s="152">
        <f>IF(N263="základní",J263,0)</f>
        <v>0</v>
      </c>
      <c r="BF263" s="152">
        <f>IF(N263="snížená",J263,0)</f>
        <v>0</v>
      </c>
      <c r="BG263" s="152">
        <f>IF(N263="zákl. přenesená",J263,0)</f>
        <v>0</v>
      </c>
      <c r="BH263" s="152">
        <f>IF(N263="sníž. přenesená",J263,0)</f>
        <v>0</v>
      </c>
      <c r="BI263" s="152">
        <f>IF(N263="nulová",J263,0)</f>
        <v>0</v>
      </c>
      <c r="BJ263" s="18" t="s">
        <v>80</v>
      </c>
      <c r="BK263" s="152">
        <f>ROUND(I263*H263,2)</f>
        <v>0</v>
      </c>
      <c r="BL263" s="18" t="s">
        <v>159</v>
      </c>
      <c r="BM263" s="151" t="s">
        <v>365</v>
      </c>
    </row>
    <row r="264" spans="1:65" s="13" customFormat="1">
      <c r="B264" s="153"/>
      <c r="D264" s="154" t="s">
        <v>127</v>
      </c>
      <c r="E264" s="155" t="s">
        <v>1</v>
      </c>
      <c r="F264" s="156" t="s">
        <v>366</v>
      </c>
      <c r="H264" s="157">
        <v>80.8</v>
      </c>
      <c r="I264" s="158"/>
      <c r="L264" s="153"/>
      <c r="M264" s="159"/>
      <c r="N264" s="160"/>
      <c r="O264" s="160"/>
      <c r="P264" s="160"/>
      <c r="Q264" s="160"/>
      <c r="R264" s="160"/>
      <c r="S264" s="160"/>
      <c r="T264" s="161"/>
      <c r="AT264" s="155" t="s">
        <v>127</v>
      </c>
      <c r="AU264" s="155" t="s">
        <v>82</v>
      </c>
      <c r="AV264" s="13" t="s">
        <v>82</v>
      </c>
      <c r="AW264" s="13" t="s">
        <v>31</v>
      </c>
      <c r="AX264" s="13" t="s">
        <v>75</v>
      </c>
      <c r="AY264" s="155" t="s">
        <v>117</v>
      </c>
    </row>
    <row r="265" spans="1:65" s="13" customFormat="1">
      <c r="B265" s="153"/>
      <c r="D265" s="154" t="s">
        <v>127</v>
      </c>
      <c r="E265" s="155" t="s">
        <v>1</v>
      </c>
      <c r="F265" s="156" t="s">
        <v>367</v>
      </c>
      <c r="H265" s="157">
        <v>43.8</v>
      </c>
      <c r="I265" s="158"/>
      <c r="L265" s="153"/>
      <c r="M265" s="159"/>
      <c r="N265" s="160"/>
      <c r="O265" s="160"/>
      <c r="P265" s="160"/>
      <c r="Q265" s="160"/>
      <c r="R265" s="160"/>
      <c r="S265" s="160"/>
      <c r="T265" s="161"/>
      <c r="AT265" s="155" t="s">
        <v>127</v>
      </c>
      <c r="AU265" s="155" t="s">
        <v>82</v>
      </c>
      <c r="AV265" s="13" t="s">
        <v>82</v>
      </c>
      <c r="AW265" s="13" t="s">
        <v>31</v>
      </c>
      <c r="AX265" s="13" t="s">
        <v>75</v>
      </c>
      <c r="AY265" s="155" t="s">
        <v>117</v>
      </c>
    </row>
    <row r="266" spans="1:65" s="13" customFormat="1">
      <c r="B266" s="153"/>
      <c r="D266" s="154" t="s">
        <v>127</v>
      </c>
      <c r="E266" s="155" t="s">
        <v>1</v>
      </c>
      <c r="F266" s="156" t="s">
        <v>368</v>
      </c>
      <c r="H266" s="157">
        <v>16.8</v>
      </c>
      <c r="I266" s="158"/>
      <c r="L266" s="153"/>
      <c r="M266" s="159"/>
      <c r="N266" s="160"/>
      <c r="O266" s="160"/>
      <c r="P266" s="160"/>
      <c r="Q266" s="160"/>
      <c r="R266" s="160"/>
      <c r="S266" s="160"/>
      <c r="T266" s="161"/>
      <c r="AT266" s="155" t="s">
        <v>127</v>
      </c>
      <c r="AU266" s="155" t="s">
        <v>82</v>
      </c>
      <c r="AV266" s="13" t="s">
        <v>82</v>
      </c>
      <c r="AW266" s="13" t="s">
        <v>31</v>
      </c>
      <c r="AX266" s="13" t="s">
        <v>75</v>
      </c>
      <c r="AY266" s="155" t="s">
        <v>117</v>
      </c>
    </row>
    <row r="267" spans="1:65" s="13" customFormat="1">
      <c r="B267" s="153"/>
      <c r="D267" s="154" t="s">
        <v>127</v>
      </c>
      <c r="E267" s="155" t="s">
        <v>1</v>
      </c>
      <c r="F267" s="156" t="s">
        <v>369</v>
      </c>
      <c r="H267" s="157">
        <v>8.6</v>
      </c>
      <c r="I267" s="158"/>
      <c r="L267" s="153"/>
      <c r="M267" s="159"/>
      <c r="N267" s="160"/>
      <c r="O267" s="160"/>
      <c r="P267" s="160"/>
      <c r="Q267" s="160"/>
      <c r="R267" s="160"/>
      <c r="S267" s="160"/>
      <c r="T267" s="161"/>
      <c r="AT267" s="155" t="s">
        <v>127</v>
      </c>
      <c r="AU267" s="155" t="s">
        <v>82</v>
      </c>
      <c r="AV267" s="13" t="s">
        <v>82</v>
      </c>
      <c r="AW267" s="13" t="s">
        <v>31</v>
      </c>
      <c r="AX267" s="13" t="s">
        <v>75</v>
      </c>
      <c r="AY267" s="155" t="s">
        <v>117</v>
      </c>
    </row>
    <row r="268" spans="1:65" s="13" customFormat="1">
      <c r="B268" s="153"/>
      <c r="D268" s="154" t="s">
        <v>127</v>
      </c>
      <c r="E268" s="155" t="s">
        <v>1</v>
      </c>
      <c r="F268" s="156" t="s">
        <v>370</v>
      </c>
      <c r="H268" s="157">
        <v>18.8</v>
      </c>
      <c r="I268" s="158"/>
      <c r="L268" s="153"/>
      <c r="M268" s="159"/>
      <c r="N268" s="160"/>
      <c r="O268" s="160"/>
      <c r="P268" s="160"/>
      <c r="Q268" s="160"/>
      <c r="R268" s="160"/>
      <c r="S268" s="160"/>
      <c r="T268" s="161"/>
      <c r="AT268" s="155" t="s">
        <v>127</v>
      </c>
      <c r="AU268" s="155" t="s">
        <v>82</v>
      </c>
      <c r="AV268" s="13" t="s">
        <v>82</v>
      </c>
      <c r="AW268" s="13" t="s">
        <v>31</v>
      </c>
      <c r="AX268" s="13" t="s">
        <v>75</v>
      </c>
      <c r="AY268" s="155" t="s">
        <v>117</v>
      </c>
    </row>
    <row r="269" spans="1:65" s="15" customFormat="1">
      <c r="B269" s="179"/>
      <c r="D269" s="154" t="s">
        <v>127</v>
      </c>
      <c r="E269" s="180" t="s">
        <v>1</v>
      </c>
      <c r="F269" s="181" t="s">
        <v>178</v>
      </c>
      <c r="H269" s="182">
        <v>168.8</v>
      </c>
      <c r="I269" s="183"/>
      <c r="L269" s="179"/>
      <c r="M269" s="184"/>
      <c r="N269" s="185"/>
      <c r="O269" s="185"/>
      <c r="P269" s="185"/>
      <c r="Q269" s="185"/>
      <c r="R269" s="185"/>
      <c r="S269" s="185"/>
      <c r="T269" s="186"/>
      <c r="AT269" s="180" t="s">
        <v>127</v>
      </c>
      <c r="AU269" s="180" t="s">
        <v>82</v>
      </c>
      <c r="AV269" s="15" t="s">
        <v>125</v>
      </c>
      <c r="AW269" s="15" t="s">
        <v>31</v>
      </c>
      <c r="AX269" s="15" t="s">
        <v>80</v>
      </c>
      <c r="AY269" s="180" t="s">
        <v>117</v>
      </c>
    </row>
    <row r="270" spans="1:65" s="2" customFormat="1" ht="24.2" customHeight="1">
      <c r="A270" s="33"/>
      <c r="B270" s="139"/>
      <c r="C270" s="140" t="s">
        <v>371</v>
      </c>
      <c r="D270" s="140" t="s">
        <v>120</v>
      </c>
      <c r="E270" s="141" t="s">
        <v>372</v>
      </c>
      <c r="F270" s="142" t="s">
        <v>373</v>
      </c>
      <c r="G270" s="143" t="s">
        <v>123</v>
      </c>
      <c r="H270" s="144">
        <v>9</v>
      </c>
      <c r="I270" s="145"/>
      <c r="J270" s="146">
        <f>ROUND(I270*H270,2)</f>
        <v>0</v>
      </c>
      <c r="K270" s="142" t="s">
        <v>1</v>
      </c>
      <c r="L270" s="34"/>
      <c r="M270" s="147" t="s">
        <v>1</v>
      </c>
      <c r="N270" s="148" t="s">
        <v>40</v>
      </c>
      <c r="O270" s="59"/>
      <c r="P270" s="149">
        <f>O270*H270</f>
        <v>0</v>
      </c>
      <c r="Q270" s="149">
        <v>6.6E-3</v>
      </c>
      <c r="R270" s="149">
        <f>Q270*H270</f>
        <v>5.9400000000000001E-2</v>
      </c>
      <c r="S270" s="149">
        <v>0</v>
      </c>
      <c r="T270" s="15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1" t="s">
        <v>159</v>
      </c>
      <c r="AT270" s="151" t="s">
        <v>120</v>
      </c>
      <c r="AU270" s="151" t="s">
        <v>82</v>
      </c>
      <c r="AY270" s="18" t="s">
        <v>117</v>
      </c>
      <c r="BE270" s="152">
        <f>IF(N270="základní",J270,0)</f>
        <v>0</v>
      </c>
      <c r="BF270" s="152">
        <f>IF(N270="snížená",J270,0)</f>
        <v>0</v>
      </c>
      <c r="BG270" s="152">
        <f>IF(N270="zákl. přenesená",J270,0)</f>
        <v>0</v>
      </c>
      <c r="BH270" s="152">
        <f>IF(N270="sníž. přenesená",J270,0)</f>
        <v>0</v>
      </c>
      <c r="BI270" s="152">
        <f>IF(N270="nulová",J270,0)</f>
        <v>0</v>
      </c>
      <c r="BJ270" s="18" t="s">
        <v>80</v>
      </c>
      <c r="BK270" s="152">
        <f>ROUND(I270*H270,2)</f>
        <v>0</v>
      </c>
      <c r="BL270" s="18" t="s">
        <v>159</v>
      </c>
      <c r="BM270" s="151" t="s">
        <v>374</v>
      </c>
    </row>
    <row r="271" spans="1:65" s="13" customFormat="1">
      <c r="B271" s="153"/>
      <c r="D271" s="154" t="s">
        <v>127</v>
      </c>
      <c r="E271" s="155" t="s">
        <v>1</v>
      </c>
      <c r="F271" s="156" t="s">
        <v>375</v>
      </c>
      <c r="H271" s="157">
        <v>9</v>
      </c>
      <c r="I271" s="158"/>
      <c r="L271" s="153"/>
      <c r="M271" s="159"/>
      <c r="N271" s="160"/>
      <c r="O271" s="160"/>
      <c r="P271" s="160"/>
      <c r="Q271" s="160"/>
      <c r="R271" s="160"/>
      <c r="S271" s="160"/>
      <c r="T271" s="161"/>
      <c r="AT271" s="155" t="s">
        <v>127</v>
      </c>
      <c r="AU271" s="155" t="s">
        <v>82</v>
      </c>
      <c r="AV271" s="13" t="s">
        <v>82</v>
      </c>
      <c r="AW271" s="13" t="s">
        <v>31</v>
      </c>
      <c r="AX271" s="13" t="s">
        <v>80</v>
      </c>
      <c r="AY271" s="155" t="s">
        <v>117</v>
      </c>
    </row>
    <row r="272" spans="1:65" s="2" customFormat="1" ht="24.2" customHeight="1">
      <c r="A272" s="33"/>
      <c r="B272" s="139"/>
      <c r="C272" s="140" t="s">
        <v>376</v>
      </c>
      <c r="D272" s="140" t="s">
        <v>120</v>
      </c>
      <c r="E272" s="141" t="s">
        <v>377</v>
      </c>
      <c r="F272" s="142" t="s">
        <v>378</v>
      </c>
      <c r="G272" s="143" t="s">
        <v>123</v>
      </c>
      <c r="H272" s="144">
        <v>17</v>
      </c>
      <c r="I272" s="145"/>
      <c r="J272" s="146">
        <f>ROUND(I272*H272,2)</f>
        <v>0</v>
      </c>
      <c r="K272" s="142" t="s">
        <v>1</v>
      </c>
      <c r="L272" s="34"/>
      <c r="M272" s="147" t="s">
        <v>1</v>
      </c>
      <c r="N272" s="148" t="s">
        <v>40</v>
      </c>
      <c r="O272" s="59"/>
      <c r="P272" s="149">
        <f>O272*H272</f>
        <v>0</v>
      </c>
      <c r="Q272" s="149">
        <v>6.6E-3</v>
      </c>
      <c r="R272" s="149">
        <f>Q272*H272</f>
        <v>0.11219999999999999</v>
      </c>
      <c r="S272" s="149">
        <v>0</v>
      </c>
      <c r="T272" s="15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1" t="s">
        <v>159</v>
      </c>
      <c r="AT272" s="151" t="s">
        <v>120</v>
      </c>
      <c r="AU272" s="151" t="s">
        <v>82</v>
      </c>
      <c r="AY272" s="18" t="s">
        <v>117</v>
      </c>
      <c r="BE272" s="152">
        <f>IF(N272="základní",J272,0)</f>
        <v>0</v>
      </c>
      <c r="BF272" s="152">
        <f>IF(N272="snížená",J272,0)</f>
        <v>0</v>
      </c>
      <c r="BG272" s="152">
        <f>IF(N272="zákl. přenesená",J272,0)</f>
        <v>0</v>
      </c>
      <c r="BH272" s="152">
        <f>IF(N272="sníž. přenesená",J272,0)</f>
        <v>0</v>
      </c>
      <c r="BI272" s="152">
        <f>IF(N272="nulová",J272,0)</f>
        <v>0</v>
      </c>
      <c r="BJ272" s="18" t="s">
        <v>80</v>
      </c>
      <c r="BK272" s="152">
        <f>ROUND(I272*H272,2)</f>
        <v>0</v>
      </c>
      <c r="BL272" s="18" t="s">
        <v>159</v>
      </c>
      <c r="BM272" s="151" t="s">
        <v>379</v>
      </c>
    </row>
    <row r="273" spans="1:65" s="13" customFormat="1">
      <c r="B273" s="153"/>
      <c r="D273" s="154" t="s">
        <v>127</v>
      </c>
      <c r="E273" s="155" t="s">
        <v>1</v>
      </c>
      <c r="F273" s="156" t="s">
        <v>380</v>
      </c>
      <c r="H273" s="157">
        <v>17</v>
      </c>
      <c r="I273" s="158"/>
      <c r="L273" s="153"/>
      <c r="M273" s="159"/>
      <c r="N273" s="160"/>
      <c r="O273" s="160"/>
      <c r="P273" s="160"/>
      <c r="Q273" s="160"/>
      <c r="R273" s="160"/>
      <c r="S273" s="160"/>
      <c r="T273" s="161"/>
      <c r="AT273" s="155" t="s">
        <v>127</v>
      </c>
      <c r="AU273" s="155" t="s">
        <v>82</v>
      </c>
      <c r="AV273" s="13" t="s">
        <v>82</v>
      </c>
      <c r="AW273" s="13" t="s">
        <v>31</v>
      </c>
      <c r="AX273" s="13" t="s">
        <v>80</v>
      </c>
      <c r="AY273" s="155" t="s">
        <v>117</v>
      </c>
    </row>
    <row r="274" spans="1:65" s="2" customFormat="1" ht="37.9" customHeight="1">
      <c r="A274" s="33"/>
      <c r="B274" s="139"/>
      <c r="C274" s="140" t="s">
        <v>381</v>
      </c>
      <c r="D274" s="140" t="s">
        <v>120</v>
      </c>
      <c r="E274" s="141" t="s">
        <v>382</v>
      </c>
      <c r="F274" s="142" t="s">
        <v>383</v>
      </c>
      <c r="G274" s="143" t="s">
        <v>300</v>
      </c>
      <c r="H274" s="144">
        <v>81</v>
      </c>
      <c r="I274" s="145"/>
      <c r="J274" s="146">
        <f>ROUND(I274*H274,2)</f>
        <v>0</v>
      </c>
      <c r="K274" s="142" t="s">
        <v>1</v>
      </c>
      <c r="L274" s="34"/>
      <c r="M274" s="147" t="s">
        <v>1</v>
      </c>
      <c r="N274" s="148" t="s">
        <v>40</v>
      </c>
      <c r="O274" s="59"/>
      <c r="P274" s="149">
        <f>O274*H274</f>
        <v>0</v>
      </c>
      <c r="Q274" s="149">
        <v>5.8399999999999997E-3</v>
      </c>
      <c r="R274" s="149">
        <f>Q274*H274</f>
        <v>0.47303999999999996</v>
      </c>
      <c r="S274" s="149">
        <v>0</v>
      </c>
      <c r="T274" s="15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1" t="s">
        <v>159</v>
      </c>
      <c r="AT274" s="151" t="s">
        <v>120</v>
      </c>
      <c r="AU274" s="151" t="s">
        <v>82</v>
      </c>
      <c r="AY274" s="18" t="s">
        <v>117</v>
      </c>
      <c r="BE274" s="152">
        <f>IF(N274="základní",J274,0)</f>
        <v>0</v>
      </c>
      <c r="BF274" s="152">
        <f>IF(N274="snížená",J274,0)</f>
        <v>0</v>
      </c>
      <c r="BG274" s="152">
        <f>IF(N274="zákl. přenesená",J274,0)</f>
        <v>0</v>
      </c>
      <c r="BH274" s="152">
        <f>IF(N274="sníž. přenesená",J274,0)</f>
        <v>0</v>
      </c>
      <c r="BI274" s="152">
        <f>IF(N274="nulová",J274,0)</f>
        <v>0</v>
      </c>
      <c r="BJ274" s="18" t="s">
        <v>80</v>
      </c>
      <c r="BK274" s="152">
        <f>ROUND(I274*H274,2)</f>
        <v>0</v>
      </c>
      <c r="BL274" s="18" t="s">
        <v>159</v>
      </c>
      <c r="BM274" s="151" t="s">
        <v>384</v>
      </c>
    </row>
    <row r="275" spans="1:65" s="13" customFormat="1">
      <c r="B275" s="153"/>
      <c r="D275" s="154" t="s">
        <v>127</v>
      </c>
      <c r="E275" s="155" t="s">
        <v>1</v>
      </c>
      <c r="F275" s="156" t="s">
        <v>385</v>
      </c>
      <c r="H275" s="157">
        <v>81</v>
      </c>
      <c r="I275" s="158"/>
      <c r="L275" s="153"/>
      <c r="M275" s="159"/>
      <c r="N275" s="160"/>
      <c r="O275" s="160"/>
      <c r="P275" s="160"/>
      <c r="Q275" s="160"/>
      <c r="R275" s="160"/>
      <c r="S275" s="160"/>
      <c r="T275" s="161"/>
      <c r="AT275" s="155" t="s">
        <v>127</v>
      </c>
      <c r="AU275" s="155" t="s">
        <v>82</v>
      </c>
      <c r="AV275" s="13" t="s">
        <v>82</v>
      </c>
      <c r="AW275" s="13" t="s">
        <v>31</v>
      </c>
      <c r="AX275" s="13" t="s">
        <v>80</v>
      </c>
      <c r="AY275" s="155" t="s">
        <v>117</v>
      </c>
    </row>
    <row r="276" spans="1:65" s="2" customFormat="1" ht="37.9" customHeight="1">
      <c r="A276" s="33"/>
      <c r="B276" s="139"/>
      <c r="C276" s="140" t="s">
        <v>386</v>
      </c>
      <c r="D276" s="140" t="s">
        <v>120</v>
      </c>
      <c r="E276" s="141" t="s">
        <v>387</v>
      </c>
      <c r="F276" s="142" t="s">
        <v>388</v>
      </c>
      <c r="G276" s="143" t="s">
        <v>123</v>
      </c>
      <c r="H276" s="144">
        <v>29.12</v>
      </c>
      <c r="I276" s="145"/>
      <c r="J276" s="146">
        <f>ROUND(I276*H276,2)</f>
        <v>0</v>
      </c>
      <c r="K276" s="142" t="s">
        <v>124</v>
      </c>
      <c r="L276" s="34"/>
      <c r="M276" s="147" t="s">
        <v>1</v>
      </c>
      <c r="N276" s="148" t="s">
        <v>40</v>
      </c>
      <c r="O276" s="59"/>
      <c r="P276" s="149">
        <f>O276*H276</f>
        <v>0</v>
      </c>
      <c r="Q276" s="149">
        <v>7.8300000000000002E-3</v>
      </c>
      <c r="R276" s="149">
        <f>Q276*H276</f>
        <v>0.22800960000000001</v>
      </c>
      <c r="S276" s="149">
        <v>0</v>
      </c>
      <c r="T276" s="15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1" t="s">
        <v>159</v>
      </c>
      <c r="AT276" s="151" t="s">
        <v>120</v>
      </c>
      <c r="AU276" s="151" t="s">
        <v>82</v>
      </c>
      <c r="AY276" s="18" t="s">
        <v>117</v>
      </c>
      <c r="BE276" s="152">
        <f>IF(N276="základní",J276,0)</f>
        <v>0</v>
      </c>
      <c r="BF276" s="152">
        <f>IF(N276="snížená",J276,0)</f>
        <v>0</v>
      </c>
      <c r="BG276" s="152">
        <f>IF(N276="zákl. přenesená",J276,0)</f>
        <v>0</v>
      </c>
      <c r="BH276" s="152">
        <f>IF(N276="sníž. přenesená",J276,0)</f>
        <v>0</v>
      </c>
      <c r="BI276" s="152">
        <f>IF(N276="nulová",J276,0)</f>
        <v>0</v>
      </c>
      <c r="BJ276" s="18" t="s">
        <v>80</v>
      </c>
      <c r="BK276" s="152">
        <f>ROUND(I276*H276,2)</f>
        <v>0</v>
      </c>
      <c r="BL276" s="18" t="s">
        <v>159</v>
      </c>
      <c r="BM276" s="151" t="s">
        <v>389</v>
      </c>
    </row>
    <row r="277" spans="1:65" s="13" customFormat="1">
      <c r="B277" s="153"/>
      <c r="D277" s="154" t="s">
        <v>127</v>
      </c>
      <c r="E277" s="155" t="s">
        <v>1</v>
      </c>
      <c r="F277" s="156" t="s">
        <v>390</v>
      </c>
      <c r="H277" s="157">
        <v>29.12</v>
      </c>
      <c r="I277" s="158"/>
      <c r="L277" s="153"/>
      <c r="M277" s="159"/>
      <c r="N277" s="160"/>
      <c r="O277" s="160"/>
      <c r="P277" s="160"/>
      <c r="Q277" s="160"/>
      <c r="R277" s="160"/>
      <c r="S277" s="160"/>
      <c r="T277" s="161"/>
      <c r="AT277" s="155" t="s">
        <v>127</v>
      </c>
      <c r="AU277" s="155" t="s">
        <v>82</v>
      </c>
      <c r="AV277" s="13" t="s">
        <v>82</v>
      </c>
      <c r="AW277" s="13" t="s">
        <v>31</v>
      </c>
      <c r="AX277" s="13" t="s">
        <v>80</v>
      </c>
      <c r="AY277" s="155" t="s">
        <v>117</v>
      </c>
    </row>
    <row r="278" spans="1:65" s="2" customFormat="1" ht="33" customHeight="1">
      <c r="A278" s="33"/>
      <c r="B278" s="139"/>
      <c r="C278" s="140" t="s">
        <v>391</v>
      </c>
      <c r="D278" s="140" t="s">
        <v>120</v>
      </c>
      <c r="E278" s="141" t="s">
        <v>392</v>
      </c>
      <c r="F278" s="142" t="s">
        <v>393</v>
      </c>
      <c r="G278" s="143" t="s">
        <v>300</v>
      </c>
      <c r="H278" s="144">
        <v>50</v>
      </c>
      <c r="I278" s="145"/>
      <c r="J278" s="146">
        <f>ROUND(I278*H278,2)</f>
        <v>0</v>
      </c>
      <c r="K278" s="142" t="s">
        <v>1</v>
      </c>
      <c r="L278" s="34"/>
      <c r="M278" s="147" t="s">
        <v>1</v>
      </c>
      <c r="N278" s="148" t="s">
        <v>40</v>
      </c>
      <c r="O278" s="59"/>
      <c r="P278" s="149">
        <f>O278*H278</f>
        <v>0</v>
      </c>
      <c r="Q278" s="149">
        <v>2.2000000000000001E-3</v>
      </c>
      <c r="R278" s="149">
        <f>Q278*H278</f>
        <v>0.11</v>
      </c>
      <c r="S278" s="149">
        <v>0</v>
      </c>
      <c r="T278" s="15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1" t="s">
        <v>159</v>
      </c>
      <c r="AT278" s="151" t="s">
        <v>120</v>
      </c>
      <c r="AU278" s="151" t="s">
        <v>82</v>
      </c>
      <c r="AY278" s="18" t="s">
        <v>117</v>
      </c>
      <c r="BE278" s="152">
        <f>IF(N278="základní",J278,0)</f>
        <v>0</v>
      </c>
      <c r="BF278" s="152">
        <f>IF(N278="snížená",J278,0)</f>
        <v>0</v>
      </c>
      <c r="BG278" s="152">
        <f>IF(N278="zákl. přenesená",J278,0)</f>
        <v>0</v>
      </c>
      <c r="BH278" s="152">
        <f>IF(N278="sníž. přenesená",J278,0)</f>
        <v>0</v>
      </c>
      <c r="BI278" s="152">
        <f>IF(N278="nulová",J278,0)</f>
        <v>0</v>
      </c>
      <c r="BJ278" s="18" t="s">
        <v>80</v>
      </c>
      <c r="BK278" s="152">
        <f>ROUND(I278*H278,2)</f>
        <v>0</v>
      </c>
      <c r="BL278" s="18" t="s">
        <v>159</v>
      </c>
      <c r="BM278" s="151" t="s">
        <v>394</v>
      </c>
    </row>
    <row r="279" spans="1:65" s="13" customFormat="1">
      <c r="B279" s="153"/>
      <c r="D279" s="154" t="s">
        <v>127</v>
      </c>
      <c r="E279" s="155" t="s">
        <v>1</v>
      </c>
      <c r="F279" s="156" t="s">
        <v>395</v>
      </c>
      <c r="H279" s="157">
        <v>50</v>
      </c>
      <c r="I279" s="158"/>
      <c r="L279" s="153"/>
      <c r="M279" s="159"/>
      <c r="N279" s="160"/>
      <c r="O279" s="160"/>
      <c r="P279" s="160"/>
      <c r="Q279" s="160"/>
      <c r="R279" s="160"/>
      <c r="S279" s="160"/>
      <c r="T279" s="161"/>
      <c r="AT279" s="155" t="s">
        <v>127</v>
      </c>
      <c r="AU279" s="155" t="s">
        <v>82</v>
      </c>
      <c r="AV279" s="13" t="s">
        <v>82</v>
      </c>
      <c r="AW279" s="13" t="s">
        <v>31</v>
      </c>
      <c r="AX279" s="13" t="s">
        <v>80</v>
      </c>
      <c r="AY279" s="155" t="s">
        <v>117</v>
      </c>
    </row>
    <row r="280" spans="1:65" s="2" customFormat="1" ht="33" customHeight="1">
      <c r="A280" s="33"/>
      <c r="B280" s="139"/>
      <c r="C280" s="140" t="s">
        <v>396</v>
      </c>
      <c r="D280" s="140" t="s">
        <v>120</v>
      </c>
      <c r="E280" s="141" t="s">
        <v>397</v>
      </c>
      <c r="F280" s="142" t="s">
        <v>398</v>
      </c>
      <c r="G280" s="143" t="s">
        <v>300</v>
      </c>
      <c r="H280" s="144">
        <v>185</v>
      </c>
      <c r="I280" s="145"/>
      <c r="J280" s="146">
        <f>ROUND(I280*H280,2)</f>
        <v>0</v>
      </c>
      <c r="K280" s="142" t="s">
        <v>124</v>
      </c>
      <c r="L280" s="34"/>
      <c r="M280" s="147" t="s">
        <v>1</v>
      </c>
      <c r="N280" s="148" t="s">
        <v>40</v>
      </c>
      <c r="O280" s="59"/>
      <c r="P280" s="149">
        <f>O280*H280</f>
        <v>0</v>
      </c>
      <c r="Q280" s="149">
        <v>3.5000000000000001E-3</v>
      </c>
      <c r="R280" s="149">
        <f>Q280*H280</f>
        <v>0.64749999999999996</v>
      </c>
      <c r="S280" s="149">
        <v>0</v>
      </c>
      <c r="T280" s="150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1" t="s">
        <v>159</v>
      </c>
      <c r="AT280" s="151" t="s">
        <v>120</v>
      </c>
      <c r="AU280" s="151" t="s">
        <v>82</v>
      </c>
      <c r="AY280" s="18" t="s">
        <v>117</v>
      </c>
      <c r="BE280" s="152">
        <f>IF(N280="základní",J280,0)</f>
        <v>0</v>
      </c>
      <c r="BF280" s="152">
        <f>IF(N280="snížená",J280,0)</f>
        <v>0</v>
      </c>
      <c r="BG280" s="152">
        <f>IF(N280="zákl. přenesená",J280,0)</f>
        <v>0</v>
      </c>
      <c r="BH280" s="152">
        <f>IF(N280="sníž. přenesená",J280,0)</f>
        <v>0</v>
      </c>
      <c r="BI280" s="152">
        <f>IF(N280="nulová",J280,0)</f>
        <v>0</v>
      </c>
      <c r="BJ280" s="18" t="s">
        <v>80</v>
      </c>
      <c r="BK280" s="152">
        <f>ROUND(I280*H280,2)</f>
        <v>0</v>
      </c>
      <c r="BL280" s="18" t="s">
        <v>159</v>
      </c>
      <c r="BM280" s="151" t="s">
        <v>399</v>
      </c>
    </row>
    <row r="281" spans="1:65" s="13" customFormat="1">
      <c r="B281" s="153"/>
      <c r="D281" s="154" t="s">
        <v>127</v>
      </c>
      <c r="E281" s="155" t="s">
        <v>1</v>
      </c>
      <c r="F281" s="156" t="s">
        <v>400</v>
      </c>
      <c r="H281" s="157">
        <v>185</v>
      </c>
      <c r="I281" s="158"/>
      <c r="L281" s="153"/>
      <c r="M281" s="159"/>
      <c r="N281" s="160"/>
      <c r="O281" s="160"/>
      <c r="P281" s="160"/>
      <c r="Q281" s="160"/>
      <c r="R281" s="160"/>
      <c r="S281" s="160"/>
      <c r="T281" s="161"/>
      <c r="AT281" s="155" t="s">
        <v>127</v>
      </c>
      <c r="AU281" s="155" t="s">
        <v>82</v>
      </c>
      <c r="AV281" s="13" t="s">
        <v>82</v>
      </c>
      <c r="AW281" s="13" t="s">
        <v>31</v>
      </c>
      <c r="AX281" s="13" t="s">
        <v>80</v>
      </c>
      <c r="AY281" s="155" t="s">
        <v>117</v>
      </c>
    </row>
    <row r="282" spans="1:65" s="2" customFormat="1" ht="33" customHeight="1">
      <c r="A282" s="33"/>
      <c r="B282" s="139"/>
      <c r="C282" s="140" t="s">
        <v>401</v>
      </c>
      <c r="D282" s="140" t="s">
        <v>120</v>
      </c>
      <c r="E282" s="141" t="s">
        <v>402</v>
      </c>
      <c r="F282" s="142" t="s">
        <v>403</v>
      </c>
      <c r="G282" s="143" t="s">
        <v>300</v>
      </c>
      <c r="H282" s="144">
        <v>127</v>
      </c>
      <c r="I282" s="145"/>
      <c r="J282" s="146">
        <f>ROUND(I282*H282,2)</f>
        <v>0</v>
      </c>
      <c r="K282" s="142" t="s">
        <v>1</v>
      </c>
      <c r="L282" s="34"/>
      <c r="M282" s="147" t="s">
        <v>1</v>
      </c>
      <c r="N282" s="148" t="s">
        <v>40</v>
      </c>
      <c r="O282" s="59"/>
      <c r="P282" s="149">
        <f>O282*H282</f>
        <v>0</v>
      </c>
      <c r="Q282" s="149">
        <v>2.8900000000000002E-3</v>
      </c>
      <c r="R282" s="149">
        <f>Q282*H282</f>
        <v>0.36703000000000002</v>
      </c>
      <c r="S282" s="149">
        <v>0</v>
      </c>
      <c r="T282" s="150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1" t="s">
        <v>159</v>
      </c>
      <c r="AT282" s="151" t="s">
        <v>120</v>
      </c>
      <c r="AU282" s="151" t="s">
        <v>82</v>
      </c>
      <c r="AY282" s="18" t="s">
        <v>117</v>
      </c>
      <c r="BE282" s="152">
        <f>IF(N282="základní",J282,0)</f>
        <v>0</v>
      </c>
      <c r="BF282" s="152">
        <f>IF(N282="snížená",J282,0)</f>
        <v>0</v>
      </c>
      <c r="BG282" s="152">
        <f>IF(N282="zákl. přenesená",J282,0)</f>
        <v>0</v>
      </c>
      <c r="BH282" s="152">
        <f>IF(N282="sníž. přenesená",J282,0)</f>
        <v>0</v>
      </c>
      <c r="BI282" s="152">
        <f>IF(N282="nulová",J282,0)</f>
        <v>0</v>
      </c>
      <c r="BJ282" s="18" t="s">
        <v>80</v>
      </c>
      <c r="BK282" s="152">
        <f>ROUND(I282*H282,2)</f>
        <v>0</v>
      </c>
      <c r="BL282" s="18" t="s">
        <v>159</v>
      </c>
      <c r="BM282" s="151" t="s">
        <v>404</v>
      </c>
    </row>
    <row r="283" spans="1:65" s="13" customFormat="1">
      <c r="B283" s="153"/>
      <c r="D283" s="154" t="s">
        <v>127</v>
      </c>
      <c r="E283" s="155" t="s">
        <v>1</v>
      </c>
      <c r="F283" s="156" t="s">
        <v>405</v>
      </c>
      <c r="H283" s="157">
        <v>127</v>
      </c>
      <c r="I283" s="158"/>
      <c r="L283" s="153"/>
      <c r="M283" s="159"/>
      <c r="N283" s="160"/>
      <c r="O283" s="160"/>
      <c r="P283" s="160"/>
      <c r="Q283" s="160"/>
      <c r="R283" s="160"/>
      <c r="S283" s="160"/>
      <c r="T283" s="161"/>
      <c r="AT283" s="155" t="s">
        <v>127</v>
      </c>
      <c r="AU283" s="155" t="s">
        <v>82</v>
      </c>
      <c r="AV283" s="13" t="s">
        <v>82</v>
      </c>
      <c r="AW283" s="13" t="s">
        <v>31</v>
      </c>
      <c r="AX283" s="13" t="s">
        <v>80</v>
      </c>
      <c r="AY283" s="155" t="s">
        <v>117</v>
      </c>
    </row>
    <row r="284" spans="1:65" s="2" customFormat="1" ht="24.2" customHeight="1">
      <c r="A284" s="33"/>
      <c r="B284" s="139"/>
      <c r="C284" s="140" t="s">
        <v>406</v>
      </c>
      <c r="D284" s="140" t="s">
        <v>120</v>
      </c>
      <c r="E284" s="141" t="s">
        <v>407</v>
      </c>
      <c r="F284" s="142" t="s">
        <v>408</v>
      </c>
      <c r="G284" s="143" t="s">
        <v>235</v>
      </c>
      <c r="H284" s="187"/>
      <c r="I284" s="145"/>
      <c r="J284" s="146">
        <f>ROUND(I284*H284,2)</f>
        <v>0</v>
      </c>
      <c r="K284" s="142" t="s">
        <v>124</v>
      </c>
      <c r="L284" s="34"/>
      <c r="M284" s="147" t="s">
        <v>1</v>
      </c>
      <c r="N284" s="148" t="s">
        <v>40</v>
      </c>
      <c r="O284" s="59"/>
      <c r="P284" s="149">
        <f>O284*H284</f>
        <v>0</v>
      </c>
      <c r="Q284" s="149">
        <v>0</v>
      </c>
      <c r="R284" s="149">
        <f>Q284*H284</f>
        <v>0</v>
      </c>
      <c r="S284" s="149">
        <v>0</v>
      </c>
      <c r="T284" s="150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1" t="s">
        <v>159</v>
      </c>
      <c r="AT284" s="151" t="s">
        <v>120</v>
      </c>
      <c r="AU284" s="151" t="s">
        <v>82</v>
      </c>
      <c r="AY284" s="18" t="s">
        <v>117</v>
      </c>
      <c r="BE284" s="152">
        <f>IF(N284="základní",J284,0)</f>
        <v>0</v>
      </c>
      <c r="BF284" s="152">
        <f>IF(N284="snížená",J284,0)</f>
        <v>0</v>
      </c>
      <c r="BG284" s="152">
        <f>IF(N284="zákl. přenesená",J284,0)</f>
        <v>0</v>
      </c>
      <c r="BH284" s="152">
        <f>IF(N284="sníž. přenesená",J284,0)</f>
        <v>0</v>
      </c>
      <c r="BI284" s="152">
        <f>IF(N284="nulová",J284,0)</f>
        <v>0</v>
      </c>
      <c r="BJ284" s="18" t="s">
        <v>80</v>
      </c>
      <c r="BK284" s="152">
        <f>ROUND(I284*H284,2)</f>
        <v>0</v>
      </c>
      <c r="BL284" s="18" t="s">
        <v>159</v>
      </c>
      <c r="BM284" s="151" t="s">
        <v>409</v>
      </c>
    </row>
    <row r="285" spans="1:65" s="12" customFormat="1" ht="25.9" customHeight="1">
      <c r="B285" s="126"/>
      <c r="D285" s="127" t="s">
        <v>74</v>
      </c>
      <c r="E285" s="128" t="s">
        <v>410</v>
      </c>
      <c r="F285" s="128" t="s">
        <v>411</v>
      </c>
      <c r="I285" s="129"/>
      <c r="J285" s="130">
        <f>BK285</f>
        <v>0</v>
      </c>
      <c r="L285" s="126"/>
      <c r="M285" s="131"/>
      <c r="N285" s="132"/>
      <c r="O285" s="132"/>
      <c r="P285" s="133">
        <f>P286+P288</f>
        <v>0</v>
      </c>
      <c r="Q285" s="132"/>
      <c r="R285" s="133">
        <f>R286+R288</f>
        <v>0</v>
      </c>
      <c r="S285" s="132"/>
      <c r="T285" s="134">
        <f>T286+T288</f>
        <v>0</v>
      </c>
      <c r="AR285" s="127" t="s">
        <v>143</v>
      </c>
      <c r="AT285" s="135" t="s">
        <v>74</v>
      </c>
      <c r="AU285" s="135" t="s">
        <v>75</v>
      </c>
      <c r="AY285" s="127" t="s">
        <v>117</v>
      </c>
      <c r="BK285" s="136">
        <f>BK286+BK288</f>
        <v>0</v>
      </c>
    </row>
    <row r="286" spans="1:65" s="12" customFormat="1" ht="22.9" customHeight="1">
      <c r="B286" s="126"/>
      <c r="D286" s="127" t="s">
        <v>74</v>
      </c>
      <c r="E286" s="137" t="s">
        <v>412</v>
      </c>
      <c r="F286" s="137" t="s">
        <v>413</v>
      </c>
      <c r="I286" s="129"/>
      <c r="J286" s="138">
        <f>BK286</f>
        <v>0</v>
      </c>
      <c r="L286" s="126"/>
      <c r="M286" s="131"/>
      <c r="N286" s="132"/>
      <c r="O286" s="132"/>
      <c r="P286" s="133">
        <f>P287</f>
        <v>0</v>
      </c>
      <c r="Q286" s="132"/>
      <c r="R286" s="133">
        <f>R287</f>
        <v>0</v>
      </c>
      <c r="S286" s="132"/>
      <c r="T286" s="134">
        <f>T287</f>
        <v>0</v>
      </c>
      <c r="AR286" s="127" t="s">
        <v>143</v>
      </c>
      <c r="AT286" s="135" t="s">
        <v>74</v>
      </c>
      <c r="AU286" s="135" t="s">
        <v>80</v>
      </c>
      <c r="AY286" s="127" t="s">
        <v>117</v>
      </c>
      <c r="BK286" s="136">
        <f>BK287</f>
        <v>0</v>
      </c>
    </row>
    <row r="287" spans="1:65" s="2" customFormat="1" ht="16.5" customHeight="1">
      <c r="A287" s="33"/>
      <c r="B287" s="139"/>
      <c r="C287" s="140" t="s">
        <v>414</v>
      </c>
      <c r="D287" s="140" t="s">
        <v>120</v>
      </c>
      <c r="E287" s="141" t="s">
        <v>415</v>
      </c>
      <c r="F287" s="142" t="s">
        <v>413</v>
      </c>
      <c r="G287" s="143" t="s">
        <v>416</v>
      </c>
      <c r="H287" s="144">
        <v>1</v>
      </c>
      <c r="I287" s="145"/>
      <c r="J287" s="146">
        <f>ROUND(I287*H287,2)</f>
        <v>0</v>
      </c>
      <c r="K287" s="142" t="s">
        <v>124</v>
      </c>
      <c r="L287" s="34"/>
      <c r="M287" s="147" t="s">
        <v>1</v>
      </c>
      <c r="N287" s="148" t="s">
        <v>40</v>
      </c>
      <c r="O287" s="59"/>
      <c r="P287" s="149">
        <f>O287*H287</f>
        <v>0</v>
      </c>
      <c r="Q287" s="149">
        <v>0</v>
      </c>
      <c r="R287" s="149">
        <f>Q287*H287</f>
        <v>0</v>
      </c>
      <c r="S287" s="149">
        <v>0</v>
      </c>
      <c r="T287" s="150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51" t="s">
        <v>417</v>
      </c>
      <c r="AT287" s="151" t="s">
        <v>120</v>
      </c>
      <c r="AU287" s="151" t="s">
        <v>82</v>
      </c>
      <c r="AY287" s="18" t="s">
        <v>117</v>
      </c>
      <c r="BE287" s="152">
        <f>IF(N287="základní",J287,0)</f>
        <v>0</v>
      </c>
      <c r="BF287" s="152">
        <f>IF(N287="snížená",J287,0)</f>
        <v>0</v>
      </c>
      <c r="BG287" s="152">
        <f>IF(N287="zákl. přenesená",J287,0)</f>
        <v>0</v>
      </c>
      <c r="BH287" s="152">
        <f>IF(N287="sníž. přenesená",J287,0)</f>
        <v>0</v>
      </c>
      <c r="BI287" s="152">
        <f>IF(N287="nulová",J287,0)</f>
        <v>0</v>
      </c>
      <c r="BJ287" s="18" t="s">
        <v>80</v>
      </c>
      <c r="BK287" s="152">
        <f>ROUND(I287*H287,2)</f>
        <v>0</v>
      </c>
      <c r="BL287" s="18" t="s">
        <v>417</v>
      </c>
      <c r="BM287" s="151" t="s">
        <v>418</v>
      </c>
    </row>
    <row r="288" spans="1:65" s="12" customFormat="1" ht="22.9" customHeight="1">
      <c r="B288" s="126"/>
      <c r="D288" s="127" t="s">
        <v>74</v>
      </c>
      <c r="E288" s="137" t="s">
        <v>419</v>
      </c>
      <c r="F288" s="137" t="s">
        <v>420</v>
      </c>
      <c r="I288" s="129"/>
      <c r="J288" s="138">
        <f>BK288</f>
        <v>0</v>
      </c>
      <c r="L288" s="126"/>
      <c r="M288" s="131"/>
      <c r="N288" s="132"/>
      <c r="O288" s="132"/>
      <c r="P288" s="133">
        <f>P289</f>
        <v>0</v>
      </c>
      <c r="Q288" s="132"/>
      <c r="R288" s="133">
        <f>R289</f>
        <v>0</v>
      </c>
      <c r="S288" s="132"/>
      <c r="T288" s="134">
        <f>T289</f>
        <v>0</v>
      </c>
      <c r="AR288" s="127" t="s">
        <v>143</v>
      </c>
      <c r="AT288" s="135" t="s">
        <v>74</v>
      </c>
      <c r="AU288" s="135" t="s">
        <v>80</v>
      </c>
      <c r="AY288" s="127" t="s">
        <v>117</v>
      </c>
      <c r="BK288" s="136">
        <f>BK289</f>
        <v>0</v>
      </c>
    </row>
    <row r="289" spans="1:65" s="2" customFormat="1" ht="16.5" customHeight="1">
      <c r="A289" s="33"/>
      <c r="B289" s="139"/>
      <c r="C289" s="140" t="s">
        <v>421</v>
      </c>
      <c r="D289" s="140" t="s">
        <v>120</v>
      </c>
      <c r="E289" s="141" t="s">
        <v>422</v>
      </c>
      <c r="F289" s="142" t="s">
        <v>420</v>
      </c>
      <c r="G289" s="143" t="s">
        <v>416</v>
      </c>
      <c r="H289" s="144">
        <v>1</v>
      </c>
      <c r="I289" s="145"/>
      <c r="J289" s="146">
        <f>ROUND(I289*H289,2)</f>
        <v>0</v>
      </c>
      <c r="K289" s="142" t="s">
        <v>124</v>
      </c>
      <c r="L289" s="34"/>
      <c r="M289" s="196" t="s">
        <v>1</v>
      </c>
      <c r="N289" s="197" t="s">
        <v>40</v>
      </c>
      <c r="O289" s="198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51" t="s">
        <v>417</v>
      </c>
      <c r="AT289" s="151" t="s">
        <v>120</v>
      </c>
      <c r="AU289" s="151" t="s">
        <v>82</v>
      </c>
      <c r="AY289" s="18" t="s">
        <v>117</v>
      </c>
      <c r="BE289" s="152">
        <f>IF(N289="základní",J289,0)</f>
        <v>0</v>
      </c>
      <c r="BF289" s="152">
        <f>IF(N289="snížená",J289,0)</f>
        <v>0</v>
      </c>
      <c r="BG289" s="152">
        <f>IF(N289="zákl. přenesená",J289,0)</f>
        <v>0</v>
      </c>
      <c r="BH289" s="152">
        <f>IF(N289="sníž. přenesená",J289,0)</f>
        <v>0</v>
      </c>
      <c r="BI289" s="152">
        <f>IF(N289="nulová",J289,0)</f>
        <v>0</v>
      </c>
      <c r="BJ289" s="18" t="s">
        <v>80</v>
      </c>
      <c r="BK289" s="152">
        <f>ROUND(I289*H289,2)</f>
        <v>0</v>
      </c>
      <c r="BL289" s="18" t="s">
        <v>417</v>
      </c>
      <c r="BM289" s="151" t="s">
        <v>423</v>
      </c>
    </row>
    <row r="290" spans="1:65" s="2" customFormat="1" ht="6.95" customHeight="1">
      <c r="A290" s="33"/>
      <c r="B290" s="48"/>
      <c r="C290" s="49"/>
      <c r="D290" s="49"/>
      <c r="E290" s="49"/>
      <c r="F290" s="49"/>
      <c r="G290" s="49"/>
      <c r="H290" s="49"/>
      <c r="I290" s="49"/>
      <c r="J290" s="49"/>
      <c r="K290" s="49"/>
      <c r="L290" s="34"/>
      <c r="M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</row>
  </sheetData>
  <autoFilter ref="C124:K289"/>
  <mergeCells count="6">
    <mergeCell ref="E117:H11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Flekacova010 - Rekonstruk...</vt:lpstr>
      <vt:lpstr>'Flekacova010 - Rekonstruk...'!Názvy_tisku</vt:lpstr>
      <vt:lpstr>'Rekapitulace stavby'!Názvy_tisku</vt:lpstr>
      <vt:lpstr>'Flekacova010 - Rekonstruk...'!Oblast_tisku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Jiří Hurta</cp:lastModifiedBy>
  <cp:lastPrinted>2021-11-30T06:34:24Z</cp:lastPrinted>
  <dcterms:created xsi:type="dcterms:W3CDTF">2021-11-29T07:57:46Z</dcterms:created>
  <dcterms:modified xsi:type="dcterms:W3CDTF">2021-11-30T06:37:27Z</dcterms:modified>
</cp:coreProperties>
</file>