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rubova\VEREJNE ZAKAZKY SZZ\2023\VZ externisti 2023\KRN_FMP_2022_08_transportni system vzorku\dokumenty final\"/>
    </mc:Choice>
  </mc:AlternateContent>
  <bookViews>
    <workbookView xWindow="0" yWindow="0" windowWidth="29205" windowHeight="12150"/>
  </bookViews>
  <sheets>
    <sheet name="Rekapitulace stavby" sheetId="1" r:id="rId1"/>
    <sheet name="01 - Zdroj a rozvod stlač..." sheetId="2" r:id="rId2"/>
    <sheet name="02 - Stavební část" sheetId="3" r:id="rId3"/>
    <sheet name="Pokyny pro vyplnění" sheetId="4" r:id="rId4"/>
  </sheets>
  <definedNames>
    <definedName name="_xlnm._FilterDatabase" localSheetId="1">'01 - Zdroj a rozvod stlač...'!$C$80:$K$103</definedName>
    <definedName name="_xlnm._FilterDatabase" localSheetId="2">'02 - Stavební část'!$C$96:$K$400</definedName>
    <definedName name="_xlnm.Print_Titles" localSheetId="1">'01 - Zdroj a rozvod stlač...'!$80:$80</definedName>
    <definedName name="_xlnm.Print_Titles" localSheetId="2">'02 - Stavební část'!$96:$96</definedName>
    <definedName name="_xlnm.Print_Titles" localSheetId="0">'Rekapitulace stavby'!$52:$52</definedName>
    <definedName name="_xlnm.Print_Area" localSheetId="1">'01 - Zdroj a rozvod stlač...'!$C$4:$J$39,'01 - Zdroj a rozvod stlač...'!$C$45:$J$62,'01 - Zdroj a rozvod stlač...'!$C$68:$J$103</definedName>
    <definedName name="_xlnm.Print_Area" localSheetId="2">'02 - Stavební část'!$C$4:$J$39,'02 - Stavební část'!$C$45:$J$78,'02 - Stavební část'!$C$84:$J$400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62913" iterateDelta="1E-4"/>
</workbook>
</file>

<file path=xl/calcChain.xml><?xml version="1.0" encoding="utf-8"?>
<calcChain xmlns="http://schemas.openxmlformats.org/spreadsheetml/2006/main">
  <c r="BK399" i="3" l="1"/>
  <c r="BI399" i="3"/>
  <c r="BH399" i="3"/>
  <c r="BG399" i="3"/>
  <c r="BF399" i="3"/>
  <c r="T399" i="3"/>
  <c r="R399" i="3"/>
  <c r="P399" i="3"/>
  <c r="J399" i="3"/>
  <c r="BE399" i="3" s="1"/>
  <c r="BK398" i="3"/>
  <c r="J398" i="3" s="1"/>
  <c r="J77" i="3" s="1"/>
  <c r="T398" i="3"/>
  <c r="T394" i="3" s="1"/>
  <c r="R398" i="3"/>
  <c r="P398" i="3"/>
  <c r="J397" i="3"/>
  <c r="BK395" i="3"/>
  <c r="BI395" i="3"/>
  <c r="BH395" i="3"/>
  <c r="BG395" i="3"/>
  <c r="BF395" i="3"/>
  <c r="BE395" i="3"/>
  <c r="T395" i="3"/>
  <c r="R395" i="3"/>
  <c r="P395" i="3"/>
  <c r="J395" i="3"/>
  <c r="BK394" i="3"/>
  <c r="J394" i="3" s="1"/>
  <c r="J75" i="3" s="1"/>
  <c r="R394" i="3"/>
  <c r="P394" i="3"/>
  <c r="BK381" i="3"/>
  <c r="BI381" i="3"/>
  <c r="BH381" i="3"/>
  <c r="BG381" i="3"/>
  <c r="BF381" i="3"/>
  <c r="BE381" i="3"/>
  <c r="T381" i="3"/>
  <c r="R381" i="3"/>
  <c r="P381" i="3"/>
  <c r="J381" i="3"/>
  <c r="BK380" i="3"/>
  <c r="BI380" i="3"/>
  <c r="BH380" i="3"/>
  <c r="BG380" i="3"/>
  <c r="BF380" i="3"/>
  <c r="T380" i="3"/>
  <c r="R380" i="3"/>
  <c r="P380" i="3"/>
  <c r="P379" i="3" s="1"/>
  <c r="J380" i="3"/>
  <c r="BE380" i="3" s="1"/>
  <c r="BK379" i="3"/>
  <c r="J379" i="3" s="1"/>
  <c r="J74" i="3" s="1"/>
  <c r="T379" i="3"/>
  <c r="R379" i="3"/>
  <c r="BK365" i="3"/>
  <c r="BI365" i="3"/>
  <c r="BH365" i="3"/>
  <c r="BG365" i="3"/>
  <c r="BF365" i="3"/>
  <c r="BE365" i="3"/>
  <c r="T365" i="3"/>
  <c r="R365" i="3"/>
  <c r="P365" i="3"/>
  <c r="J365" i="3"/>
  <c r="BK363" i="3"/>
  <c r="BI363" i="3"/>
  <c r="BH363" i="3"/>
  <c r="BG363" i="3"/>
  <c r="BF363" i="3"/>
  <c r="T363" i="3"/>
  <c r="R363" i="3"/>
  <c r="P363" i="3"/>
  <c r="J363" i="3"/>
  <c r="BE363" i="3" s="1"/>
  <c r="BK345" i="3"/>
  <c r="BK318" i="3" s="1"/>
  <c r="J318" i="3" s="1"/>
  <c r="J73" i="3" s="1"/>
  <c r="BI345" i="3"/>
  <c r="BH345" i="3"/>
  <c r="BG345" i="3"/>
  <c r="BF345" i="3"/>
  <c r="T345" i="3"/>
  <c r="R345" i="3"/>
  <c r="P345" i="3"/>
  <c r="P318" i="3" s="1"/>
  <c r="J345" i="3"/>
  <c r="BE345" i="3" s="1"/>
  <c r="BK322" i="3"/>
  <c r="BI322" i="3"/>
  <c r="BH322" i="3"/>
  <c r="BG322" i="3"/>
  <c r="BF322" i="3"/>
  <c r="BE322" i="3"/>
  <c r="T322" i="3"/>
  <c r="T318" i="3" s="1"/>
  <c r="R322" i="3"/>
  <c r="P322" i="3"/>
  <c r="J322" i="3"/>
  <c r="BK319" i="3"/>
  <c r="BI319" i="3"/>
  <c r="BH319" i="3"/>
  <c r="BG319" i="3"/>
  <c r="BF319" i="3"/>
  <c r="BE319" i="3"/>
  <c r="T319" i="3"/>
  <c r="R319" i="3"/>
  <c r="P319" i="3"/>
  <c r="J319" i="3"/>
  <c r="R318" i="3"/>
  <c r="BK308" i="3"/>
  <c r="BI308" i="3"/>
  <c r="BH308" i="3"/>
  <c r="BG308" i="3"/>
  <c r="BF308" i="3"/>
  <c r="BE308" i="3"/>
  <c r="T308" i="3"/>
  <c r="R308" i="3"/>
  <c r="P308" i="3"/>
  <c r="J308" i="3"/>
  <c r="BK296" i="3"/>
  <c r="BI296" i="3"/>
  <c r="BH296" i="3"/>
  <c r="BG296" i="3"/>
  <c r="BF296" i="3"/>
  <c r="T296" i="3"/>
  <c r="R296" i="3"/>
  <c r="P296" i="3"/>
  <c r="J296" i="3"/>
  <c r="BE296" i="3" s="1"/>
  <c r="BK286" i="3"/>
  <c r="BK285" i="3" s="1"/>
  <c r="J285" i="3" s="1"/>
  <c r="J72" i="3" s="1"/>
  <c r="BI286" i="3"/>
  <c r="BH286" i="3"/>
  <c r="BG286" i="3"/>
  <c r="BF286" i="3"/>
  <c r="T286" i="3"/>
  <c r="T285" i="3" s="1"/>
  <c r="R286" i="3"/>
  <c r="P286" i="3"/>
  <c r="P285" i="3" s="1"/>
  <c r="J286" i="3"/>
  <c r="BE286" i="3" s="1"/>
  <c r="R285" i="3"/>
  <c r="BK283" i="3"/>
  <c r="BI283" i="3"/>
  <c r="BH283" i="3"/>
  <c r="BG283" i="3"/>
  <c r="BF283" i="3"/>
  <c r="BE283" i="3"/>
  <c r="T283" i="3"/>
  <c r="R283" i="3"/>
  <c r="P283" i="3"/>
  <c r="J283" i="3"/>
  <c r="BK280" i="3"/>
  <c r="BI280" i="3"/>
  <c r="BH280" i="3"/>
  <c r="BG280" i="3"/>
  <c r="BF280" i="3"/>
  <c r="T280" i="3"/>
  <c r="R280" i="3"/>
  <c r="P280" i="3"/>
  <c r="J280" i="3"/>
  <c r="BE280" i="3" s="1"/>
  <c r="BK268" i="3"/>
  <c r="BI268" i="3"/>
  <c r="BH268" i="3"/>
  <c r="BG268" i="3"/>
  <c r="BF268" i="3"/>
  <c r="T268" i="3"/>
  <c r="R268" i="3"/>
  <c r="P268" i="3"/>
  <c r="J268" i="3"/>
  <c r="BE268" i="3" s="1"/>
  <c r="BK266" i="3"/>
  <c r="BI266" i="3"/>
  <c r="BH266" i="3"/>
  <c r="BG266" i="3"/>
  <c r="BF266" i="3"/>
  <c r="BE266" i="3"/>
  <c r="T266" i="3"/>
  <c r="R266" i="3"/>
  <c r="P266" i="3"/>
  <c r="J266" i="3"/>
  <c r="BK254" i="3"/>
  <c r="BI254" i="3"/>
  <c r="BH254" i="3"/>
  <c r="BG254" i="3"/>
  <c r="BF254" i="3"/>
  <c r="BE254" i="3"/>
  <c r="T254" i="3"/>
  <c r="R254" i="3"/>
  <c r="P254" i="3"/>
  <c r="J254" i="3"/>
  <c r="BK244" i="3"/>
  <c r="BI244" i="3"/>
  <c r="BH244" i="3"/>
  <c r="BG244" i="3"/>
  <c r="BF244" i="3"/>
  <c r="T244" i="3"/>
  <c r="R244" i="3"/>
  <c r="P244" i="3"/>
  <c r="J244" i="3"/>
  <c r="BE244" i="3" s="1"/>
  <c r="BK240" i="3"/>
  <c r="BI240" i="3"/>
  <c r="BH240" i="3"/>
  <c r="BG240" i="3"/>
  <c r="BF240" i="3"/>
  <c r="T240" i="3"/>
  <c r="R240" i="3"/>
  <c r="P240" i="3"/>
  <c r="J240" i="3"/>
  <c r="BE240" i="3" s="1"/>
  <c r="BK236" i="3"/>
  <c r="BI236" i="3"/>
  <c r="BH236" i="3"/>
  <c r="BG236" i="3"/>
  <c r="BF236" i="3"/>
  <c r="BE236" i="3"/>
  <c r="T236" i="3"/>
  <c r="R236" i="3"/>
  <c r="P236" i="3"/>
  <c r="J236" i="3"/>
  <c r="BK232" i="3"/>
  <c r="BI232" i="3"/>
  <c r="BH232" i="3"/>
  <c r="BG232" i="3"/>
  <c r="BF232" i="3"/>
  <c r="BE232" i="3"/>
  <c r="T232" i="3"/>
  <c r="R232" i="3"/>
  <c r="P232" i="3"/>
  <c r="J232" i="3"/>
  <c r="BK224" i="3"/>
  <c r="BI224" i="3"/>
  <c r="BH224" i="3"/>
  <c r="BG224" i="3"/>
  <c r="BF224" i="3"/>
  <c r="T224" i="3"/>
  <c r="R224" i="3"/>
  <c r="P224" i="3"/>
  <c r="P204" i="3" s="1"/>
  <c r="J224" i="3"/>
  <c r="BE224" i="3" s="1"/>
  <c r="BK217" i="3"/>
  <c r="BI217" i="3"/>
  <c r="BH217" i="3"/>
  <c r="BG217" i="3"/>
  <c r="BF217" i="3"/>
  <c r="T217" i="3"/>
  <c r="T204" i="3" s="1"/>
  <c r="R217" i="3"/>
  <c r="P217" i="3"/>
  <c r="J217" i="3"/>
  <c r="BE217" i="3" s="1"/>
  <c r="BK209" i="3"/>
  <c r="BI209" i="3"/>
  <c r="BH209" i="3"/>
  <c r="BG209" i="3"/>
  <c r="BF209" i="3"/>
  <c r="BE209" i="3"/>
  <c r="T209" i="3"/>
  <c r="R209" i="3"/>
  <c r="P209" i="3"/>
  <c r="J209" i="3"/>
  <c r="BK205" i="3"/>
  <c r="BI205" i="3"/>
  <c r="BH205" i="3"/>
  <c r="BG205" i="3"/>
  <c r="BF205" i="3"/>
  <c r="BE205" i="3"/>
  <c r="T205" i="3"/>
  <c r="R205" i="3"/>
  <c r="R204" i="3" s="1"/>
  <c r="P205" i="3"/>
  <c r="J205" i="3"/>
  <c r="BK204" i="3"/>
  <c r="J204" i="3" s="1"/>
  <c r="J71" i="3" s="1"/>
  <c r="BK202" i="3"/>
  <c r="BI202" i="3"/>
  <c r="BH202" i="3"/>
  <c r="BG202" i="3"/>
  <c r="BF202" i="3"/>
  <c r="BE202" i="3"/>
  <c r="T202" i="3"/>
  <c r="R202" i="3"/>
  <c r="P202" i="3"/>
  <c r="J202" i="3"/>
  <c r="BK200" i="3"/>
  <c r="BI200" i="3"/>
  <c r="BH200" i="3"/>
  <c r="BG200" i="3"/>
  <c r="BF200" i="3"/>
  <c r="T200" i="3"/>
  <c r="R200" i="3"/>
  <c r="P200" i="3"/>
  <c r="J200" i="3"/>
  <c r="BE200" i="3" s="1"/>
  <c r="BK198" i="3"/>
  <c r="BI198" i="3"/>
  <c r="BH198" i="3"/>
  <c r="BG198" i="3"/>
  <c r="BF198" i="3"/>
  <c r="T198" i="3"/>
  <c r="R198" i="3"/>
  <c r="R191" i="3" s="1"/>
  <c r="P198" i="3"/>
  <c r="J198" i="3"/>
  <c r="BE198" i="3" s="1"/>
  <c r="BK195" i="3"/>
  <c r="BK191" i="3" s="1"/>
  <c r="BI195" i="3"/>
  <c r="BH195" i="3"/>
  <c r="BG195" i="3"/>
  <c r="BF195" i="3"/>
  <c r="BE195" i="3"/>
  <c r="T195" i="3"/>
  <c r="R195" i="3"/>
  <c r="P195" i="3"/>
  <c r="P191" i="3" s="1"/>
  <c r="J195" i="3"/>
  <c r="BK192" i="3"/>
  <c r="BI192" i="3"/>
  <c r="BH192" i="3"/>
  <c r="BG192" i="3"/>
  <c r="BF192" i="3"/>
  <c r="T192" i="3"/>
  <c r="R192" i="3"/>
  <c r="P192" i="3"/>
  <c r="J192" i="3"/>
  <c r="BE192" i="3" s="1"/>
  <c r="T191" i="3"/>
  <c r="BK188" i="3"/>
  <c r="BI188" i="3"/>
  <c r="BH188" i="3"/>
  <c r="BG188" i="3"/>
  <c r="BF188" i="3"/>
  <c r="BE188" i="3"/>
  <c r="T188" i="3"/>
  <c r="R188" i="3"/>
  <c r="P188" i="3"/>
  <c r="J188" i="3"/>
  <c r="BK187" i="3"/>
  <c r="J187" i="3" s="1"/>
  <c r="J69" i="3" s="1"/>
  <c r="T187" i="3"/>
  <c r="R187" i="3"/>
  <c r="P187" i="3"/>
  <c r="BK184" i="3"/>
  <c r="BK183" i="3" s="1"/>
  <c r="J183" i="3" s="1"/>
  <c r="J67" i="3" s="1"/>
  <c r="BI184" i="3"/>
  <c r="BH184" i="3"/>
  <c r="BG184" i="3"/>
  <c r="BF184" i="3"/>
  <c r="T184" i="3"/>
  <c r="R184" i="3"/>
  <c r="R183" i="3" s="1"/>
  <c r="P184" i="3"/>
  <c r="P183" i="3" s="1"/>
  <c r="J184" i="3"/>
  <c r="BE184" i="3" s="1"/>
  <c r="T183" i="3"/>
  <c r="BK181" i="3"/>
  <c r="BI181" i="3"/>
  <c r="BH181" i="3"/>
  <c r="BG181" i="3"/>
  <c r="BF181" i="3"/>
  <c r="T181" i="3"/>
  <c r="R181" i="3"/>
  <c r="P181" i="3"/>
  <c r="J181" i="3"/>
  <c r="BE181" i="3" s="1"/>
  <c r="BK178" i="3"/>
  <c r="BI178" i="3"/>
  <c r="BH178" i="3"/>
  <c r="BG178" i="3"/>
  <c r="BF178" i="3"/>
  <c r="T178" i="3"/>
  <c r="R178" i="3"/>
  <c r="R173" i="3" s="1"/>
  <c r="P178" i="3"/>
  <c r="J178" i="3"/>
  <c r="BE178" i="3" s="1"/>
  <c r="BK176" i="3"/>
  <c r="BK173" i="3" s="1"/>
  <c r="J173" i="3" s="1"/>
  <c r="J66" i="3" s="1"/>
  <c r="BI176" i="3"/>
  <c r="BH176" i="3"/>
  <c r="BG176" i="3"/>
  <c r="BF176" i="3"/>
  <c r="BE176" i="3"/>
  <c r="T176" i="3"/>
  <c r="R176" i="3"/>
  <c r="P176" i="3"/>
  <c r="P173" i="3" s="1"/>
  <c r="J176" i="3"/>
  <c r="BK174" i="3"/>
  <c r="BI174" i="3"/>
  <c r="BH174" i="3"/>
  <c r="BG174" i="3"/>
  <c r="BF174" i="3"/>
  <c r="T174" i="3"/>
  <c r="R174" i="3"/>
  <c r="P174" i="3"/>
  <c r="J174" i="3"/>
  <c r="BE174" i="3" s="1"/>
  <c r="T173" i="3"/>
  <c r="BK157" i="3"/>
  <c r="BI157" i="3"/>
  <c r="BH157" i="3"/>
  <c r="BG157" i="3"/>
  <c r="BF157" i="3"/>
  <c r="BE157" i="3"/>
  <c r="T157" i="3"/>
  <c r="R157" i="3"/>
  <c r="P157" i="3"/>
  <c r="J157" i="3"/>
  <c r="BK156" i="3"/>
  <c r="J156" i="3" s="1"/>
  <c r="J65" i="3" s="1"/>
  <c r="T156" i="3"/>
  <c r="R156" i="3"/>
  <c r="P156" i="3"/>
  <c r="BK154" i="3"/>
  <c r="BI154" i="3"/>
  <c r="BH154" i="3"/>
  <c r="BG154" i="3"/>
  <c r="BF154" i="3"/>
  <c r="BE154" i="3"/>
  <c r="T154" i="3"/>
  <c r="R154" i="3"/>
  <c r="P154" i="3"/>
  <c r="J154" i="3"/>
  <c r="BK151" i="3"/>
  <c r="BI151" i="3"/>
  <c r="BH151" i="3"/>
  <c r="BG151" i="3"/>
  <c r="BF151" i="3"/>
  <c r="T151" i="3"/>
  <c r="T148" i="3" s="1"/>
  <c r="T123" i="3" s="1"/>
  <c r="R151" i="3"/>
  <c r="P151" i="3"/>
  <c r="J151" i="3"/>
  <c r="BE151" i="3" s="1"/>
  <c r="BK149" i="3"/>
  <c r="BK148" i="3" s="1"/>
  <c r="J148" i="3" s="1"/>
  <c r="J64" i="3" s="1"/>
  <c r="BI149" i="3"/>
  <c r="BH149" i="3"/>
  <c r="BG149" i="3"/>
  <c r="BF149" i="3"/>
  <c r="T149" i="3"/>
  <c r="R149" i="3"/>
  <c r="P149" i="3"/>
  <c r="P148" i="3" s="1"/>
  <c r="J149" i="3"/>
  <c r="BE149" i="3" s="1"/>
  <c r="R148" i="3"/>
  <c r="BK131" i="3"/>
  <c r="BI131" i="3"/>
  <c r="BH131" i="3"/>
  <c r="BG131" i="3"/>
  <c r="BF131" i="3"/>
  <c r="BE131" i="3"/>
  <c r="T131" i="3"/>
  <c r="R131" i="3"/>
  <c r="P131" i="3"/>
  <c r="J131" i="3"/>
  <c r="BK124" i="3"/>
  <c r="BI124" i="3"/>
  <c r="BH124" i="3"/>
  <c r="BG124" i="3"/>
  <c r="BF124" i="3"/>
  <c r="T124" i="3"/>
  <c r="R124" i="3"/>
  <c r="R123" i="3" s="1"/>
  <c r="P124" i="3"/>
  <c r="J124" i="3"/>
  <c r="BE124" i="3" s="1"/>
  <c r="BK109" i="3"/>
  <c r="BK108" i="3" s="1"/>
  <c r="J108" i="3" s="1"/>
  <c r="J62" i="3" s="1"/>
  <c r="BI109" i="3"/>
  <c r="BH109" i="3"/>
  <c r="BG109" i="3"/>
  <c r="BF109" i="3"/>
  <c r="J34" i="3" s="1"/>
  <c r="AW56" i="1" s="1"/>
  <c r="T109" i="3"/>
  <c r="R109" i="3"/>
  <c r="P109" i="3"/>
  <c r="P108" i="3" s="1"/>
  <c r="J109" i="3"/>
  <c r="BE109" i="3" s="1"/>
  <c r="T108" i="3"/>
  <c r="R108" i="3"/>
  <c r="BK100" i="3"/>
  <c r="BI100" i="3"/>
  <c r="F37" i="3" s="1"/>
  <c r="BD56" i="1" s="1"/>
  <c r="BH100" i="3"/>
  <c r="F36" i="3" s="1"/>
  <c r="BC56" i="1" s="1"/>
  <c r="BG100" i="3"/>
  <c r="BF100" i="3"/>
  <c r="BE100" i="3"/>
  <c r="T100" i="3"/>
  <c r="R100" i="3"/>
  <c r="P100" i="3"/>
  <c r="J100" i="3"/>
  <c r="BK99" i="3"/>
  <c r="J99" i="3" s="1"/>
  <c r="J61" i="3" s="1"/>
  <c r="T99" i="3"/>
  <c r="R99" i="3"/>
  <c r="P99" i="3"/>
  <c r="J94" i="3"/>
  <c r="F94" i="3"/>
  <c r="J93" i="3"/>
  <c r="F93" i="3"/>
  <c r="J91" i="3"/>
  <c r="F91" i="3"/>
  <c r="E89" i="3"/>
  <c r="J76" i="3"/>
  <c r="J55" i="3"/>
  <c r="F55" i="3"/>
  <c r="J54" i="3"/>
  <c r="F54" i="3"/>
  <c r="F52" i="3"/>
  <c r="E50" i="3"/>
  <c r="J37" i="3"/>
  <c r="J36" i="3"/>
  <c r="J35" i="3"/>
  <c r="AX56" i="1" s="1"/>
  <c r="F35" i="3"/>
  <c r="BB56" i="1" s="1"/>
  <c r="J18" i="3"/>
  <c r="E18" i="3"/>
  <c r="J17" i="3"/>
  <c r="J12" i="3"/>
  <c r="J52" i="3" s="1"/>
  <c r="E7" i="3"/>
  <c r="E87" i="3" s="1"/>
  <c r="BK103" i="2"/>
  <c r="BI103" i="2"/>
  <c r="BH103" i="2"/>
  <c r="BG103" i="2"/>
  <c r="BF103" i="2"/>
  <c r="BE103" i="2"/>
  <c r="T103" i="2"/>
  <c r="R103" i="2"/>
  <c r="P103" i="2"/>
  <c r="J103" i="2"/>
  <c r="BK102" i="2"/>
  <c r="BI102" i="2"/>
  <c r="BH102" i="2"/>
  <c r="BG102" i="2"/>
  <c r="BF102" i="2"/>
  <c r="T102" i="2"/>
  <c r="R102" i="2"/>
  <c r="P102" i="2"/>
  <c r="J102" i="2"/>
  <c r="BE102" i="2" s="1"/>
  <c r="BK101" i="2"/>
  <c r="BI101" i="2"/>
  <c r="BH101" i="2"/>
  <c r="BG101" i="2"/>
  <c r="BF101" i="2"/>
  <c r="T101" i="2"/>
  <c r="R101" i="2"/>
  <c r="P101" i="2"/>
  <c r="J101" i="2"/>
  <c r="BE101" i="2" s="1"/>
  <c r="BK100" i="2"/>
  <c r="BI100" i="2"/>
  <c r="BH100" i="2"/>
  <c r="BG100" i="2"/>
  <c r="BF100" i="2"/>
  <c r="BE100" i="2"/>
  <c r="T100" i="2"/>
  <c r="R100" i="2"/>
  <c r="P100" i="2"/>
  <c r="J100" i="2"/>
  <c r="BK99" i="2"/>
  <c r="BI99" i="2"/>
  <c r="BH99" i="2"/>
  <c r="BG99" i="2"/>
  <c r="BF99" i="2"/>
  <c r="BE99" i="2"/>
  <c r="T99" i="2"/>
  <c r="R99" i="2"/>
  <c r="P99" i="2"/>
  <c r="J99" i="2"/>
  <c r="BK98" i="2"/>
  <c r="BI98" i="2"/>
  <c r="BH98" i="2"/>
  <c r="BG98" i="2"/>
  <c r="BF98" i="2"/>
  <c r="T98" i="2"/>
  <c r="R98" i="2"/>
  <c r="P98" i="2"/>
  <c r="J98" i="2"/>
  <c r="BE98" i="2" s="1"/>
  <c r="BK97" i="2"/>
  <c r="BI97" i="2"/>
  <c r="BH97" i="2"/>
  <c r="BG97" i="2"/>
  <c r="BF97" i="2"/>
  <c r="T97" i="2"/>
  <c r="R97" i="2"/>
  <c r="P97" i="2"/>
  <c r="J97" i="2"/>
  <c r="BE97" i="2" s="1"/>
  <c r="BK96" i="2"/>
  <c r="BI96" i="2"/>
  <c r="BH96" i="2"/>
  <c r="BG96" i="2"/>
  <c r="BF96" i="2"/>
  <c r="T96" i="2"/>
  <c r="R96" i="2"/>
  <c r="P96" i="2"/>
  <c r="J96" i="2"/>
  <c r="BE96" i="2" s="1"/>
  <c r="BK95" i="2"/>
  <c r="BI95" i="2"/>
  <c r="BH95" i="2"/>
  <c r="BG95" i="2"/>
  <c r="BF95" i="2"/>
  <c r="BE95" i="2"/>
  <c r="T95" i="2"/>
  <c r="R95" i="2"/>
  <c r="P95" i="2"/>
  <c r="J95" i="2"/>
  <c r="BK94" i="2"/>
  <c r="BI94" i="2"/>
  <c r="BH94" i="2"/>
  <c r="BG94" i="2"/>
  <c r="BF94" i="2"/>
  <c r="T94" i="2"/>
  <c r="R94" i="2"/>
  <c r="P94" i="2"/>
  <c r="J94" i="2"/>
  <c r="BE94" i="2" s="1"/>
  <c r="BK93" i="2"/>
  <c r="BI93" i="2"/>
  <c r="BH93" i="2"/>
  <c r="BG93" i="2"/>
  <c r="BF93" i="2"/>
  <c r="T93" i="2"/>
  <c r="R93" i="2"/>
  <c r="P93" i="2"/>
  <c r="J93" i="2"/>
  <c r="BE93" i="2" s="1"/>
  <c r="BK92" i="2"/>
  <c r="BI92" i="2"/>
  <c r="BH92" i="2"/>
  <c r="BG92" i="2"/>
  <c r="BF92" i="2"/>
  <c r="T92" i="2"/>
  <c r="R92" i="2"/>
  <c r="P92" i="2"/>
  <c r="J92" i="2"/>
  <c r="BE92" i="2" s="1"/>
  <c r="BK91" i="2"/>
  <c r="BI91" i="2"/>
  <c r="BH91" i="2"/>
  <c r="BG91" i="2"/>
  <c r="BF91" i="2"/>
  <c r="BE91" i="2"/>
  <c r="T91" i="2"/>
  <c r="R91" i="2"/>
  <c r="P91" i="2"/>
  <c r="J91" i="2"/>
  <c r="BK90" i="2"/>
  <c r="BI90" i="2"/>
  <c r="BH90" i="2"/>
  <c r="BG90" i="2"/>
  <c r="BF90" i="2"/>
  <c r="T90" i="2"/>
  <c r="R90" i="2"/>
  <c r="P90" i="2"/>
  <c r="J90" i="2"/>
  <c r="BE90" i="2" s="1"/>
  <c r="BK89" i="2"/>
  <c r="BI89" i="2"/>
  <c r="BH89" i="2"/>
  <c r="BG89" i="2"/>
  <c r="BF89" i="2"/>
  <c r="T89" i="2"/>
  <c r="R89" i="2"/>
  <c r="P89" i="2"/>
  <c r="J89" i="2"/>
  <c r="BE89" i="2" s="1"/>
  <c r="BK88" i="2"/>
  <c r="BI88" i="2"/>
  <c r="BH88" i="2"/>
  <c r="BG88" i="2"/>
  <c r="BF88" i="2"/>
  <c r="T88" i="2"/>
  <c r="R88" i="2"/>
  <c r="P88" i="2"/>
  <c r="J88" i="2"/>
  <c r="BE88" i="2" s="1"/>
  <c r="BK87" i="2"/>
  <c r="BI87" i="2"/>
  <c r="BH87" i="2"/>
  <c r="BG87" i="2"/>
  <c r="BF87" i="2"/>
  <c r="BE87" i="2"/>
  <c r="T87" i="2"/>
  <c r="R87" i="2"/>
  <c r="P87" i="2"/>
  <c r="J87" i="2"/>
  <c r="BK86" i="2"/>
  <c r="BI86" i="2"/>
  <c r="BH86" i="2"/>
  <c r="BG86" i="2"/>
  <c r="F35" i="2" s="1"/>
  <c r="BB55" i="1" s="1"/>
  <c r="BB54" i="1" s="1"/>
  <c r="BF86" i="2"/>
  <c r="BE86" i="2"/>
  <c r="T86" i="2"/>
  <c r="R86" i="2"/>
  <c r="P86" i="2"/>
  <c r="J86" i="2"/>
  <c r="BK85" i="2"/>
  <c r="BI85" i="2"/>
  <c r="F37" i="2" s="1"/>
  <c r="BD55" i="1" s="1"/>
  <c r="BH85" i="2"/>
  <c r="BG85" i="2"/>
  <c r="BF85" i="2"/>
  <c r="T85" i="2"/>
  <c r="R85" i="2"/>
  <c r="P85" i="2"/>
  <c r="J85" i="2"/>
  <c r="BE85" i="2" s="1"/>
  <c r="BK84" i="2"/>
  <c r="BK83" i="2" s="1"/>
  <c r="BI84" i="2"/>
  <c r="BH84" i="2"/>
  <c r="BG84" i="2"/>
  <c r="BF84" i="2"/>
  <c r="T84" i="2"/>
  <c r="R84" i="2"/>
  <c r="R83" i="2" s="1"/>
  <c r="R82" i="2" s="1"/>
  <c r="R81" i="2" s="1"/>
  <c r="P84" i="2"/>
  <c r="J84" i="2"/>
  <c r="BE84" i="2" s="1"/>
  <c r="J78" i="2"/>
  <c r="F78" i="2"/>
  <c r="J77" i="2"/>
  <c r="F77" i="2"/>
  <c r="F75" i="2"/>
  <c r="E73" i="2"/>
  <c r="J55" i="2"/>
  <c r="J54" i="2"/>
  <c r="F54" i="2"/>
  <c r="F52" i="2"/>
  <c r="E50" i="2"/>
  <c r="E48" i="2"/>
  <c r="J37" i="2"/>
  <c r="J36" i="2"/>
  <c r="J35" i="2"/>
  <c r="J18" i="2"/>
  <c r="E18" i="2"/>
  <c r="F55" i="2" s="1"/>
  <c r="J17" i="2"/>
  <c r="J12" i="2"/>
  <c r="J75" i="2" s="1"/>
  <c r="E7" i="2"/>
  <c r="E71" i="2" s="1"/>
  <c r="AY56" i="1"/>
  <c r="AY55" i="1"/>
  <c r="AX55" i="1"/>
  <c r="AS54" i="1"/>
  <c r="AM50" i="1"/>
  <c r="L50" i="1"/>
  <c r="AM49" i="1"/>
  <c r="L49" i="1"/>
  <c r="AM47" i="1"/>
  <c r="L47" i="1"/>
  <c r="L45" i="1"/>
  <c r="L44" i="1"/>
  <c r="T83" i="2" l="1"/>
  <c r="T82" i="2" s="1"/>
  <c r="T81" i="2" s="1"/>
  <c r="F36" i="2"/>
  <c r="BC55" i="1" s="1"/>
  <c r="BC54" i="1" s="1"/>
  <c r="AY54" i="1" s="1"/>
  <c r="J83" i="2"/>
  <c r="J61" i="2" s="1"/>
  <c r="BK82" i="2"/>
  <c r="J82" i="2" s="1"/>
  <c r="J60" i="2" s="1"/>
  <c r="P83" i="2"/>
  <c r="P82" i="2" s="1"/>
  <c r="P81" i="2" s="1"/>
  <c r="AU55" i="1" s="1"/>
  <c r="J34" i="2"/>
  <c r="AW55" i="1" s="1"/>
  <c r="BK123" i="3"/>
  <c r="J123" i="3" s="1"/>
  <c r="J63" i="3" s="1"/>
  <c r="T186" i="3"/>
  <c r="T98" i="3"/>
  <c r="T97" i="3" s="1"/>
  <c r="P123" i="3"/>
  <c r="P98" i="3" s="1"/>
  <c r="P97" i="3" s="1"/>
  <c r="AU56" i="1" s="1"/>
  <c r="BD54" i="1"/>
  <c r="W33" i="1" s="1"/>
  <c r="R98" i="3"/>
  <c r="J33" i="2"/>
  <c r="AV55" i="1" s="1"/>
  <c r="AT55" i="1" s="1"/>
  <c r="F33" i="2"/>
  <c r="AZ55" i="1" s="1"/>
  <c r="AX54" i="1"/>
  <c r="W31" i="1"/>
  <c r="P186" i="3"/>
  <c r="F33" i="3"/>
  <c r="AZ56" i="1" s="1"/>
  <c r="J33" i="3"/>
  <c r="AV56" i="1" s="1"/>
  <c r="AT56" i="1" s="1"/>
  <c r="R186" i="3"/>
  <c r="J191" i="3"/>
  <c r="J70" i="3" s="1"/>
  <c r="BK186" i="3"/>
  <c r="J186" i="3" s="1"/>
  <c r="J68" i="3" s="1"/>
  <c r="F34" i="3"/>
  <c r="BA56" i="1" s="1"/>
  <c r="J52" i="2"/>
  <c r="E48" i="3"/>
  <c r="F34" i="2"/>
  <c r="BA55" i="1" s="1"/>
  <c r="BK81" i="2"/>
  <c r="J81" i="2" s="1"/>
  <c r="BK98" i="3"/>
  <c r="W32" i="1" l="1"/>
  <c r="AU54" i="1"/>
  <c r="BA54" i="1"/>
  <c r="AZ54" i="1"/>
  <c r="J98" i="3"/>
  <c r="J60" i="3" s="1"/>
  <c r="BK97" i="3"/>
  <c r="J97" i="3" s="1"/>
  <c r="J59" i="2"/>
  <c r="J30" i="2"/>
  <c r="R97" i="3"/>
  <c r="J39" i="2" l="1"/>
  <c r="AG55" i="1"/>
  <c r="J30" i="3"/>
  <c r="J59" i="3"/>
  <c r="W29" i="1"/>
  <c r="AV54" i="1"/>
  <c r="AW54" i="1"/>
  <c r="AK30" i="1" s="1"/>
  <c r="W30" i="1"/>
  <c r="AK29" i="1" l="1"/>
  <c r="AT54" i="1"/>
  <c r="J39" i="3"/>
  <c r="AG56" i="1"/>
  <c r="AN56" i="1" s="1"/>
  <c r="AG54" i="1"/>
  <c r="AN55" i="1"/>
  <c r="AN54" i="1" l="1"/>
  <c r="AK26" i="1"/>
  <c r="AK35" i="1" s="1"/>
</calcChain>
</file>

<file path=xl/sharedStrings.xml><?xml version="1.0" encoding="utf-8"?>
<sst xmlns="http://schemas.openxmlformats.org/spreadsheetml/2006/main" count="3565" uniqueCount="718">
  <si>
    <t>Export Komplet</t>
  </si>
  <si>
    <t>VZ</t>
  </si>
  <si>
    <t>2.0</t>
  </si>
  <si>
    <t>False</t>
  </si>
  <si>
    <t>{5afd4698-a5b8-4add-a63b-e2bbdd3125c6}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</si>
  <si>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</si>
  <si>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</si>
  <si>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</si>
  <si>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</si>
  <si>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</si>
  <si>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</si>
  <si>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</si>
  <si>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</si>
  <si>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</si>
  <si>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22-Krnov-01R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</si>
  <si>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</si>
  <si>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</si>
  <si>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Instalace transportního systému klinických vzorků mezi pavilony A, B a C v areálu Sdruž.zdravotního zařízení v Krnově</t>
  </si>
  <si>
    <t>KSO:</t>
  </si>
  <si>
    <t>CC-CZ:</t>
  </si>
  <si>
    <t>Místo:</t>
  </si>
  <si>
    <t>Sdružené zdravotní zařízení v Krnově</t>
  </si>
  <si>
    <t>Datum:</t>
  </si>
  <si>
    <t>3. 6. 2022</t>
  </si>
  <si>
    <t>Zadavatel:</t>
  </si>
  <si>
    <t>IČ:</t>
  </si>
  <si>
    <t>Sdružené zdravotní zařízení v Krnově, I.P.Pavlova</t>
  </si>
  <si>
    <t>DIČ:</t>
  </si>
  <si>
    <t>Uchazeč:</t>
  </si>
  <si>
    <t>Vyplň údaj</t>
  </si>
  <si>
    <t>Projektant:</t>
  </si>
  <si>
    <t>ing.arch.Martin Janda, Frenštát pod Radhoštrěm</t>
  </si>
  <si>
    <t>True</t>
  </si>
  <si>
    <t>Zpracovatel:</t>
  </si>
  <si>
    <t>Katerinec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</si>
  <si>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</si>
  <si>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</si>
  <si>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</si>
  <si>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</si>
  <si>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</si>
  <si>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</si>
  <si>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</si>
  <si>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</si>
  <si>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</si>
  <si>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</si>
  <si>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</si>
  <si>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</si>
  <si>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</si>
  <si>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</si>
  <si>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</si>
  <si>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</si>
  <si>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</si>
  <si>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</si>
  <si>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</si>
  <si>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</si>
  <si>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</si>
  <si>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</si>
  <si>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</si>
  <si>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</si>
  <si>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</si>
  <si>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</si>
  <si>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</si>
  <si>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</si>
  <si>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</si>
  <si>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</si>
  <si>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</si>
  <si>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</si>
  <si>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</si>
  <si>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</si>
  <si>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</si>
  <si>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</si>
  <si>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</si>
  <si>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</si>
  <si>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</si>
  <si>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</si>
  <si>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</si>
  <si>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Zdroj a rozvod stlačeného vzduchu pro transportní systém</t>
  </si>
  <si>
    <t>STA</t>
  </si>
  <si>
    <t>1</t>
  </si>
  <si>
    <t>{e5976ebb-05c5-47e1-9e3d-1aa772510bc4}</t>
  </si>
  <si>
    <t>2</t>
  </si>
  <si>
    <t>02</t>
  </si>
  <si>
    <t>Stavební část</t>
  </si>
  <si>
    <t>{4053811c-c9bd-4ef5-bc00-e7942e94b48d}</t>
  </si>
  <si>
    <t>KRYCÍ LIST SOUPISU PRACÍ</t>
  </si>
  <si>
    <t>Objekt:</t>
  </si>
  <si>
    <t>01 - Zdroj a rozvod stlačeného vzduchu pro transportní systém</t>
  </si>
  <si>
    <t>Sdruž.zdravotní zařízení v Krnově</t>
  </si>
  <si>
    <t>Sdružené zdravotní zařízení v Krnově,I.P.Pavlova</t>
  </si>
  <si>
    <t>REKAPITULACE ČLENĚNÍ SOUPISU PRACÍ</t>
  </si>
  <si>
    <t>Kód dílu - Popis</t>
  </si>
  <si>
    <t>Cena celkem [CZK]</t>
  </si>
  <si>
    <t>-1</t>
  </si>
  <si>
    <t>PSV - Práce a dodávky PSV</t>
  </si>
  <si>
    <t>D1 - Stlačený vzduch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</si>
  <si>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</si>
  <si>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</si>
  <si>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</si>
  <si>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</si>
  <si>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</si>
  <si>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</si>
  <si>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</si>
  <si>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</si>
  <si>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</si>
  <si>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</si>
  <si>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</si>
  <si>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</si>
  <si>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</si>
  <si>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</si>
  <si>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</si>
  <si>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</si>
  <si>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D1</t>
  </si>
  <si>
    <t>Stlačený vzduch</t>
  </si>
  <si>
    <t>K</t>
  </si>
  <si>
    <t>Pol1</t>
  </si>
  <si>
    <t>Potrubí PPR 32x4,4 (PN16)</t>
  </si>
  <si>
    <t>m</t>
  </si>
  <si>
    <t>16</t>
  </si>
  <si>
    <t>1829492739</t>
  </si>
  <si>
    <t>Pol2</t>
  </si>
  <si>
    <t>Tvarovky PPR 32 (PN16)</t>
  </si>
  <si>
    <t>ks</t>
  </si>
  <si>
    <t>582981279</t>
  </si>
  <si>
    <t>3</t>
  </si>
  <si>
    <t>Pol3</t>
  </si>
  <si>
    <t>Tvarovky PPR 32 (PN16) s kovovým závitem</t>
  </si>
  <si>
    <t>-265426919</t>
  </si>
  <si>
    <t>4</t>
  </si>
  <si>
    <t>Pol4</t>
  </si>
  <si>
    <t>Potrubí PPR 40x5,5 (PN16)</t>
  </si>
  <si>
    <t>-1282457063</t>
  </si>
  <si>
    <t>5</t>
  </si>
  <si>
    <t>Pol5</t>
  </si>
  <si>
    <t>Tvarovky PPR 40 (PN16)</t>
  </si>
  <si>
    <t>-1604264643</t>
  </si>
  <si>
    <t>6</t>
  </si>
  <si>
    <t>Pol6</t>
  </si>
  <si>
    <t>Tvarovky PPR 40 (PN16) s kovovým závitem</t>
  </si>
  <si>
    <t>-983246197</t>
  </si>
  <si>
    <t>7</t>
  </si>
  <si>
    <t>Pol7</t>
  </si>
  <si>
    <t>Konzola pro 4 trubky</t>
  </si>
  <si>
    <t>497513160</t>
  </si>
  <si>
    <t>8</t>
  </si>
  <si>
    <t>Pol8</t>
  </si>
  <si>
    <t>Konzola pro 2 trubky</t>
  </si>
  <si>
    <t>-1126868698</t>
  </si>
  <si>
    <t>9</t>
  </si>
  <si>
    <t>Pol9</t>
  </si>
  <si>
    <t>Konzola pro 1 trubku</t>
  </si>
  <si>
    <t>1548449903</t>
  </si>
  <si>
    <t>10</t>
  </si>
  <si>
    <t>Pol10</t>
  </si>
  <si>
    <t>Zhotovení "U" kompenzátoru</t>
  </si>
  <si>
    <t>919248139</t>
  </si>
  <si>
    <t>11</t>
  </si>
  <si>
    <t>Pol11</t>
  </si>
  <si>
    <t>Kulový kohout 1" mosaz vč šroubení</t>
  </si>
  <si>
    <t>-1293214197</t>
  </si>
  <si>
    <t>12</t>
  </si>
  <si>
    <t>Pol12</t>
  </si>
  <si>
    <t>Snímač tlaku 4-20 mA; 0-1,6 MPa, vč. připojení</t>
  </si>
  <si>
    <t>1436774984</t>
  </si>
  <si>
    <t>13</t>
  </si>
  <si>
    <t>Pol13</t>
  </si>
  <si>
    <t>Manometr pr. 100; 0-16 bar, vč. připojení</t>
  </si>
  <si>
    <t>379539345</t>
  </si>
  <si>
    <t>14</t>
  </si>
  <si>
    <t>Pol14</t>
  </si>
  <si>
    <t>Pojistný ventil 3/4"; 10 bar, vč. připojení</t>
  </si>
  <si>
    <t>195221349</t>
  </si>
  <si>
    <t>Pol15</t>
  </si>
  <si>
    <t>Značení potrubí štítky</t>
  </si>
  <si>
    <t>909654914</t>
  </si>
  <si>
    <t>Pol16</t>
  </si>
  <si>
    <t>Tlaková zkouška</t>
  </si>
  <si>
    <t>-2139412034</t>
  </si>
  <si>
    <t>17</t>
  </si>
  <si>
    <t>Pol17</t>
  </si>
  <si>
    <t>Drobný montážní materiál (těsnění, spojovací materiál, tmely,…)</t>
  </si>
  <si>
    <t>kpl</t>
  </si>
  <si>
    <t>1046198065</t>
  </si>
  <si>
    <t>18</t>
  </si>
  <si>
    <t>Pol18</t>
  </si>
  <si>
    <t>Sestava kompresoru a ostatních potřebných komponent zdroje, kompresor šroubový olejem mazaný 4 kW, 10 bar - 0,48 m3/min, včetně sušičky vzduchu TRB+3°C, tlakové nádoby 300 l, filtrace, odvaděče kondenzátu, separátoru voda-olej, uzavírací armatury, redukční armatura</t>
  </si>
  <si>
    <t>1719777893</t>
  </si>
  <si>
    <t>19</t>
  </si>
  <si>
    <t>Pol19</t>
  </si>
  <si>
    <t>Zahájení, ukončení, předání, školení</t>
  </si>
  <si>
    <t>800646935</t>
  </si>
  <si>
    <t>20</t>
  </si>
  <si>
    <t>Pol20</t>
  </si>
  <si>
    <t>Projektová dokumentace skutečného provedení, předání, proškolení, zkoušky, dopravné</t>
  </si>
  <si>
    <t>33411423</t>
  </si>
  <si>
    <t>02 - Stavební část</t>
  </si>
  <si>
    <t>HSV - Práce a dodávky HSV</t>
  </si>
  <si>
    <t>4 - Vodorovné konstrukce</t>
  </si>
  <si>
    <t>6 - Úpravy povrchů, podlahy a osazování výplní</t>
  </si>
  <si>
    <t>9 - Ostatní konstrukce a práce, bourání</t>
  </si>
  <si>
    <t>94 - Lešení a stavební výtahy</t>
  </si>
  <si>
    <t>96 - Bourání konstrukcí</t>
  </si>
  <si>
    <t>997 - Přesun sutě</t>
  </si>
  <si>
    <t>998 - Přesun hmot</t>
  </si>
  <si>
    <t>741 - Elektroinstalace - silnoproud</t>
  </si>
  <si>
    <t>751 - Vzduchotechnika</t>
  </si>
  <si>
    <t>763 - Konstrukce suché výstavby</t>
  </si>
  <si>
    <t>763-b - Konstrukce suché výstavby - demontáže</t>
  </si>
  <si>
    <t>784 - Dokončovací práce - malby a tapety</t>
  </si>
  <si>
    <t>PSV-profese - Práce a dodávky PSV - samostatné profese</t>
  </si>
  <si>
    <t>VRN - Vedlejší rozpočtové náklady</t>
  </si>
  <si>
    <t>VRN3 - Zařízení staveniště</t>
  </si>
  <si>
    <t>VRN7 - Provozní vlivy</t>
  </si>
  <si>
    <t>HSV</t>
  </si>
  <si>
    <t>Práce a dodávky HSV</t>
  </si>
  <si>
    <t>Vodorovné konstrukce</t>
  </si>
  <si>
    <t>411386621</t>
  </si>
  <si>
    <t>Zabetonování prostupů v instalačních šachtách ve stropech železobetonových ze suchých směsí, včetně bednění, odbednění, výztuže a zajištění potrubí skelnou vatou s folií (materiál v ceně), plochy přes 0,09 do 0,25 m2</t>
  </si>
  <si>
    <t>kus</t>
  </si>
  <si>
    <t>-1186117435</t>
  </si>
  <si>
    <t>Online PSC</t>
  </si>
  <si>
    <t>https://podminky.urs.cz/item/CS_URS_2022_01/411386621</t>
  </si>
  <si>
    <t>VV</t>
  </si>
  <si>
    <t>"1.NP."</t>
  </si>
  <si>
    <t>"linka č.1.  strop"  1</t>
  </si>
  <si>
    <t>"linka č.2,3,4 strop"  1</t>
  </si>
  <si>
    <t>"2.NP."</t>
  </si>
  <si>
    <t>"linka č.3,4 strop"  1</t>
  </si>
  <si>
    <t>Součet</t>
  </si>
  <si>
    <t>Úpravy povrchů, podlahy a osazování výplní</t>
  </si>
  <si>
    <t>612315201</t>
  </si>
  <si>
    <t>Vápenná omítka jednotlivých malých ploch hrubá na stěnách, plochy jednotlivě do 0,09 m2</t>
  </si>
  <si>
    <t>-1407763097</t>
  </si>
  <si>
    <t>https://podminky.urs.cz/item/CS_URS_2022_01/612315201</t>
  </si>
  <si>
    <t>"laboratoř"  0,50*2</t>
  </si>
  <si>
    <t>"linka č. A1,2,3,4"   (4+2*2+1)*2</t>
  </si>
  <si>
    <t>"linka č. 1"    (2+1+1+2+2+2+1)*2</t>
  </si>
  <si>
    <t>Mezisoučet</t>
  </si>
  <si>
    <t>"linka č. 2"  (2+2+2*2)*2</t>
  </si>
  <si>
    <t>"linka č.3,4"  (4+4+4+2)*2</t>
  </si>
  <si>
    <t>"linka č. 3 pavilon B" (2*2+2+2)*2</t>
  </si>
  <si>
    <t>"linka č. 4 pavilan DE"  (1+1+1)*2</t>
  </si>
  <si>
    <t>Ostatní konstrukce a práce, bourání</t>
  </si>
  <si>
    <t>952901111</t>
  </si>
  <si>
    <t>Vyčištění budov nebo objektů před předáním do užívání budov bytové nebo občanské výstavby, světlé výšky podlaží do 4 m</t>
  </si>
  <si>
    <t>m2</t>
  </si>
  <si>
    <t>410388311</t>
  </si>
  <si>
    <t>https://podminky.urs.cz/item/CS_URS_2022_01/952901111</t>
  </si>
  <si>
    <t>"laboratoř"  7,0*5,65</t>
  </si>
  <si>
    <t>"Biochemie"  2,50*5,65</t>
  </si>
  <si>
    <t>"chodba"  2,50*15,0</t>
  </si>
  <si>
    <t>952902031</t>
  </si>
  <si>
    <t>Čištění budov při provádění oprav a udržovacích prací podlah hladkých omytím</t>
  </si>
  <si>
    <t>-1117553236</t>
  </si>
  <si>
    <t>https://podminky.urs.cz/item/CS_URS_2022_01/952902031</t>
  </si>
  <si>
    <t>"linka č. A1,2,3,4 chodba" 6,20*2,50+3,27*(7,80+1,415)</t>
  </si>
  <si>
    <t>"linka č.1"  90,0*2,50</t>
  </si>
  <si>
    <t>"2.NP"</t>
  </si>
  <si>
    <t>"chodba"3,27*(7,30+1,20)</t>
  </si>
  <si>
    <t>"linka č.2"  90,0*2,50</t>
  </si>
  <si>
    <t>"linka č. A2,3,4 chodba"  41,00</t>
  </si>
  <si>
    <t>"chodba"  41,00+22,00*2,40+9,00*2,40</t>
  </si>
  <si>
    <t>"linka 3,4"   (55,35+6,60)*2,40</t>
  </si>
  <si>
    <t>"linka 3"  3,60*2,20+25,25*2,40+3,10*4,80+2,75*2,75</t>
  </si>
  <si>
    <t>"linka 3,4"   (12,35+7,0+20,90+5,25+66,05+3,4)*2,4</t>
  </si>
  <si>
    <t>6,55*(2,80+3,30)+2,40*2,50</t>
  </si>
  <si>
    <t>(270,633+970,673)*2</t>
  </si>
  <si>
    <t>94</t>
  </si>
  <si>
    <t>Lešení a stavební výtahy</t>
  </si>
  <si>
    <t>946111112</t>
  </si>
  <si>
    <t>Montáž pojízdných věží trubkových nebo dílcových s maximálním zatížením podlahy do 200 kg/m2 šířky od 0,6 do 0,9 m, délky do 3,2 m, výšky přes 1,5 m do 2,5 m</t>
  </si>
  <si>
    <t>910172878</t>
  </si>
  <si>
    <t>https://podminky.urs.cz/item/CS_URS_2022_01/946111112</t>
  </si>
  <si>
    <t>946111212</t>
  </si>
  <si>
    <t>Montáž pojízdných věží trubkových nebo dílcových s maximálním zatížením podlahy do 200 kg/m2 Příplatek za první a každý další den použití pojízdného lešení k ceně -1112</t>
  </si>
  <si>
    <t>785624450</t>
  </si>
  <si>
    <t>https://podminky.urs.cz/item/CS_URS_2022_01/946111212</t>
  </si>
  <si>
    <t>"nájem na 42 dnů" 2</t>
  </si>
  <si>
    <t>946111812</t>
  </si>
  <si>
    <t>Demontáž pojízdných věží trubkových nebo dílcových s maximálním zatížením podlahy do 200 kg/m2 šířky od 0,6 do 0,9 m, délky do 3,2 m, výšky přes 1,5 m do 2,5 m</t>
  </si>
  <si>
    <t>1819911315</t>
  </si>
  <si>
    <t>https://podminky.urs.cz/item/CS_URS_2022_01/946111812</t>
  </si>
  <si>
    <t>96</t>
  </si>
  <si>
    <t>Bourání konstrukcí</t>
  </si>
  <si>
    <t>977151113.1</t>
  </si>
  <si>
    <t>Jádrové vrty diamantovými korunkami do stavebních materiálů (železobetonu, betonu, cihel, obkladů, dlažeb, kamene) průměru přes 40 do 50 mm v úrovni nosné konstrukce podhledu</t>
  </si>
  <si>
    <t>1335485935</t>
  </si>
  <si>
    <t>"laboratoř"  0,50</t>
  </si>
  <si>
    <t>"linka č. A1,2,3,4"   0,65*4+0,56*2*2+0,60</t>
  </si>
  <si>
    <t>"linka č. 1"    0,15*2+0,80+0,65+0,15*2+1,0*2+0,15*2+0,50</t>
  </si>
  <si>
    <t>"linka č.1.  strop"  0,40*2</t>
  </si>
  <si>
    <t>"linka č.2,3,4 strop"  0,40*6</t>
  </si>
  <si>
    <t>"linka č. 2"  0,65*2+0,15*2+0,50*2*2</t>
  </si>
  <si>
    <t>"linka č.3,4"  1,20*4+0,30*4+0,15*4+0,45*2</t>
  </si>
  <si>
    <t>"linka č.3,4 strop"  0,40*4</t>
  </si>
  <si>
    <t>"linka č. 3 pavilon B" 0,50*2*2+0,15*2+0,65*2</t>
  </si>
  <si>
    <t>"linka č. 4 pavilan DE"  0,40+0,40+0,15</t>
  </si>
  <si>
    <t>997</t>
  </si>
  <si>
    <t>Přesun sutě</t>
  </si>
  <si>
    <t>997013112</t>
  </si>
  <si>
    <t>Vnitrostaveništní doprava suti a vybouraných hmot vodorovně do 50 m svisle s použitím mechanizace pro budovy a haly výšky přes 6 do 9 m</t>
  </si>
  <si>
    <t>t</t>
  </si>
  <si>
    <t>-2126590321</t>
  </si>
  <si>
    <t>https://podminky.urs.cz/item/CS_URS_2022_01/997013112</t>
  </si>
  <si>
    <t>997013501</t>
  </si>
  <si>
    <t>Odvoz suti a vybouraných hmot na skládku nebo meziskládku se složením, na vzdálenost do 1 km</t>
  </si>
  <si>
    <t>2138654190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</si>
  <si>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</si>
  <si>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</si>
  <si>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</si>
  <si>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-1207086031</t>
  </si>
  <si>
    <t>https://podminky.urs.cz/item/CS_URS_2022_01/997013509</t>
  </si>
  <si>
    <t>2,461*14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</si>
  <si>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</si>
  <si>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</si>
  <si>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-1600528364</t>
  </si>
  <si>
    <t>https://podminky.urs.cz/item/CS_URS_2022_01/997013631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</si>
  <si>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</si>
  <si>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</si>
  <si>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</si>
  <si>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</si>
  <si>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1663523383</t>
  </si>
  <si>
    <t>https://podminky.urs.cz/item/CS_URS_2022_01/998018001</t>
  </si>
  <si>
    <t>741</t>
  </si>
  <si>
    <t>Elektroinstalace - silnoproud</t>
  </si>
  <si>
    <t>R</t>
  </si>
  <si>
    <t>741A1021</t>
  </si>
  <si>
    <t>Elektroinstalace technické - Přívod 400 V z DO 10 kW pro kompresory, ukončeno v rozvodné krabici (svorkovnice pro 2 kompresory), Přívod zemnícího kabelu pro pospojení v kompresorové stanici , osvětlení v kompresorové stanici</t>
  </si>
  <si>
    <t>-202326825</t>
  </si>
  <si>
    <t>https://podminky.urs.cz/item/CS_URS_2021_02/741A1021</t>
  </si>
  <si>
    <t>751</t>
  </si>
  <si>
    <t>Vzduchotechnika</t>
  </si>
  <si>
    <t>751537145.1</t>
  </si>
  <si>
    <t>Montáž potrubí kruhového izolovaného minerální vatou Al hadice (izolace tepelná i hluková), průměru do 100 mm</t>
  </si>
  <si>
    <t>-1667759602</t>
  </si>
  <si>
    <t>"1.NP</t>
  </si>
  <si>
    <t>"laboratoř a chodba "  4,40+7,0*4</t>
  </si>
  <si>
    <t>M</t>
  </si>
  <si>
    <t>63154026</t>
  </si>
  <si>
    <t>pouzdro izolační potrubní z minerální vlny s Al fólií max. 250/100°C 42/60mm</t>
  </si>
  <si>
    <t>32</t>
  </si>
  <si>
    <t>150169984</t>
  </si>
  <si>
    <t>"laboratoř a chodba "  (4,40+7,0*4)*1,02</t>
  </si>
  <si>
    <t>751A1005</t>
  </si>
  <si>
    <t>Vzduchotechnika – nucené větrání - Výměna vzduchu v místnosti v kompresorové stanici (nasávání a odvod vzduchu)</t>
  </si>
  <si>
    <t>soubor</t>
  </si>
  <si>
    <t>1752983133</t>
  </si>
  <si>
    <t>https://podminky.urs.cz/item/CS_URS_2021_02/751A1005</t>
  </si>
  <si>
    <t>751A2001</t>
  </si>
  <si>
    <t>Klimatizace systém - Teplota v místnosti mezi 10 a 30°C (nástěnná klimatizační jednotka)</t>
  </si>
  <si>
    <t>-258333087</t>
  </si>
  <si>
    <t>https://podminky.urs.cz/item/CS_URS_2021_02/751A2001</t>
  </si>
  <si>
    <t>998751201</t>
  </si>
  <si>
    <t>Přesun hmot pro vzduchotechniku stanovený procentní sazbou (%) z ceny vodorovná dopravní vzdálenost do 50 m v objektech výšky do 12 m</t>
  </si>
  <si>
    <t>%</t>
  </si>
  <si>
    <t>2057997474</t>
  </si>
  <si>
    <t>https://podminky.urs.cz/item/CS_URS_2022_01/998751201</t>
  </si>
  <si>
    <t>763</t>
  </si>
  <si>
    <t>Konstrukce suché výstavby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</si>
  <si>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</si>
  <si>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</si>
  <si>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546482516</t>
  </si>
  <si>
    <t>https://podminky.urs.cz/item/CS_URS_2022_01/763121411</t>
  </si>
  <si>
    <t>"ochrana proti prachu</t>
  </si>
  <si>
    <t>"na chodbách"  5*3*4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</si>
  <si>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</si>
  <si>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</si>
  <si>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-2017993568</t>
  </si>
  <si>
    <t>https://podminky.urs.cz/item/CS_URS_2022_01/763121421</t>
  </si>
  <si>
    <t>"linka č. 1"  0,60*3*3,0</t>
  </si>
  <si>
    <t>"linka č. 2"  0,60*3*3,00</t>
  </si>
  <si>
    <t>"linka č. 4"  0,60*3*3,00</t>
  </si>
  <si>
    <t>22</t>
  </si>
  <si>
    <t>763121621</t>
  </si>
  <si>
    <t>Stěna předsazená ze sádrokartonových desek montáž desek na nosnou konstrukci, tl. 12,5 mm</t>
  </si>
  <si>
    <t>-1869011224</t>
  </si>
  <si>
    <t>https://podminky.urs.cz/item/CS_URS_2022_01/763121621</t>
  </si>
  <si>
    <t>"linka č. A1,2,3,4 chodba"  (0,80+0,60)*1,50</t>
  </si>
  <si>
    <t>"linka č. A2,3,4 chodba"  (0,80+0,60)*3,50</t>
  </si>
  <si>
    <t>23</t>
  </si>
  <si>
    <t>59030027</t>
  </si>
  <si>
    <t>deska SDK protipožární DF tl 12,5mm</t>
  </si>
  <si>
    <t>335803951</t>
  </si>
  <si>
    <t>7,00*1,05</t>
  </si>
  <si>
    <t>7,35*1,05 'Přepočtené koeficientem množství</t>
  </si>
  <si>
    <t>24</t>
  </si>
  <si>
    <t>763121914</t>
  </si>
  <si>
    <t>Zhotovení otvorů v předsazených a šachtových stěnách ze sádrokartonových desek pro prostupy (voda, elektro, topení, VZT), osvětlení, okna, revizní klapky a dvířka včetně vyztužení profily pro stěnu tl. do 100 mm, velikost přes 0,50 do 1,00 m2</t>
  </si>
  <si>
    <t>1386809689</t>
  </si>
  <si>
    <t>https://podminky.urs.cz/item/CS_URS_2022_01/763121914</t>
  </si>
  <si>
    <t>"linka č. 3"  1</t>
  </si>
  <si>
    <t>25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</si>
  <si>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</si>
  <si>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</si>
  <si>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-674853674</t>
  </si>
  <si>
    <t>https://podminky.urs.cz/item/CS_URS_2022_01/763131431</t>
  </si>
  <si>
    <t>"linka 3,4"   (55,35+6,60+12,35+20,90+5,25+66,05+3,40)*1,00</t>
  </si>
  <si>
    <t>26</t>
  </si>
  <si>
    <t>763131721</t>
  </si>
  <si>
    <t>Podhled ze sádrokartonových desek ostatní práce a konstrukce na podhledech ze sádrokartonových desek skokové změny výšky podhledu do 0,5 m</t>
  </si>
  <si>
    <t>1314430395</t>
  </si>
  <si>
    <t>https://podminky.urs.cz/item/CS_URS_2022_01/763131721</t>
  </si>
  <si>
    <t>"linka 3,4"   (55,35+6,60*2+12,35+7,0+20,90+5,25+66,05+3,40)</t>
  </si>
  <si>
    <t>27</t>
  </si>
  <si>
    <t>763131612.1</t>
  </si>
  <si>
    <t>Podhled ze sádrokartonových desek montáž nosné konstrukce z profilů CD, UD dvouvrstvé - úprava a doplnění konstrukce</t>
  </si>
  <si>
    <t>1542468532</t>
  </si>
  <si>
    <t>"doplnění stávající nosné konstrukce a nutné úpravy</t>
  </si>
  <si>
    <t>"pro montáž potrubí</t>
  </si>
  <si>
    <t>"laboratoř"  3,20*4,40</t>
  </si>
  <si>
    <t>"chodba"  6,20*1,20</t>
  </si>
  <si>
    <t>"chodba"  41,00+22,00*1,20+9,00*1,20</t>
  </si>
  <si>
    <t>3,60*2,20+2,40*2,50</t>
  </si>
  <si>
    <t>28</t>
  </si>
  <si>
    <t>763131621</t>
  </si>
  <si>
    <t>Podhled ze sádrokartonových desek montáž desek, tl. 12,5 mm</t>
  </si>
  <si>
    <t>-1206730734</t>
  </si>
  <si>
    <t>https://podminky.urs.cz/item/CS_URS_2022_01/763131621</t>
  </si>
  <si>
    <t>"pro montáž potrubí a úpravu nosné konstrukce SDK</t>
  </si>
  <si>
    <t>29</t>
  </si>
  <si>
    <t>377525346</t>
  </si>
  <si>
    <t>113,64*1,05 'Přepočtené koeficientem množství</t>
  </si>
  <si>
    <t>30</t>
  </si>
  <si>
    <t>763431701</t>
  </si>
  <si>
    <t>Montáž podhledu minerálního panelu připevněného na zavěšený rošt vyjímatelného</t>
  </si>
  <si>
    <t>-2135837364</t>
  </si>
  <si>
    <t>https://podminky.urs.cz/item/CS_URS_2022_01/763431701</t>
  </si>
  <si>
    <t>"linka č. A1,2,3,4 chodba"  2,40*1,80+2,075*1,80+7,00*1,80</t>
  </si>
  <si>
    <t>"linka č. 1"    100,00</t>
  </si>
  <si>
    <t>"linka č. 2"  62,00</t>
  </si>
  <si>
    <t>"linka č. 3 pavilon B"  41,00</t>
  </si>
  <si>
    <t>"linka č. 4 pavilan DE"  13,00</t>
  </si>
  <si>
    <t>31</t>
  </si>
  <si>
    <t>59036010</t>
  </si>
  <si>
    <t>panel akustický nebarvená hrana viditelný rošt bílá rastr š 24mm tl 20mm</t>
  </si>
  <si>
    <t>793048307</t>
  </si>
  <si>
    <t>"doplnění původního podhledu po demontáži pro zpětnou montáž</t>
  </si>
  <si>
    <t>"20%"236,655 *1,02*0,20</t>
  </si>
  <si>
    <t>998763401</t>
  </si>
  <si>
    <t>Přesun hmot pro konstrukce montované z desek stanovený procentní sazbou (%) z ceny vodorovná dopravní vzdálenost do 50 m v objektech výšky do 6 m</t>
  </si>
  <si>
    <t>-1513712800</t>
  </si>
  <si>
    <t>https://podminky.urs.cz/item/CS_URS_2022_01/998763401</t>
  </si>
  <si>
    <t>763-b</t>
  </si>
  <si>
    <t>Konstrukce suché výstavby - demontáže</t>
  </si>
  <si>
    <t>33</t>
  </si>
  <si>
    <t>763132811</t>
  </si>
  <si>
    <t>Demontáž podhledu nebo samostatného požárního předělu ze sádrokartonových desek desek, opláštění jednoduché</t>
  </si>
  <si>
    <t>1031758048</t>
  </si>
  <si>
    <t>https://podminky.urs.cz/item/CS_URS_2022_01/763132811</t>
  </si>
  <si>
    <t>34</t>
  </si>
  <si>
    <t>763431871</t>
  </si>
  <si>
    <t>Demontáž podhledu minerálního demontáž panelů připevněných na zavěšeném roštu vyjímatelných</t>
  </si>
  <si>
    <t>737072288</t>
  </si>
  <si>
    <t>https://podminky.urs.cz/item/CS_URS_2022_01/763431871</t>
  </si>
  <si>
    <t>35</t>
  </si>
  <si>
    <t>763122811</t>
  </si>
  <si>
    <t>Demontáž předsazených nebo šachtových stěn ze sádrokartonových desek desek na nosné konstrukci, opláštění jednoduché</t>
  </si>
  <si>
    <t>899099484</t>
  </si>
  <si>
    <t>https://podminky.urs.cz/item/CS_URS_2022_01/763122811</t>
  </si>
  <si>
    <t>784</t>
  </si>
  <si>
    <t>Dokončovací práce - malby a tapety</t>
  </si>
  <si>
    <t>36</t>
  </si>
  <si>
    <t>784111001</t>
  </si>
  <si>
    <t>Oprášení (ometení) podkladu v místnostech výšky do 3,80 m</t>
  </si>
  <si>
    <t>-696176520</t>
  </si>
  <si>
    <t>https://podminky.urs.cz/item/CS_URS_2022_01/784111001</t>
  </si>
  <si>
    <t>375,39</t>
  </si>
  <si>
    <t>37</t>
  </si>
  <si>
    <t>784181121</t>
  </si>
  <si>
    <t>Penetrace podkladu jednonásobná hloubková akrylátová bezbarvá v místnostech výšky do 3,80 m</t>
  </si>
  <si>
    <t>429685055</t>
  </si>
  <si>
    <t>https://podminky.urs.cz/item/CS_URS_2022_01/784181121</t>
  </si>
  <si>
    <t>"svislá konstrkce SDK</t>
  </si>
  <si>
    <t>"SDK strop</t>
  </si>
  <si>
    <t>"linka 3,4"   (55,35+6,60*2+12,35+7,0)*(1,0+0,30)</t>
  </si>
  <si>
    <t>"linka 3,4"   (20,90+5,25+66,05+3,40)*(1,0+0,30)</t>
  </si>
  <si>
    <t>38</t>
  </si>
  <si>
    <t>784211121</t>
  </si>
  <si>
    <t>Malby z malířských směsí oděruvzdorných za mokra dvojnásobné, bílé za mokra oděruvzdorné středně v místnostech výšky do 3,80 m</t>
  </si>
  <si>
    <t>-1627403821</t>
  </si>
  <si>
    <t>https://podminky.urs.cz/item/CS_URS_2022_01/784211121</t>
  </si>
  <si>
    <t>"stávající výmalba stěny</t>
  </si>
  <si>
    <t>"linka č. A1,2,3,4 chodba"  (0,80+0,60)*3,50</t>
  </si>
  <si>
    <t>"stropy a stěny</t>
  </si>
  <si>
    <t>"laboratoř"  7,0*5,65-3,20*4,40</t>
  </si>
  <si>
    <t>(7,0+5,65)*2*1,35</t>
  </si>
  <si>
    <t>"chodba"  2,50*15,0-6,20*1,20</t>
  </si>
  <si>
    <t>15,00*2*2,80</t>
  </si>
  <si>
    <t>"chodba"  22,00*1,20+9,00*1,20</t>
  </si>
  <si>
    <t>39</t>
  </si>
  <si>
    <t>784211121.1</t>
  </si>
  <si>
    <t>Malby z malířských směsí oděruvzdorných za mokra trojnásobné, bílé za mokra oděruvzdorné středně v místnostech výšky do 3,80 m</t>
  </si>
  <si>
    <t>-1889631346</t>
  </si>
  <si>
    <t>375,39-102,53</t>
  </si>
  <si>
    <t>40</t>
  </si>
  <si>
    <t>784211151</t>
  </si>
  <si>
    <t>Malby z malířských směsí oděruvzdorných za mokra Příplatek k cenám dvojnásobných maleb za provádění barevné malby tónované tónovacími přípravky</t>
  </si>
  <si>
    <t>229188148</t>
  </si>
  <si>
    <t>https://podminky.urs.cz/item/CS_URS_2022_01/784211151</t>
  </si>
  <si>
    <t>"linka 3,4"   (55,35+6,60*2+12,35+7,0+20,90+5,25+66,05+3,40)*(1,0+0,30)</t>
  </si>
  <si>
    <t>PSV-profese</t>
  </si>
  <si>
    <t>Práce a dodávky PSV - samostatné profese</t>
  </si>
  <si>
    <t>41</t>
  </si>
  <si>
    <t>74192</t>
  </si>
  <si>
    <t>Předem sestavený protipožární polštář pro těsnění dočasných i trvalých požárních prostu ( 30 kusů )</t>
  </si>
  <si>
    <t>1234618974</t>
  </si>
  <si>
    <t>42</t>
  </si>
  <si>
    <t>741921</t>
  </si>
  <si>
    <t>Ucpávka prostupu potrubí PPR 32 Protipožárním intumescentním (zpěňující) tmel CFS-IS od společnosti Hilti: CP 611A dle popisu výrobce</t>
  </si>
  <si>
    <t>-1977923432</t>
  </si>
  <si>
    <t>"laboratoř"  2</t>
  </si>
  <si>
    <t>"linka č. A1,2,3,4"   (4+2*2+1)</t>
  </si>
  <si>
    <t>"linka č. 1"    (2+1+1+2+2+2+1)</t>
  </si>
  <si>
    <t>"linka č. 2"  (2+2+2*2)</t>
  </si>
  <si>
    <t>"linka č.3,4"  (4+4+4+2)</t>
  </si>
  <si>
    <t>"linka č. 3 pavilon B" (2*2+2+2)</t>
  </si>
  <si>
    <t>"linka č. 4 pavilan DE"  (1+1+1)</t>
  </si>
  <si>
    <t>VRN</t>
  </si>
  <si>
    <t>Vedlejší rozpočtové náklady</t>
  </si>
  <si>
    <t>43</t>
  </si>
  <si>
    <t>030001000</t>
  </si>
  <si>
    <t>Zařízení staveniště</t>
  </si>
  <si>
    <t>1024</t>
  </si>
  <si>
    <t>-310814713</t>
  </si>
  <si>
    <t>https://podminky.urs.cz/item/CS_URS_2022_01/030001000</t>
  </si>
  <si>
    <t>VRN3</t>
  </si>
  <si>
    <t>VRN7</t>
  </si>
  <si>
    <t>Provozní vlivy</t>
  </si>
  <si>
    <t>44</t>
  </si>
  <si>
    <t>070001000</t>
  </si>
  <si>
    <t>…</t>
  </si>
  <si>
    <t>-1374919281</t>
  </si>
  <si>
    <t>https://podminky.urs.cz/item/CS_URS_2022_01/070001000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</si>
  <si>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</si>
  <si>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</si>
  <si>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</si>
  <si>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</si>
  <si>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</si>
  <si>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</si>
  <si>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</si>
  <si>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>Termínem "uchazeč" (resp. zhotovitel) se myslí "účastník zadávacího řízení" ve smyslu zákona o zadávání veřejných zakázek.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</si>
  <si>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</si>
  <si>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</si>
  <si>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</si>
  <si>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</si>
  <si>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</si>
  <si>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</si>
  <si>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</si>
  <si>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</si>
  <si>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</si>
  <si>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</si>
  <si>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</si>
  <si>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</si>
  <si>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</si>
  <si>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</si>
  <si>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</si>
  <si>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</si>
  <si>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</si>
  <si>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</si>
  <si>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</si>
  <si>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</si>
  <si>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</si>
  <si>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</si>
  <si>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</si>
  <si>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</si>
  <si>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</si>
  <si>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</si>
  <si>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</si>
  <si>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</si>
  <si>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</si>
  <si>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</si>
  <si>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</si>
  <si>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>Jednotková cena položky. Zadaní může obsahovat namísto J.ceny sloupce J.materiál a J.montáž, jejichž součet definuje</t>
  </si>
  <si>
    <t>J.cenu položky.</t>
  </si>
  <si>
    <t>Cena celkem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</si>
  <si>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</si>
  <si>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</si>
  <si>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</si>
  <si>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</si>
  <si>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</si>
  <si>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</si>
  <si>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</si>
  <si>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>Metodika pro zpracování</t>
  </si>
  <si>
    <t>Jednotlivé sestavy jsou v souboru provázány. Editovatelné pole jsou zvýrazněny žlutým podbarvením, ostatní pole neslouží k editaci a nesmí být jakkoliv</t>
  </si>
  <si>
    <t>modifikovány.</t>
  </si>
  <si>
    <t>Uchazeč je pro podání nabídky povinen vyplnit žlutě podbarvená pole:</t>
  </si>
  <si>
    <t>Pole Uchazeč v sestavě Rekapitulace stavby - zde uchazeč vyplní svůj název (název subjektu)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</si>
  <si>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</si>
  <si>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</si>
  <si>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</si>
  <si>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</si>
  <si>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</si>
  <si>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</si>
  <si>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>- J.materiál - jednotková cena materiálu</t>
  </si>
  <si>
    <t>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</si>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</sst>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  <charset val="1"/>
    </font>
    <font>
      <sz val="8"/>
      <color rgb="FFFFFFFF"/>
      <name val="Arial CE"/>
      <family val="2"/>
      <charset val="1"/>
    </font>
    <font>
      <sz val="8"/>
      <color rgb="FF3366FF"/>
      <name val="Arial CE"/>
      <family val="2"/>
      <charset val="1"/>
    </font>
    <font>
      <b/>
      <sz val="14"/>
      <name val="Arial CE"/>
      <family val="2"/>
      <charset val="1"/>
    </font>
    <font>
      <b/>
      <sz val="12"/>
      <color rgb="FF969696"/>
      <name val="Arial CE"/>
      <family val="2"/>
      <charset val="1"/>
    </font>
    <font>
      <sz val="10"/>
      <color rgb="FF969696"/>
      <name val="Arial CE"/>
      <family val="2"/>
      <charset val="1"/>
    </font>
    <font>
      <sz val="10"/>
      <name val="Arial CE"/>
      <family val="2"/>
      <charset val="1"/>
    </font>
    <font>
      <b/>
      <sz val="8"/>
      <color rgb="FF969696"/>
      <name val="Arial CE"/>
      <family val="2"/>
      <charset val="1"/>
    </font>
    <font>
      <b/>
      <sz val="11"/>
      <name val="Arial CE"/>
      <family val="2"/>
      <charset val="1"/>
    </font>
    <font>
      <b/>
      <sz val="10"/>
      <name val="Arial CE"/>
      <family val="2"/>
      <charset val="1"/>
    </font>
    <font>
      <b/>
      <sz val="10"/>
      <color rgb="FF969696"/>
      <name val="Arial CE"/>
      <family val="2"/>
      <charset val="1"/>
    </font>
    <font>
      <b/>
      <sz val="12"/>
      <name val="Arial CE"/>
      <family val="2"/>
      <charset val="1"/>
    </font>
    <font>
      <sz val="12"/>
      <color rgb="FF969696"/>
      <name val="Arial CE"/>
      <family val="2"/>
      <charset val="1"/>
    </font>
    <font>
      <sz val="9"/>
      <name val="Arial CE"/>
      <family val="2"/>
      <charset val="1"/>
    </font>
    <font>
      <sz val="9"/>
      <color rgb="FF969696"/>
      <name val="Arial CE"/>
      <family val="2"/>
      <charset val="1"/>
    </font>
    <font>
      <b/>
      <sz val="12"/>
      <color rgb="FF960000"/>
      <name val="Arial CE"/>
      <family val="2"/>
      <charset val="1"/>
    </font>
    <font>
      <sz val="12"/>
      <name val="Arial CE"/>
      <family val="2"/>
      <charset val="1"/>
    </font>
    <font>
      <sz val="18"/>
      <color rgb="FF0000FF"/>
      <name val="Arial CE"/>
      <family val="2"/>
      <charset val="1"/>
    </font>
    <font>
      <u/>
      <sz val="11"/>
      <color rgb="FF0000FF"/>
      <name val="Arial CE"/>
      <family val="2"/>
      <charset val="1"/>
    </font>
    <font>
      <sz val="11"/>
      <name val="Arial CE"/>
      <family val="2"/>
      <charset val="1"/>
    </font>
    <font>
      <b/>
      <sz val="11"/>
      <color rgb="FF003366"/>
      <name val="Arial CE"/>
      <family val="2"/>
      <charset val="1"/>
    </font>
    <font>
      <sz val="11"/>
      <color rgb="FF003366"/>
      <name val="Arial CE"/>
      <family val="2"/>
      <charset val="1"/>
    </font>
    <font>
      <sz val="11"/>
      <color rgb="FF969696"/>
      <name val="Arial CE"/>
      <family val="2"/>
      <charset val="1"/>
    </font>
    <font>
      <sz val="10"/>
      <color rgb="FF3366FF"/>
      <name val="Arial CE"/>
      <family val="2"/>
      <charset val="1"/>
    </font>
    <font>
      <sz val="8"/>
      <color rgb="FF969696"/>
      <name val="Arial CE"/>
      <family val="2"/>
      <charset val="1"/>
    </font>
    <font>
      <b/>
      <sz val="12"/>
      <color rgb="FF800000"/>
      <name val="Arial CE"/>
      <family val="2"/>
      <charset val="1"/>
    </font>
    <font>
      <sz val="12"/>
      <color rgb="FF003366"/>
      <name val="Arial CE"/>
      <family val="2"/>
      <charset val="1"/>
    </font>
    <font>
      <sz val="10"/>
      <color rgb="FF003366"/>
      <name val="Arial CE"/>
      <family val="2"/>
      <charset val="1"/>
    </font>
    <font>
      <sz val="8"/>
      <color rgb="FF960000"/>
      <name val="Arial CE"/>
      <family val="2"/>
      <charset val="1"/>
    </font>
    <font>
      <b/>
      <sz val="8"/>
      <name val="Arial CE"/>
      <family val="2"/>
      <charset val="1"/>
    </font>
    <font>
      <sz val="8"/>
      <color rgb="FF003366"/>
      <name val="Arial CE"/>
      <family val="2"/>
      <charset val="1"/>
    </font>
    <font>
      <sz val="7"/>
      <color rgb="FF979797"/>
      <name val="Arial CE"/>
      <family val="2"/>
      <charset val="1"/>
    </font>
    <font>
      <i/>
      <u/>
      <sz val="7"/>
      <color rgb="FF979797"/>
      <name val="Arial CE"/>
      <family val="2"/>
      <charset val="1"/>
    </font>
    <font>
      <sz val="8"/>
      <color rgb="FF800080"/>
      <name val="Arial CE"/>
      <family val="2"/>
      <charset val="1"/>
    </font>
    <font>
      <sz val="7"/>
      <color rgb="FF969696"/>
      <name val="Arial CE"/>
      <family val="2"/>
      <charset val="1"/>
    </font>
    <font>
      <sz val="8"/>
      <color rgb="FF505050"/>
      <name val="Arial CE"/>
      <family val="2"/>
      <charset val="1"/>
    </font>
    <font>
      <sz val="8"/>
      <color rgb="FFFF0000"/>
      <name val="Arial CE"/>
      <family val="2"/>
      <charset val="1"/>
    </font>
    <font>
      <sz val="8"/>
      <color rgb="FF0000A8"/>
      <name val="Arial CE"/>
      <family val="2"/>
      <charset val="1"/>
    </font>
    <font>
      <i/>
      <sz val="9"/>
      <color rgb="FF0000FF"/>
      <name val="Arial CE"/>
      <family val="2"/>
      <charset val="1"/>
    </font>
    <font>
      <i/>
      <sz val="8"/>
      <color rgb="FF0000FF"/>
      <name val="Arial CE"/>
      <family val="2"/>
      <charset val="1"/>
    </font>
    <font>
      <b/>
      <sz val="16"/>
      <name val="Arial CE"/>
      <family val="2"/>
      <charset val="1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8" fillId="0" borderId="0"/>
  </cellStyleXfs>
  <cellXfs count="31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11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3" fillId="5" borderId="8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2" fillId="0" borderId="18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4" fontId="12" fillId="0" borderId="14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center" vertical="center"/>
    </xf>
    <xf numFmtId="0" fontId="19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11" fillId="5" borderId="6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right" vertical="center"/>
    </xf>
    <xf numFmtId="0" fontId="11" fillId="5" borderId="7" xfId="0" applyFont="1" applyFill="1" applyBorder="1" applyAlignment="1">
      <alignment horizontal="center" vertical="center"/>
    </xf>
    <xf numFmtId="4" fontId="11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5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30" fillId="0" borderId="0" xfId="0" applyFont="1" applyAlignment="1"/>
    <xf numFmtId="0" fontId="30" fillId="0" borderId="3" xfId="0" applyFont="1" applyBorder="1" applyAlignment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Alignment="1" applyProtection="1">
      <protection locked="0"/>
    </xf>
    <xf numFmtId="4" fontId="26" fillId="0" borderId="0" xfId="0" applyNumberFormat="1" applyFont="1" applyAlignment="1"/>
    <xf numFmtId="0" fontId="30" fillId="0" borderId="18" xfId="0" applyFont="1" applyBorder="1" applyAlignment="1"/>
    <xf numFmtId="0" fontId="30" fillId="0" borderId="0" xfId="0" applyFont="1" applyBorder="1" applyAlignment="1"/>
    <xf numFmtId="166" fontId="30" fillId="0" borderId="0" xfId="0" applyNumberFormat="1" applyFont="1" applyBorder="1" applyAlignment="1"/>
    <xf numFmtId="166" fontId="30" fillId="0" borderId="14" xfId="0" applyNumberFormat="1" applyFont="1" applyBorder="1" applyAlignment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67" fontId="13" fillId="0" borderId="22" xfId="0" applyNumberFormat="1" applyFont="1" applyBorder="1" applyAlignment="1" applyProtection="1">
      <alignment vertical="center"/>
      <protection locked="0"/>
    </xf>
    <xf numFmtId="4" fontId="13" fillId="3" borderId="22" xfId="0" applyNumberFormat="1" applyFont="1" applyFill="1" applyBorder="1" applyAlignment="1" applyProtection="1">
      <alignment vertical="center"/>
      <protection locked="0"/>
    </xf>
    <xf numFmtId="4" fontId="1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4" fillId="3" borderId="18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166" fontId="14" fillId="0" borderId="0" xfId="0" applyNumberFormat="1" applyFont="1" applyBorder="1" applyAlignment="1">
      <alignment vertical="center"/>
    </xf>
    <xf numFmtId="166" fontId="14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4" fillId="3" borderId="19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4" fillId="0" borderId="20" xfId="0" applyNumberFormat="1" applyFont="1" applyBorder="1" applyAlignment="1">
      <alignment vertical="center"/>
    </xf>
    <xf numFmtId="166" fontId="14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vertical="center"/>
      <protection locked="0"/>
    </xf>
    <xf numFmtId="0" fontId="33" fillId="0" borderId="18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18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36" fillId="0" borderId="0" xfId="0" applyNumberFormat="1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18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37" fillId="0" borderId="0" xfId="0" applyNumberFormat="1" applyFont="1" applyAlignment="1">
      <alignment vertical="center"/>
    </xf>
    <xf numFmtId="0" fontId="37" fillId="0" borderId="0" xfId="0" applyFont="1" applyAlignment="1" applyProtection="1">
      <alignment vertical="center"/>
      <protection locked="0"/>
    </xf>
    <xf numFmtId="0" fontId="37" fillId="0" borderId="18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14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167" fontId="13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center" vertical="top"/>
    </xf>
    <xf numFmtId="0" fontId="13" fillId="0" borderId="9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9" fontId="0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vertical="top"/>
    </xf>
    <xf numFmtId="0" fontId="8" fillId="0" borderId="10" xfId="0" applyFont="1" applyBorder="1" applyAlignment="1">
      <alignment horizontal="left"/>
    </xf>
    <xf numFmtId="0" fontId="19" fillId="0" borderId="10" xfId="0" applyFont="1" applyBorder="1" applyAlignment="1"/>
    <xf numFmtId="0" fontId="0" fillId="0" borderId="3" xfId="0" applyFont="1" applyBorder="1" applyAlignment="1">
      <alignment vertical="top"/>
    </xf>
    <xf numFmtId="0" fontId="0" fillId="0" borderId="24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25" xfId="0" applyFont="1" applyBorder="1" applyAlignment="1">
      <alignment vertical="top"/>
    </xf>
    <xf numFmtId="0" fontId="20" fillId="0" borderId="0" xfId="0" applyFont="1" applyBorder="1" applyAlignment="1">
      <alignment horizontal="left" vertical="center" wrapText="1"/>
    </xf>
    <xf numFmtId="4" fontId="21" fillId="0" borderId="0" xfId="0" applyNumberFormat="1" applyFont="1" applyBorder="1" applyAlignment="1">
      <alignment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right" vertical="center"/>
    </xf>
    <xf numFmtId="4" fontId="15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165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0" fontId="11" fillId="4" borderId="7" xfId="0" applyFont="1" applyFill="1" applyBorder="1" applyAlignment="1">
      <alignment horizontal="left" vertical="center"/>
    </xf>
    <xf numFmtId="4" fontId="11" fillId="4" borderId="8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979797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0</xdr:col>
      <xdr:colOff>312480</xdr:colOff>
      <xdr:row>1</xdr:row>
      <xdr:rowOff>122400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00" y="0"/>
          <a:ext cx="285480" cy="285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0</xdr:col>
      <xdr:colOff>312480</xdr:colOff>
      <xdr:row>1</xdr:row>
      <xdr:rowOff>122400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00" y="0"/>
          <a:ext cx="285480" cy="285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0</xdr:col>
      <xdr:colOff>312480</xdr:colOff>
      <xdr:row>1</xdr:row>
      <xdr:rowOff>122400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00" y="0"/>
          <a:ext cx="285480" cy="285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741A1021" TargetMode="External"/><Relationship Id="rId18" Type="http://schemas.openxmlformats.org/officeDocument/2006/relationships/hyperlink" Target="https://podminky.urs.cz/item/CS_URS_2022_01/763121421" TargetMode="External"/><Relationship Id="rId26" Type="http://schemas.openxmlformats.org/officeDocument/2006/relationships/hyperlink" Target="https://podminky.urs.cz/item/CS_URS_2022_01/763132811" TargetMode="External"/><Relationship Id="rId3" Type="http://schemas.openxmlformats.org/officeDocument/2006/relationships/hyperlink" Target="https://podminky.urs.cz/item/CS_URS_2022_01/952901111" TargetMode="External"/><Relationship Id="rId21" Type="http://schemas.openxmlformats.org/officeDocument/2006/relationships/hyperlink" Target="https://podminky.urs.cz/item/CS_URS_2022_01/763131431" TargetMode="External"/><Relationship Id="rId34" Type="http://schemas.openxmlformats.org/officeDocument/2006/relationships/hyperlink" Target="https://podminky.urs.cz/item/CS_URS_2022_01/070001000" TargetMode="External"/><Relationship Id="rId7" Type="http://schemas.openxmlformats.org/officeDocument/2006/relationships/hyperlink" Target="https://podminky.urs.cz/item/CS_URS_2022_01/946111812" TargetMode="External"/><Relationship Id="rId12" Type="http://schemas.openxmlformats.org/officeDocument/2006/relationships/hyperlink" Target="https://podminky.urs.cz/item/CS_URS_2022_01/998018001" TargetMode="External"/><Relationship Id="rId17" Type="http://schemas.openxmlformats.org/officeDocument/2006/relationships/hyperlink" Target="https://podminky.urs.cz/item/CS_URS_2022_01/763121411" TargetMode="External"/><Relationship Id="rId25" Type="http://schemas.openxmlformats.org/officeDocument/2006/relationships/hyperlink" Target="https://podminky.urs.cz/item/CS_URS_2022_01/998763401" TargetMode="External"/><Relationship Id="rId33" Type="http://schemas.openxmlformats.org/officeDocument/2006/relationships/hyperlink" Target="https://podminky.urs.cz/item/CS_URS_2022_01/030001000" TargetMode="External"/><Relationship Id="rId2" Type="http://schemas.openxmlformats.org/officeDocument/2006/relationships/hyperlink" Target="https://podminky.urs.cz/item/CS_URS_2022_01/612315201" TargetMode="External"/><Relationship Id="rId16" Type="http://schemas.openxmlformats.org/officeDocument/2006/relationships/hyperlink" Target="https://podminky.urs.cz/item/CS_URS_2022_01/998751201" TargetMode="External"/><Relationship Id="rId20" Type="http://schemas.openxmlformats.org/officeDocument/2006/relationships/hyperlink" Target="https://podminky.urs.cz/item/CS_URS_2022_01/763121914" TargetMode="External"/><Relationship Id="rId29" Type="http://schemas.openxmlformats.org/officeDocument/2006/relationships/hyperlink" Target="https://podminky.urs.cz/item/CS_URS_2022_01/784111001" TargetMode="External"/><Relationship Id="rId1" Type="http://schemas.openxmlformats.org/officeDocument/2006/relationships/hyperlink" Target="https://podminky.urs.cz/item/CS_URS_2022_01/411386621" TargetMode="External"/><Relationship Id="rId6" Type="http://schemas.openxmlformats.org/officeDocument/2006/relationships/hyperlink" Target="https://podminky.urs.cz/item/CS_URS_2022_01/946111212" TargetMode="External"/><Relationship Id="rId11" Type="http://schemas.openxmlformats.org/officeDocument/2006/relationships/hyperlink" Target="https://podminky.urs.cz/item/CS_URS_2022_01/997013631" TargetMode="External"/><Relationship Id="rId24" Type="http://schemas.openxmlformats.org/officeDocument/2006/relationships/hyperlink" Target="https://podminky.urs.cz/item/CS_URS_2022_01/763431701" TargetMode="External"/><Relationship Id="rId32" Type="http://schemas.openxmlformats.org/officeDocument/2006/relationships/hyperlink" Target="https://podminky.urs.cz/item/CS_URS_2022_01/784211151" TargetMode="External"/><Relationship Id="rId5" Type="http://schemas.openxmlformats.org/officeDocument/2006/relationships/hyperlink" Target="https://podminky.urs.cz/item/CS_URS_2022_01/946111112" TargetMode="External"/><Relationship Id="rId15" Type="http://schemas.openxmlformats.org/officeDocument/2006/relationships/hyperlink" Target="https://podminky.urs.cz/item/CS_URS_2021_02/751A2001" TargetMode="External"/><Relationship Id="rId23" Type="http://schemas.openxmlformats.org/officeDocument/2006/relationships/hyperlink" Target="https://podminky.urs.cz/item/CS_URS_2022_01/763131621" TargetMode="External"/><Relationship Id="rId28" Type="http://schemas.openxmlformats.org/officeDocument/2006/relationships/hyperlink" Target="https://podminky.urs.cz/item/CS_URS_2022_01/763122811" TargetMode="External"/><Relationship Id="rId10" Type="http://schemas.openxmlformats.org/officeDocument/2006/relationships/hyperlink" Target="https://podminky.urs.cz/item/CS_URS_2022_01/997013509" TargetMode="External"/><Relationship Id="rId19" Type="http://schemas.openxmlformats.org/officeDocument/2006/relationships/hyperlink" Target="https://podminky.urs.cz/item/CS_URS_2022_01/763121621" TargetMode="External"/><Relationship Id="rId31" Type="http://schemas.openxmlformats.org/officeDocument/2006/relationships/hyperlink" Target="https://podminky.urs.cz/item/CS_URS_2022_01/784211121" TargetMode="External"/><Relationship Id="rId4" Type="http://schemas.openxmlformats.org/officeDocument/2006/relationships/hyperlink" Target="https://podminky.urs.cz/item/CS_URS_2022_01/952902031" TargetMode="External"/><Relationship Id="rId9" Type="http://schemas.openxmlformats.org/officeDocument/2006/relationships/hyperlink" Target="https://podminky.urs.cz/item/CS_URS_2022_01/997013501" TargetMode="External"/><Relationship Id="rId14" Type="http://schemas.openxmlformats.org/officeDocument/2006/relationships/hyperlink" Target="https://podminky.urs.cz/item/CS_URS_2021_02/751A1005" TargetMode="External"/><Relationship Id="rId22" Type="http://schemas.openxmlformats.org/officeDocument/2006/relationships/hyperlink" Target="https://podminky.urs.cz/item/CS_URS_2022_01/763131721" TargetMode="External"/><Relationship Id="rId27" Type="http://schemas.openxmlformats.org/officeDocument/2006/relationships/hyperlink" Target="https://podminky.urs.cz/item/CS_URS_2022_01/763431871" TargetMode="External"/><Relationship Id="rId30" Type="http://schemas.openxmlformats.org/officeDocument/2006/relationships/hyperlink" Target="https://podminky.urs.cz/item/CS_URS_2022_01/784181121" TargetMode="External"/><Relationship Id="rId35" Type="http://schemas.openxmlformats.org/officeDocument/2006/relationships/drawing" Target="../drawings/drawing3.xml"/><Relationship Id="rId8" Type="http://schemas.openxmlformats.org/officeDocument/2006/relationships/hyperlink" Target="https://podminky.urs.cz/item/CS_URS_2022_01/997013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topLeftCell="A34" zoomScaleNormal="100" workbookViewId="0">
      <selection activeCell="A56" sqref="A56"/>
    </sheetView>
  </sheetViews>
  <sheetFormatPr defaultRowHeight="11.25"/>
  <cols>
    <col min="2" max="2" width="1.6640625"/>
    <col min="3" max="3" width="4.1640625"/>
    <col min="4" max="33" width="2.6640625"/>
    <col min="34" max="34" width="3.33203125"/>
    <col min="35" max="35" width="31.6640625"/>
    <col min="36" max="37" width="2.5"/>
    <col min="39" max="39" width="3.33203125"/>
    <col min="40" max="40" width="13.33203125"/>
    <col min="41" max="41" width="7.5"/>
    <col min="42" max="42" width="4.1640625"/>
    <col min="43" max="43" width="15.6640625"/>
    <col min="44" max="44" width="13.6640625"/>
    <col min="45" max="56" width="0" hidden="1"/>
    <col min="57" max="57" width="66.5"/>
    <col min="58" max="70" width="8.5"/>
    <col min="71" max="91" width="0" hidden="1"/>
    <col min="92" max="1025" width="8.5"/>
  </cols>
  <sheetData>
    <row r="1" spans="1:74">
      <c r="A1" s="1" t="s">
        <v>0</v>
      </c>
      <c r="AZ1" s="1" t="s">
        <v>1</v>
      </c>
      <c r="BA1" s="1" t="s">
        <v>2</v>
      </c>
      <c r="BB1" s="1"/>
      <c r="BT1" s="1" t="s">
        <v>3</v>
      </c>
      <c r="BU1" s="1" t="s">
        <v>3</v>
      </c>
      <c r="BV1" s="1" t="s">
        <v>4</v>
      </c>
    </row>
    <row r="2" spans="1:74" ht="36.950000000000003" customHeight="1">
      <c r="AR2" s="297" t="s">
        <v>5</v>
      </c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2" t="s">
        <v>6</v>
      </c>
      <c r="BT2" s="2" t="s">
        <v>7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8</v>
      </c>
    </row>
    <row r="4" spans="1:74" ht="24.95" customHeight="1">
      <c r="B4" s="5"/>
      <c r="D4" s="6" t="s">
        <v>9</v>
      </c>
      <c r="AR4" s="5"/>
      <c r="AS4" s="7" t="s">
        <v>10</v>
      </c>
      <c r="BE4" s="8" t="s">
        <v>11</v>
      </c>
      <c r="BS4" s="2" t="s">
        <v>12</v>
      </c>
    </row>
    <row r="5" spans="1:74" ht="12" customHeight="1">
      <c r="B5" s="5"/>
      <c r="D5" s="9" t="s">
        <v>13</v>
      </c>
      <c r="K5" s="298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R5" s="5"/>
      <c r="BE5" s="299" t="s">
        <v>15</v>
      </c>
      <c r="BS5" s="2" t="s">
        <v>6</v>
      </c>
    </row>
    <row r="6" spans="1:74" ht="36.950000000000003" customHeight="1">
      <c r="B6" s="5"/>
      <c r="D6" s="11" t="s">
        <v>16</v>
      </c>
      <c r="K6" s="300" t="s">
        <v>17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R6" s="5"/>
      <c r="BE6" s="299"/>
      <c r="BS6" s="2" t="s">
        <v>6</v>
      </c>
    </row>
    <row r="7" spans="1:74" ht="12" customHeight="1">
      <c r="B7" s="5"/>
      <c r="D7" s="12" t="s">
        <v>18</v>
      </c>
      <c r="K7" s="13"/>
      <c r="AK7" s="12" t="s">
        <v>19</v>
      </c>
      <c r="AN7" s="13"/>
      <c r="AR7" s="5"/>
      <c r="BE7" s="299"/>
      <c r="BS7" s="2" t="s">
        <v>6</v>
      </c>
    </row>
    <row r="8" spans="1:74" ht="12" customHeight="1">
      <c r="B8" s="5"/>
      <c r="D8" s="12" t="s">
        <v>20</v>
      </c>
      <c r="K8" s="13" t="s">
        <v>21</v>
      </c>
      <c r="AK8" s="12" t="s">
        <v>22</v>
      </c>
      <c r="AN8" s="14" t="s">
        <v>23</v>
      </c>
      <c r="AR8" s="5"/>
      <c r="BE8" s="299"/>
      <c r="BS8" s="2" t="s">
        <v>6</v>
      </c>
    </row>
    <row r="9" spans="1:74" ht="14.45" customHeight="1">
      <c r="B9" s="5"/>
      <c r="AR9" s="5"/>
      <c r="BE9" s="299"/>
      <c r="BS9" s="2" t="s">
        <v>6</v>
      </c>
    </row>
    <row r="10" spans="1:74" ht="12" customHeight="1">
      <c r="B10" s="5"/>
      <c r="D10" s="12" t="s">
        <v>24</v>
      </c>
      <c r="AK10" s="12" t="s">
        <v>25</v>
      </c>
      <c r="AN10" s="13"/>
      <c r="AR10" s="5"/>
      <c r="BE10" s="299"/>
      <c r="BS10" s="2" t="s">
        <v>6</v>
      </c>
    </row>
    <row r="11" spans="1:74" ht="18.600000000000001" customHeight="1">
      <c r="B11" s="5"/>
      <c r="E11" s="13" t="s">
        <v>26</v>
      </c>
      <c r="AK11" s="12" t="s">
        <v>27</v>
      </c>
      <c r="AN11" s="13"/>
      <c r="AR11" s="5"/>
      <c r="BE11" s="299"/>
      <c r="BS11" s="2" t="s">
        <v>6</v>
      </c>
    </row>
    <row r="12" spans="1:74" ht="6.95" customHeight="1">
      <c r="B12" s="5"/>
      <c r="AR12" s="5"/>
      <c r="BE12" s="299"/>
      <c r="BS12" s="2" t="s">
        <v>6</v>
      </c>
    </row>
    <row r="13" spans="1:74" ht="12" customHeight="1">
      <c r="B13" s="5"/>
      <c r="D13" s="12" t="s">
        <v>28</v>
      </c>
      <c r="AK13" s="12" t="s">
        <v>25</v>
      </c>
      <c r="AN13" s="15" t="s">
        <v>29</v>
      </c>
      <c r="AR13" s="5"/>
      <c r="BE13" s="299"/>
      <c r="BS13" s="2" t="s">
        <v>6</v>
      </c>
    </row>
    <row r="14" spans="1:74" ht="12.75">
      <c r="B14" s="5"/>
      <c r="E14" s="301" t="s">
        <v>29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12" t="s">
        <v>27</v>
      </c>
      <c r="AN14" s="15" t="s">
        <v>29</v>
      </c>
      <c r="AR14" s="5"/>
      <c r="BE14" s="299"/>
      <c r="BS14" s="2" t="s">
        <v>6</v>
      </c>
    </row>
    <row r="15" spans="1:74" ht="6.95" customHeight="1">
      <c r="B15" s="5"/>
      <c r="AR15" s="5"/>
      <c r="BE15" s="299"/>
      <c r="BS15" s="2" t="s">
        <v>3</v>
      </c>
    </row>
    <row r="16" spans="1:74" ht="12" customHeight="1">
      <c r="B16" s="5"/>
      <c r="D16" s="12" t="s">
        <v>30</v>
      </c>
      <c r="AK16" s="12" t="s">
        <v>25</v>
      </c>
      <c r="AN16" s="13"/>
      <c r="AR16" s="5"/>
      <c r="BE16" s="299"/>
      <c r="BS16" s="2" t="s">
        <v>3</v>
      </c>
    </row>
    <row r="17" spans="1:71" ht="18.600000000000001" customHeight="1">
      <c r="B17" s="5"/>
      <c r="E17" s="13" t="s">
        <v>31</v>
      </c>
      <c r="AK17" s="12" t="s">
        <v>27</v>
      </c>
      <c r="AN17" s="13"/>
      <c r="AR17" s="5"/>
      <c r="BE17" s="299"/>
      <c r="BS17" s="2" t="s">
        <v>32</v>
      </c>
    </row>
    <row r="18" spans="1:71" ht="6.95" customHeight="1">
      <c r="B18" s="5"/>
      <c r="AR18" s="5"/>
      <c r="BE18" s="299"/>
      <c r="BS18" s="2" t="s">
        <v>6</v>
      </c>
    </row>
    <row r="19" spans="1:71" ht="12" customHeight="1">
      <c r="B19" s="5"/>
      <c r="D19" s="12" t="s">
        <v>33</v>
      </c>
      <c r="AK19" s="12" t="s">
        <v>25</v>
      </c>
      <c r="AN19" s="13"/>
      <c r="AR19" s="5"/>
      <c r="BE19" s="299"/>
      <c r="BS19" s="2" t="s">
        <v>6</v>
      </c>
    </row>
    <row r="20" spans="1:71" ht="18.600000000000001" customHeight="1">
      <c r="B20" s="5"/>
      <c r="E20" s="13" t="s">
        <v>34</v>
      </c>
      <c r="AK20" s="12" t="s">
        <v>27</v>
      </c>
      <c r="AN20" s="13"/>
      <c r="AR20" s="5"/>
      <c r="BE20" s="299"/>
      <c r="BS20" s="2" t="s">
        <v>3</v>
      </c>
    </row>
    <row r="21" spans="1:71" ht="6.95" customHeight="1">
      <c r="B21" s="5"/>
      <c r="AR21" s="5"/>
      <c r="BE21" s="299"/>
    </row>
    <row r="22" spans="1:71" ht="12" customHeight="1">
      <c r="B22" s="5"/>
      <c r="D22" s="12" t="s">
        <v>35</v>
      </c>
      <c r="AR22" s="5"/>
      <c r="BE22" s="299"/>
    </row>
    <row r="23" spans="1:71" ht="47.25" customHeight="1">
      <c r="B23" s="5"/>
      <c r="E23" s="302" t="s">
        <v>36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R23" s="5"/>
      <c r="BE23" s="299"/>
    </row>
    <row r="24" spans="1:71" ht="6.95" customHeight="1">
      <c r="B24" s="5"/>
      <c r="AR24" s="5"/>
      <c r="BE24" s="299"/>
    </row>
    <row r="25" spans="1:71" ht="6.95" customHeight="1">
      <c r="B25" s="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R25" s="5"/>
      <c r="BE25" s="299"/>
    </row>
    <row r="26" spans="1:71" s="21" customFormat="1" ht="25.9" customHeight="1">
      <c r="A26" s="17"/>
      <c r="B26" s="18"/>
      <c r="C26" s="17"/>
      <c r="D26" s="19" t="s">
        <v>37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303">
        <f>ROUND(AG54,2)</f>
        <v>0</v>
      </c>
      <c r="AL26" s="303"/>
      <c r="AM26" s="303"/>
      <c r="AN26" s="303"/>
      <c r="AO26" s="303"/>
      <c r="AP26" s="17"/>
      <c r="AQ26" s="17"/>
      <c r="AR26" s="18"/>
      <c r="BE26" s="299"/>
    </row>
    <row r="27" spans="1:71" s="21" customFormat="1" ht="6.95" customHeight="1">
      <c r="A27" s="17"/>
      <c r="B27" s="18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8"/>
      <c r="BE27" s="299"/>
    </row>
    <row r="28" spans="1:71" s="21" customFormat="1" ht="12.75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304" t="s">
        <v>38</v>
      </c>
      <c r="M28" s="304"/>
      <c r="N28" s="304"/>
      <c r="O28" s="304"/>
      <c r="P28" s="304"/>
      <c r="Q28" s="17"/>
      <c r="R28" s="17"/>
      <c r="S28" s="17"/>
      <c r="T28" s="17"/>
      <c r="U28" s="17"/>
      <c r="V28" s="17"/>
      <c r="W28" s="304" t="s">
        <v>39</v>
      </c>
      <c r="X28" s="304"/>
      <c r="Y28" s="304"/>
      <c r="Z28" s="304"/>
      <c r="AA28" s="304"/>
      <c r="AB28" s="304"/>
      <c r="AC28" s="304"/>
      <c r="AD28" s="304"/>
      <c r="AE28" s="304"/>
      <c r="AF28" s="17"/>
      <c r="AG28" s="17"/>
      <c r="AH28" s="17"/>
      <c r="AI28" s="17"/>
      <c r="AJ28" s="17"/>
      <c r="AK28" s="304" t="s">
        <v>40</v>
      </c>
      <c r="AL28" s="304"/>
      <c r="AM28" s="304"/>
      <c r="AN28" s="304"/>
      <c r="AO28" s="304"/>
      <c r="AP28" s="17"/>
      <c r="AQ28" s="17"/>
      <c r="AR28" s="18"/>
      <c r="BE28" s="299"/>
    </row>
    <row r="29" spans="1:71" s="22" customFormat="1" ht="14.45" customHeight="1">
      <c r="B29" s="23"/>
      <c r="D29" s="12" t="s">
        <v>41</v>
      </c>
      <c r="F29" s="12" t="s">
        <v>42</v>
      </c>
      <c r="L29" s="293">
        <v>0.21</v>
      </c>
      <c r="M29" s="293"/>
      <c r="N29" s="293"/>
      <c r="O29" s="293"/>
      <c r="P29" s="293"/>
      <c r="W29" s="294">
        <f>ROUND(AZ54, 2)</f>
        <v>0</v>
      </c>
      <c r="X29" s="294"/>
      <c r="Y29" s="294"/>
      <c r="Z29" s="294"/>
      <c r="AA29" s="294"/>
      <c r="AB29" s="294"/>
      <c r="AC29" s="294"/>
      <c r="AD29" s="294"/>
      <c r="AE29" s="294"/>
      <c r="AK29" s="294">
        <f>ROUND(AV54, 2)</f>
        <v>0</v>
      </c>
      <c r="AL29" s="294"/>
      <c r="AM29" s="294"/>
      <c r="AN29" s="294"/>
      <c r="AO29" s="294"/>
      <c r="AR29" s="23"/>
      <c r="BE29" s="299"/>
    </row>
    <row r="30" spans="1:71" s="22" customFormat="1" ht="14.45" customHeight="1">
      <c r="B30" s="23"/>
      <c r="F30" s="12" t="s">
        <v>43</v>
      </c>
      <c r="L30" s="293">
        <v>0.15</v>
      </c>
      <c r="M30" s="293"/>
      <c r="N30" s="293"/>
      <c r="O30" s="293"/>
      <c r="P30" s="293"/>
      <c r="W30" s="294">
        <f>ROUND(BA54, 2)</f>
        <v>0</v>
      </c>
      <c r="X30" s="294"/>
      <c r="Y30" s="294"/>
      <c r="Z30" s="294"/>
      <c r="AA30" s="294"/>
      <c r="AB30" s="294"/>
      <c r="AC30" s="294"/>
      <c r="AD30" s="294"/>
      <c r="AE30" s="294"/>
      <c r="AK30" s="294">
        <f>ROUND(AW54, 2)</f>
        <v>0</v>
      </c>
      <c r="AL30" s="294"/>
      <c r="AM30" s="294"/>
      <c r="AN30" s="294"/>
      <c r="AO30" s="294"/>
      <c r="AR30" s="23"/>
      <c r="BE30" s="299"/>
    </row>
    <row r="31" spans="1:71" s="22" customFormat="1" ht="14.45" hidden="1" customHeight="1">
      <c r="B31" s="23"/>
      <c r="F31" s="12" t="s">
        <v>44</v>
      </c>
      <c r="L31" s="293">
        <v>0.21</v>
      </c>
      <c r="M31" s="293"/>
      <c r="N31" s="293"/>
      <c r="O31" s="293"/>
      <c r="P31" s="293"/>
      <c r="W31" s="294">
        <f>ROUND(BB54, 2)</f>
        <v>0</v>
      </c>
      <c r="X31" s="294"/>
      <c r="Y31" s="294"/>
      <c r="Z31" s="294"/>
      <c r="AA31" s="294"/>
      <c r="AB31" s="294"/>
      <c r="AC31" s="294"/>
      <c r="AD31" s="294"/>
      <c r="AE31" s="294"/>
      <c r="AK31" s="294">
        <v>0</v>
      </c>
      <c r="AL31" s="294"/>
      <c r="AM31" s="294"/>
      <c r="AN31" s="294"/>
      <c r="AO31" s="294"/>
      <c r="AR31" s="23"/>
      <c r="BE31" s="299"/>
    </row>
    <row r="32" spans="1:71" s="22" customFormat="1" ht="14.45" hidden="1" customHeight="1">
      <c r="B32" s="23"/>
      <c r="F32" s="12" t="s">
        <v>45</v>
      </c>
      <c r="L32" s="293">
        <v>0.15</v>
      </c>
      <c r="M32" s="293"/>
      <c r="N32" s="293"/>
      <c r="O32" s="293"/>
      <c r="P32" s="293"/>
      <c r="W32" s="294">
        <f>ROUND(BC54, 2)</f>
        <v>0</v>
      </c>
      <c r="X32" s="294"/>
      <c r="Y32" s="294"/>
      <c r="Z32" s="294"/>
      <c r="AA32" s="294"/>
      <c r="AB32" s="294"/>
      <c r="AC32" s="294"/>
      <c r="AD32" s="294"/>
      <c r="AE32" s="294"/>
      <c r="AK32" s="294">
        <v>0</v>
      </c>
      <c r="AL32" s="294"/>
      <c r="AM32" s="294"/>
      <c r="AN32" s="294"/>
      <c r="AO32" s="294"/>
      <c r="AR32" s="23"/>
      <c r="BE32" s="299"/>
    </row>
    <row r="33" spans="1:57" s="22" customFormat="1" ht="14.45" hidden="1" customHeight="1">
      <c r="B33" s="23"/>
      <c r="F33" s="12" t="s">
        <v>46</v>
      </c>
      <c r="L33" s="293">
        <v>0</v>
      </c>
      <c r="M33" s="293"/>
      <c r="N33" s="293"/>
      <c r="O33" s="293"/>
      <c r="P33" s="293"/>
      <c r="W33" s="294">
        <f>ROUND(BD54, 2)</f>
        <v>0</v>
      </c>
      <c r="X33" s="294"/>
      <c r="Y33" s="294"/>
      <c r="Z33" s="294"/>
      <c r="AA33" s="294"/>
      <c r="AB33" s="294"/>
      <c r="AC33" s="294"/>
      <c r="AD33" s="294"/>
      <c r="AE33" s="294"/>
      <c r="AK33" s="294">
        <v>0</v>
      </c>
      <c r="AL33" s="294"/>
      <c r="AM33" s="294"/>
      <c r="AN33" s="294"/>
      <c r="AO33" s="294"/>
      <c r="AR33" s="23"/>
    </row>
    <row r="34" spans="1:57" s="21" customFormat="1" ht="6.95" customHeight="1">
      <c r="A34" s="17"/>
      <c r="B34" s="1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8"/>
      <c r="BE34" s="17"/>
    </row>
    <row r="35" spans="1:57" s="21" customFormat="1" ht="25.9" customHeight="1">
      <c r="A35" s="17"/>
      <c r="B35" s="18"/>
      <c r="C35" s="24"/>
      <c r="D35" s="25" t="s">
        <v>47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48</v>
      </c>
      <c r="U35" s="26"/>
      <c r="V35" s="26"/>
      <c r="W35" s="26"/>
      <c r="X35" s="295" t="s">
        <v>49</v>
      </c>
      <c r="Y35" s="295"/>
      <c r="Z35" s="295"/>
      <c r="AA35" s="295"/>
      <c r="AB35" s="295"/>
      <c r="AC35" s="26"/>
      <c r="AD35" s="26"/>
      <c r="AE35" s="26"/>
      <c r="AF35" s="26"/>
      <c r="AG35" s="26"/>
      <c r="AH35" s="26"/>
      <c r="AI35" s="26"/>
      <c r="AJ35" s="26"/>
      <c r="AK35" s="296">
        <f>SUM(AK26:AK33)</f>
        <v>0</v>
      </c>
      <c r="AL35" s="296"/>
      <c r="AM35" s="296"/>
      <c r="AN35" s="296"/>
      <c r="AO35" s="296"/>
      <c r="AP35" s="24"/>
      <c r="AQ35" s="24"/>
      <c r="AR35" s="18"/>
      <c r="BE35" s="17"/>
    </row>
    <row r="36" spans="1:57" s="21" customFormat="1" ht="6.95" customHeight="1">
      <c r="A36" s="17"/>
      <c r="B36" s="1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8"/>
      <c r="BE36" s="17"/>
    </row>
    <row r="37" spans="1:57" s="21" customFormat="1" ht="6.95" customHeight="1">
      <c r="A37" s="17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18"/>
      <c r="BE37" s="17"/>
    </row>
    <row r="41" spans="1:57" s="21" customFormat="1" ht="6.95" customHeight="1">
      <c r="A41" s="17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18"/>
      <c r="BE41" s="17"/>
    </row>
    <row r="42" spans="1:57" s="21" customFormat="1" ht="24.95" customHeight="1">
      <c r="A42" s="17"/>
      <c r="B42" s="18"/>
      <c r="C42" s="6" t="s">
        <v>50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8"/>
      <c r="BE42" s="17"/>
    </row>
    <row r="43" spans="1:57" s="21" customFormat="1" ht="6.95" customHeight="1">
      <c r="A43" s="17"/>
      <c r="B43" s="1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8"/>
      <c r="BE43" s="17"/>
    </row>
    <row r="44" spans="1:57" s="32" customFormat="1" ht="12" customHeight="1">
      <c r="B44" s="33"/>
      <c r="C44" s="12" t="s">
        <v>13</v>
      </c>
      <c r="L44" s="32" t="str">
        <f>K5</f>
        <v>22-Krnov-01R</v>
      </c>
      <c r="AR44" s="33"/>
    </row>
    <row r="45" spans="1:57" s="34" customFormat="1" ht="36.950000000000003" customHeight="1">
      <c r="B45" s="35"/>
      <c r="C45" s="36" t="s">
        <v>16</v>
      </c>
      <c r="L45" s="289" t="str">
        <f>K6</f>
        <v>Instalace transportního systému klinických vzorků mezi pavilony A, B a C v areálu Sdruž.zdravotního zařízení v Krnově</v>
      </c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R45" s="35"/>
    </row>
    <row r="46" spans="1:57" s="21" customFormat="1" ht="6.9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8"/>
      <c r="BE46" s="17"/>
    </row>
    <row r="47" spans="1:57" s="21" customFormat="1" ht="12" customHeight="1">
      <c r="A47" s="17"/>
      <c r="B47" s="18"/>
      <c r="C47" s="12" t="s">
        <v>20</v>
      </c>
      <c r="D47" s="17"/>
      <c r="E47" s="17"/>
      <c r="F47" s="17"/>
      <c r="G47" s="17"/>
      <c r="H47" s="17"/>
      <c r="I47" s="17"/>
      <c r="J47" s="17"/>
      <c r="K47" s="17"/>
      <c r="L47" s="38" t="str">
        <f>IF(K8="","",K8)</f>
        <v>Sdružené zdravotní zařízení v Krnově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2" t="s">
        <v>22</v>
      </c>
      <c r="AJ47" s="17"/>
      <c r="AK47" s="17"/>
      <c r="AL47" s="17"/>
      <c r="AM47" s="290" t="str">
        <f>IF(AN8= "","",AN8)</f>
        <v>3. 6. 2022</v>
      </c>
      <c r="AN47" s="290"/>
      <c r="AO47" s="17"/>
      <c r="AP47" s="17"/>
      <c r="AQ47" s="17"/>
      <c r="AR47" s="18"/>
      <c r="BE47" s="17"/>
    </row>
    <row r="48" spans="1:57" s="21" customFormat="1" ht="6.95" customHeight="1">
      <c r="A48" s="17"/>
      <c r="B48" s="1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8"/>
      <c r="BE48" s="17"/>
    </row>
    <row r="49" spans="1:91" s="21" customFormat="1" ht="25.7" customHeight="1">
      <c r="A49" s="17"/>
      <c r="B49" s="18"/>
      <c r="C49" s="12" t="s">
        <v>24</v>
      </c>
      <c r="D49" s="17"/>
      <c r="E49" s="17"/>
      <c r="F49" s="17"/>
      <c r="G49" s="17"/>
      <c r="H49" s="17"/>
      <c r="I49" s="17"/>
      <c r="J49" s="17"/>
      <c r="K49" s="17"/>
      <c r="L49" s="32" t="str">
        <f>IF(E11= "","",E11)</f>
        <v>Sdružené zdravotní zařízení v Krnově, I.P.Pavlova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2" t="s">
        <v>30</v>
      </c>
      <c r="AJ49" s="17"/>
      <c r="AK49" s="17"/>
      <c r="AL49" s="17"/>
      <c r="AM49" s="291" t="str">
        <f>IF(E17="","",E17)</f>
        <v>ing.arch.Martin Janda, Frenštát pod Radhoštrěm</v>
      </c>
      <c r="AN49" s="291"/>
      <c r="AO49" s="291"/>
      <c r="AP49" s="291"/>
      <c r="AQ49" s="17"/>
      <c r="AR49" s="18"/>
      <c r="AS49" s="292" t="s">
        <v>51</v>
      </c>
      <c r="AT49" s="292"/>
      <c r="AU49" s="39"/>
      <c r="AV49" s="39"/>
      <c r="AW49" s="39"/>
      <c r="AX49" s="39"/>
      <c r="AY49" s="39"/>
      <c r="AZ49" s="39"/>
      <c r="BA49" s="39"/>
      <c r="BB49" s="39"/>
      <c r="BC49" s="39"/>
      <c r="BD49" s="40"/>
      <c r="BE49" s="17"/>
    </row>
    <row r="50" spans="1:91" s="21" customFormat="1" ht="15.2" customHeight="1">
      <c r="A50" s="17"/>
      <c r="B50" s="18"/>
      <c r="C50" s="12" t="s">
        <v>28</v>
      </c>
      <c r="D50" s="17"/>
      <c r="E50" s="17"/>
      <c r="F50" s="17"/>
      <c r="G50" s="17"/>
      <c r="H50" s="17"/>
      <c r="I50" s="17"/>
      <c r="J50" s="17"/>
      <c r="K50" s="17"/>
      <c r="L50" s="32" t="str">
        <f>IF(E14= "Vyplň údaj","",E14)</f>
        <v/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2" t="s">
        <v>33</v>
      </c>
      <c r="AJ50" s="17"/>
      <c r="AK50" s="17"/>
      <c r="AL50" s="17"/>
      <c r="AM50" s="291" t="str">
        <f>IF(E20="","",E20)</f>
        <v>Katerinec</v>
      </c>
      <c r="AN50" s="291"/>
      <c r="AO50" s="291"/>
      <c r="AP50" s="291"/>
      <c r="AQ50" s="17"/>
      <c r="AR50" s="18"/>
      <c r="AS50" s="292"/>
      <c r="AT50" s="292"/>
      <c r="AU50" s="41"/>
      <c r="AV50" s="41"/>
      <c r="AW50" s="41"/>
      <c r="AX50" s="41"/>
      <c r="AY50" s="41"/>
      <c r="AZ50" s="41"/>
      <c r="BA50" s="41"/>
      <c r="BB50" s="41"/>
      <c r="BC50" s="41"/>
      <c r="BD50" s="42"/>
      <c r="BE50" s="17"/>
    </row>
    <row r="51" spans="1:91" s="21" customFormat="1" ht="10.9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8"/>
      <c r="AS51" s="292"/>
      <c r="AT51" s="292"/>
      <c r="AU51" s="41"/>
      <c r="AV51" s="41"/>
      <c r="AW51" s="41"/>
      <c r="AX51" s="41"/>
      <c r="AY51" s="41"/>
      <c r="AZ51" s="41"/>
      <c r="BA51" s="41"/>
      <c r="BB51" s="41"/>
      <c r="BC51" s="41"/>
      <c r="BD51" s="42"/>
      <c r="BE51" s="17"/>
    </row>
    <row r="52" spans="1:91" s="21" customFormat="1" ht="29.25" customHeight="1">
      <c r="A52" s="17"/>
      <c r="B52" s="18"/>
      <c r="C52" s="284" t="s">
        <v>52</v>
      </c>
      <c r="D52" s="284"/>
      <c r="E52" s="284"/>
      <c r="F52" s="284"/>
      <c r="G52" s="284"/>
      <c r="H52" s="43"/>
      <c r="I52" s="285" t="s">
        <v>53</v>
      </c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6" t="s">
        <v>54</v>
      </c>
      <c r="AH52" s="286"/>
      <c r="AI52" s="286"/>
      <c r="AJ52" s="286"/>
      <c r="AK52" s="286"/>
      <c r="AL52" s="286"/>
      <c r="AM52" s="286"/>
      <c r="AN52" s="285" t="s">
        <v>55</v>
      </c>
      <c r="AO52" s="285"/>
      <c r="AP52" s="285"/>
      <c r="AQ52" s="44" t="s">
        <v>56</v>
      </c>
      <c r="AR52" s="18"/>
      <c r="AS52" s="45" t="s">
        <v>57</v>
      </c>
      <c r="AT52" s="46" t="s">
        <v>58</v>
      </c>
      <c r="AU52" s="46" t="s">
        <v>59</v>
      </c>
      <c r="AV52" s="46" t="s">
        <v>60</v>
      </c>
      <c r="AW52" s="46" t="s">
        <v>61</v>
      </c>
      <c r="AX52" s="46" t="s">
        <v>62</v>
      </c>
      <c r="AY52" s="46" t="s">
        <v>63</v>
      </c>
      <c r="AZ52" s="46" t="s">
        <v>64</v>
      </c>
      <c r="BA52" s="46" t="s">
        <v>65</v>
      </c>
      <c r="BB52" s="46" t="s">
        <v>66</v>
      </c>
      <c r="BC52" s="46" t="s">
        <v>67</v>
      </c>
      <c r="BD52" s="47" t="s">
        <v>68</v>
      </c>
      <c r="BE52" s="17"/>
    </row>
    <row r="53" spans="1:91" s="21" customFormat="1" ht="10.9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8"/>
      <c r="AS53" s="4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  <c r="BE53" s="17"/>
    </row>
    <row r="54" spans="1:91" s="51" customFormat="1" ht="32.450000000000003" customHeight="1">
      <c r="B54" s="52"/>
      <c r="C54" s="53" t="s">
        <v>69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287">
        <f>ROUND(SUM(AG55:AG56),2)</f>
        <v>0</v>
      </c>
      <c r="AH54" s="287"/>
      <c r="AI54" s="287"/>
      <c r="AJ54" s="287"/>
      <c r="AK54" s="287"/>
      <c r="AL54" s="287"/>
      <c r="AM54" s="287"/>
      <c r="AN54" s="288">
        <f>SUM(AG54,AT54)</f>
        <v>0</v>
      </c>
      <c r="AO54" s="288"/>
      <c r="AP54" s="288"/>
      <c r="AQ54" s="55"/>
      <c r="AR54" s="52"/>
      <c r="AS54" s="56">
        <f>ROUND(SUM(AS55:AS56),2)</f>
        <v>0</v>
      </c>
      <c r="AT54" s="57">
        <f>ROUND(SUM(AV54:AW54),2)</f>
        <v>0</v>
      </c>
      <c r="AU54" s="58">
        <f>ROUND(SUM(AU55:AU56),5)</f>
        <v>0</v>
      </c>
      <c r="AV54" s="57">
        <f>ROUND(AZ54*L29,2)</f>
        <v>0</v>
      </c>
      <c r="AW54" s="57">
        <f>ROUND(BA54*L30,2)</f>
        <v>0</v>
      </c>
      <c r="AX54" s="57">
        <f>ROUND(BB54*L29,2)</f>
        <v>0</v>
      </c>
      <c r="AY54" s="57">
        <f>ROUND(BC54*L30,2)</f>
        <v>0</v>
      </c>
      <c r="AZ54" s="57">
        <f>ROUND(SUM(AZ55:AZ56),2)</f>
        <v>0</v>
      </c>
      <c r="BA54" s="57">
        <f>ROUND(SUM(BA55:BA56),2)</f>
        <v>0</v>
      </c>
      <c r="BB54" s="57">
        <f>ROUND(SUM(BB55:BB56),2)</f>
        <v>0</v>
      </c>
      <c r="BC54" s="57">
        <f>ROUND(SUM(BC55:BC56),2)</f>
        <v>0</v>
      </c>
      <c r="BD54" s="59">
        <f>ROUND(SUM(BD55:BD56),2)</f>
        <v>0</v>
      </c>
      <c r="BS54" s="60" t="s">
        <v>70</v>
      </c>
      <c r="BT54" s="60" t="s">
        <v>71</v>
      </c>
      <c r="BU54" s="61" t="s">
        <v>72</v>
      </c>
      <c r="BV54" s="60" t="s">
        <v>73</v>
      </c>
      <c r="BW54" s="60" t="s">
        <v>4</v>
      </c>
      <c r="BX54" s="60" t="s">
        <v>74</v>
      </c>
      <c r="CL54" s="60"/>
    </row>
    <row r="55" spans="1:91" s="71" customFormat="1" ht="24.75" customHeight="1">
      <c r="A55" s="62"/>
      <c r="B55" s="63"/>
      <c r="C55" s="64"/>
      <c r="D55" s="282" t="s">
        <v>75</v>
      </c>
      <c r="E55" s="282"/>
      <c r="F55" s="282"/>
      <c r="G55" s="282"/>
      <c r="H55" s="282"/>
      <c r="I55" s="65"/>
      <c r="J55" s="282" t="s">
        <v>76</v>
      </c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3">
        <f>'01 - Zdroj a rozvod stlač...'!J30</f>
        <v>0</v>
      </c>
      <c r="AH55" s="283"/>
      <c r="AI55" s="283"/>
      <c r="AJ55" s="283"/>
      <c r="AK55" s="283"/>
      <c r="AL55" s="283"/>
      <c r="AM55" s="283"/>
      <c r="AN55" s="283">
        <f>SUM(AG55,AT55)</f>
        <v>0</v>
      </c>
      <c r="AO55" s="283"/>
      <c r="AP55" s="283"/>
      <c r="AQ55" s="66" t="s">
        <v>77</v>
      </c>
      <c r="AR55" s="63"/>
      <c r="AS55" s="67">
        <v>0</v>
      </c>
      <c r="AT55" s="68">
        <f>ROUND(SUM(AV55:AW55),2)</f>
        <v>0</v>
      </c>
      <c r="AU55" s="69">
        <f>'01 - Zdroj a rozvod stlač...'!P81</f>
        <v>0</v>
      </c>
      <c r="AV55" s="68">
        <f>'01 - Zdroj a rozvod stlač...'!J33</f>
        <v>0</v>
      </c>
      <c r="AW55" s="68">
        <f>'01 - Zdroj a rozvod stlač...'!J34</f>
        <v>0</v>
      </c>
      <c r="AX55" s="68">
        <f>'01 - Zdroj a rozvod stlač...'!J35</f>
        <v>0</v>
      </c>
      <c r="AY55" s="68">
        <f>'01 - Zdroj a rozvod stlač...'!J36</f>
        <v>0</v>
      </c>
      <c r="AZ55" s="68">
        <f>'01 - Zdroj a rozvod stlač...'!F33</f>
        <v>0</v>
      </c>
      <c r="BA55" s="68">
        <f>'01 - Zdroj a rozvod stlač...'!F34</f>
        <v>0</v>
      </c>
      <c r="BB55" s="68">
        <f>'01 - Zdroj a rozvod stlač...'!F35</f>
        <v>0</v>
      </c>
      <c r="BC55" s="68">
        <f>'01 - Zdroj a rozvod stlač...'!F36</f>
        <v>0</v>
      </c>
      <c r="BD55" s="70">
        <f>'01 - Zdroj a rozvod stlač...'!F37</f>
        <v>0</v>
      </c>
      <c r="BT55" s="72" t="s">
        <v>78</v>
      </c>
      <c r="BV55" s="72" t="s">
        <v>73</v>
      </c>
      <c r="BW55" s="72" t="s">
        <v>79</v>
      </c>
      <c r="BX55" s="72" t="s">
        <v>4</v>
      </c>
      <c r="CL55" s="72"/>
      <c r="CM55" s="72" t="s">
        <v>80</v>
      </c>
    </row>
    <row r="56" spans="1:91" s="71" customFormat="1" ht="16.5" customHeight="1">
      <c r="A56" s="62"/>
      <c r="B56" s="63"/>
      <c r="C56" s="64"/>
      <c r="D56" s="282" t="s">
        <v>81</v>
      </c>
      <c r="E56" s="282"/>
      <c r="F56" s="282"/>
      <c r="G56" s="282"/>
      <c r="H56" s="282"/>
      <c r="I56" s="65"/>
      <c r="J56" s="282" t="s">
        <v>82</v>
      </c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3">
        <f>'02 - Stavební část'!J30</f>
        <v>0</v>
      </c>
      <c r="AH56" s="283"/>
      <c r="AI56" s="283"/>
      <c r="AJ56" s="283"/>
      <c r="AK56" s="283"/>
      <c r="AL56" s="283"/>
      <c r="AM56" s="283"/>
      <c r="AN56" s="283">
        <f>SUM(AG56,AT56)</f>
        <v>0</v>
      </c>
      <c r="AO56" s="283"/>
      <c r="AP56" s="283"/>
      <c r="AQ56" s="66" t="s">
        <v>77</v>
      </c>
      <c r="AR56" s="63"/>
      <c r="AS56" s="73">
        <v>0</v>
      </c>
      <c r="AT56" s="74">
        <f>ROUND(SUM(AV56:AW56),2)</f>
        <v>0</v>
      </c>
      <c r="AU56" s="75">
        <f>'02 - Stavební část'!P97</f>
        <v>0</v>
      </c>
      <c r="AV56" s="74">
        <f>'02 - Stavební část'!J33</f>
        <v>0</v>
      </c>
      <c r="AW56" s="74">
        <f>'02 - Stavební část'!J34</f>
        <v>0</v>
      </c>
      <c r="AX56" s="74">
        <f>'02 - Stavební část'!J35</f>
        <v>0</v>
      </c>
      <c r="AY56" s="74">
        <f>'02 - Stavební část'!J36</f>
        <v>0</v>
      </c>
      <c r="AZ56" s="74">
        <f>'02 - Stavební část'!F33</f>
        <v>0</v>
      </c>
      <c r="BA56" s="74">
        <f>'02 - Stavební část'!F34</f>
        <v>0</v>
      </c>
      <c r="BB56" s="74">
        <f>'02 - Stavební část'!F35</f>
        <v>0</v>
      </c>
      <c r="BC56" s="74">
        <f>'02 - Stavební část'!F36</f>
        <v>0</v>
      </c>
      <c r="BD56" s="76">
        <f>'02 - Stavební část'!F37</f>
        <v>0</v>
      </c>
      <c r="BT56" s="72" t="s">
        <v>78</v>
      </c>
      <c r="BV56" s="72" t="s">
        <v>73</v>
      </c>
      <c r="BW56" s="72" t="s">
        <v>83</v>
      </c>
      <c r="BX56" s="72" t="s">
        <v>4</v>
      </c>
      <c r="CL56" s="72"/>
      <c r="CM56" s="72" t="s">
        <v>80</v>
      </c>
    </row>
    <row r="57" spans="1:91" s="21" customFormat="1" ht="30" customHeight="1">
      <c r="A57" s="17"/>
      <c r="B57" s="18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8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</row>
    <row r="58" spans="1:91" s="21" customFormat="1" ht="6.95" customHeight="1">
      <c r="A58" s="17"/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18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</row>
  </sheetData>
  <mergeCells count="46"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  <mergeCell ref="D56:H56"/>
    <mergeCell ref="J56:AF56"/>
    <mergeCell ref="AG56:AM56"/>
    <mergeCell ref="AN56:AP56"/>
  </mergeCells>
  <pageMargins left="0.39374999999999999" right="0.39374999999999999" top="0.39374999999999999" bottom="0.39374999999999999" header="0.51180555555555496" footer="0"/>
  <pageSetup paperSize="0" scale="0" firstPageNumber="0" fitToHeight="100" orientation="portrait" usePrinterDefaults="0" horizontalDpi="0" verticalDpi="0" copies="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topLeftCell="A77" zoomScaleNormal="100" workbookViewId="0">
      <selection activeCell="H88" sqref="H88"/>
    </sheetView>
  </sheetViews>
  <sheetFormatPr defaultRowHeight="11.25"/>
  <cols>
    <col min="2" max="2" width="1.1640625"/>
    <col min="3" max="3" width="4.1640625"/>
    <col min="4" max="4" width="4.33203125"/>
    <col min="5" max="5" width="17.1640625"/>
    <col min="6" max="6" width="50.83203125"/>
    <col min="7" max="7" width="7.5"/>
    <col min="8" max="8" width="14"/>
    <col min="9" max="9" width="15.83203125"/>
    <col min="10" max="10" width="22.33203125"/>
    <col min="11" max="11" width="0" hidden="1"/>
    <col min="13" max="21" width="0" hidden="1"/>
    <col min="22" max="22" width="12.33203125"/>
    <col min="23" max="23" width="16.33203125"/>
    <col min="24" max="24" width="12.33203125"/>
    <col min="25" max="25" width="15"/>
    <col min="26" max="26" width="11"/>
    <col min="27" max="27" width="15"/>
    <col min="28" max="28" width="16.33203125"/>
    <col min="29" max="29" width="11"/>
    <col min="30" max="30" width="15"/>
    <col min="31" max="31" width="16.33203125"/>
    <col min="32" max="43" width="8.5"/>
    <col min="44" max="65" width="0" hidden="1"/>
    <col min="66" max="1025" width="8.5"/>
  </cols>
  <sheetData>
    <row r="2" spans="1:46" ht="36.950000000000003" customHeight="1">
      <c r="L2" s="297" t="s">
        <v>5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2" t="s">
        <v>79</v>
      </c>
    </row>
    <row r="3" spans="1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80</v>
      </c>
    </row>
    <row r="4" spans="1:46" ht="24.95" customHeight="1">
      <c r="B4" s="5"/>
      <c r="D4" s="6" t="s">
        <v>84</v>
      </c>
      <c r="L4" s="5"/>
      <c r="M4" s="77" t="s">
        <v>10</v>
      </c>
      <c r="AT4" s="2" t="s">
        <v>3</v>
      </c>
    </row>
    <row r="5" spans="1:46" ht="6.95" customHeight="1">
      <c r="B5" s="5"/>
      <c r="L5" s="5"/>
    </row>
    <row r="6" spans="1:46" ht="12" customHeight="1">
      <c r="B6" s="5"/>
      <c r="D6" s="12" t="s">
        <v>16</v>
      </c>
      <c r="L6" s="5"/>
    </row>
    <row r="7" spans="1:46" ht="26.25" customHeight="1">
      <c r="B7" s="5"/>
      <c r="E7" s="305" t="str">
        <f>'Rekapitulace stavby'!K6</f>
        <v>Instalace transportního systému klinických vzorků mezi pavilony A, B a C v areálu Sdruž.zdravotního zařízení v Krnově</v>
      </c>
      <c r="F7" s="305"/>
      <c r="G7" s="305"/>
      <c r="H7" s="305"/>
      <c r="L7" s="5"/>
    </row>
    <row r="8" spans="1:46" s="21" customFormat="1" ht="12" customHeight="1">
      <c r="A8" s="17"/>
      <c r="B8" s="18"/>
      <c r="C8" s="17"/>
      <c r="D8" s="12" t="s">
        <v>85</v>
      </c>
      <c r="E8" s="17"/>
      <c r="F8" s="17"/>
      <c r="G8" s="17"/>
      <c r="H8" s="17"/>
      <c r="I8" s="17"/>
      <c r="J8" s="17"/>
      <c r="K8" s="17"/>
      <c r="L8" s="7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21" customFormat="1" ht="30" customHeight="1">
      <c r="A9" s="17"/>
      <c r="B9" s="18"/>
      <c r="C9" s="17"/>
      <c r="D9" s="17"/>
      <c r="E9" s="289" t="s">
        <v>86</v>
      </c>
      <c r="F9" s="289"/>
      <c r="G9" s="289"/>
      <c r="H9" s="289"/>
      <c r="I9" s="17"/>
      <c r="J9" s="17"/>
      <c r="K9" s="17"/>
      <c r="L9" s="78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1" customFormat="1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7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1" customFormat="1" ht="12" customHeight="1">
      <c r="A11" s="17"/>
      <c r="B11" s="18"/>
      <c r="C11" s="17"/>
      <c r="D11" s="12" t="s">
        <v>18</v>
      </c>
      <c r="E11" s="17"/>
      <c r="F11" s="13"/>
      <c r="G11" s="17"/>
      <c r="H11" s="17"/>
      <c r="I11" s="12" t="s">
        <v>19</v>
      </c>
      <c r="J11" s="13"/>
      <c r="K11" s="17"/>
      <c r="L11" s="78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1" customFormat="1" ht="12" customHeight="1">
      <c r="A12" s="17"/>
      <c r="B12" s="18"/>
      <c r="C12" s="17"/>
      <c r="D12" s="12" t="s">
        <v>20</v>
      </c>
      <c r="E12" s="17"/>
      <c r="F12" s="13" t="s">
        <v>87</v>
      </c>
      <c r="G12" s="17"/>
      <c r="H12" s="17"/>
      <c r="I12" s="12" t="s">
        <v>22</v>
      </c>
      <c r="J12" s="79" t="str">
        <f>'Rekapitulace stavby'!AN8</f>
        <v>3. 6. 2022</v>
      </c>
      <c r="K12" s="17"/>
      <c r="L12" s="7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1" customFormat="1" ht="10.9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7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1" customFormat="1" ht="12" customHeight="1">
      <c r="A14" s="17"/>
      <c r="B14" s="18"/>
      <c r="C14" s="17"/>
      <c r="D14" s="12" t="s">
        <v>24</v>
      </c>
      <c r="E14" s="17"/>
      <c r="F14" s="17"/>
      <c r="G14" s="17"/>
      <c r="H14" s="17"/>
      <c r="I14" s="12" t="s">
        <v>25</v>
      </c>
      <c r="J14" s="13"/>
      <c r="K14" s="17"/>
      <c r="L14" s="78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1" customFormat="1" ht="18" customHeight="1">
      <c r="A15" s="17"/>
      <c r="B15" s="18"/>
      <c r="C15" s="17"/>
      <c r="D15" s="17"/>
      <c r="E15" s="13" t="s">
        <v>88</v>
      </c>
      <c r="F15" s="17"/>
      <c r="G15" s="17"/>
      <c r="H15" s="17"/>
      <c r="I15" s="12" t="s">
        <v>27</v>
      </c>
      <c r="J15" s="13"/>
      <c r="K15" s="17"/>
      <c r="L15" s="78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1" customFormat="1" ht="6.95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7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1" customFormat="1" ht="12" customHeight="1">
      <c r="A17" s="17"/>
      <c r="B17" s="18"/>
      <c r="C17" s="17"/>
      <c r="D17" s="12" t="s">
        <v>28</v>
      </c>
      <c r="E17" s="17"/>
      <c r="F17" s="17"/>
      <c r="G17" s="17"/>
      <c r="H17" s="17"/>
      <c r="I17" s="12" t="s">
        <v>25</v>
      </c>
      <c r="J17" s="14" t="str">
        <f>'Rekapitulace stavby'!AN13</f>
        <v>Vyplň údaj</v>
      </c>
      <c r="K17" s="17"/>
      <c r="L17" s="7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1" customFormat="1" ht="18" customHeight="1">
      <c r="A18" s="17"/>
      <c r="B18" s="18"/>
      <c r="C18" s="17"/>
      <c r="D18" s="17"/>
      <c r="E18" s="306" t="str">
        <f>'Rekapitulace stavby'!E14</f>
        <v>Vyplň údaj</v>
      </c>
      <c r="F18" s="306"/>
      <c r="G18" s="306"/>
      <c r="H18" s="306"/>
      <c r="I18" s="12" t="s">
        <v>27</v>
      </c>
      <c r="J18" s="14" t="str">
        <f>'Rekapitulace stavby'!AN14</f>
        <v>Vyplň údaj</v>
      </c>
      <c r="K18" s="17"/>
      <c r="L18" s="7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1" customFormat="1" ht="6.95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7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1" customFormat="1" ht="12" customHeight="1">
      <c r="A20" s="17"/>
      <c r="B20" s="18"/>
      <c r="C20" s="17"/>
      <c r="D20" s="12" t="s">
        <v>30</v>
      </c>
      <c r="E20" s="17"/>
      <c r="F20" s="17"/>
      <c r="G20" s="17"/>
      <c r="H20" s="17"/>
      <c r="I20" s="12" t="s">
        <v>25</v>
      </c>
      <c r="J20" s="13"/>
      <c r="K20" s="17"/>
      <c r="L20" s="7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1" customFormat="1" ht="18" customHeight="1">
      <c r="A21" s="17"/>
      <c r="B21" s="18"/>
      <c r="C21" s="17"/>
      <c r="D21" s="17"/>
      <c r="E21" s="13" t="s">
        <v>31</v>
      </c>
      <c r="F21" s="17"/>
      <c r="G21" s="17"/>
      <c r="H21" s="17"/>
      <c r="I21" s="12" t="s">
        <v>27</v>
      </c>
      <c r="J21" s="13"/>
      <c r="K21" s="17"/>
      <c r="L21" s="7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1" customFormat="1" ht="6.95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7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1" customFormat="1" ht="12" customHeight="1">
      <c r="A23" s="17"/>
      <c r="B23" s="18"/>
      <c r="C23" s="17"/>
      <c r="D23" s="12" t="s">
        <v>33</v>
      </c>
      <c r="E23" s="17"/>
      <c r="F23" s="17"/>
      <c r="G23" s="17"/>
      <c r="H23" s="17"/>
      <c r="I23" s="12" t="s">
        <v>25</v>
      </c>
      <c r="J23" s="13"/>
      <c r="K23" s="17"/>
      <c r="L23" s="7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1" customFormat="1" ht="18" customHeight="1">
      <c r="A24" s="17"/>
      <c r="B24" s="18"/>
      <c r="C24" s="17"/>
      <c r="D24" s="17"/>
      <c r="E24" s="13" t="s">
        <v>34</v>
      </c>
      <c r="F24" s="17"/>
      <c r="G24" s="17"/>
      <c r="H24" s="17"/>
      <c r="I24" s="12" t="s">
        <v>27</v>
      </c>
      <c r="J24" s="13"/>
      <c r="K24" s="17"/>
      <c r="L24" s="7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1" customFormat="1" ht="6.95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78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1" customFormat="1" ht="12" customHeight="1">
      <c r="A26" s="17"/>
      <c r="B26" s="18"/>
      <c r="C26" s="17"/>
      <c r="D26" s="12" t="s">
        <v>35</v>
      </c>
      <c r="E26" s="17"/>
      <c r="F26" s="17"/>
      <c r="G26" s="17"/>
      <c r="H26" s="17"/>
      <c r="I26" s="17"/>
      <c r="J26" s="17"/>
      <c r="K26" s="17"/>
      <c r="L26" s="7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83" customFormat="1" ht="16.5" customHeight="1">
      <c r="A27" s="80"/>
      <c r="B27" s="81"/>
      <c r="C27" s="80"/>
      <c r="D27" s="80"/>
      <c r="E27" s="302"/>
      <c r="F27" s="302"/>
      <c r="G27" s="302"/>
      <c r="H27" s="302"/>
      <c r="I27" s="80"/>
      <c r="J27" s="80"/>
      <c r="K27" s="80"/>
      <c r="L27" s="82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</row>
    <row r="28" spans="1:31" s="21" customFormat="1" ht="6.9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78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1" customFormat="1" ht="6.95" customHeight="1">
      <c r="A29" s="17"/>
      <c r="B29" s="18"/>
      <c r="C29" s="17"/>
      <c r="D29" s="49"/>
      <c r="E29" s="49"/>
      <c r="F29" s="49"/>
      <c r="G29" s="49"/>
      <c r="H29" s="49"/>
      <c r="I29" s="49"/>
      <c r="J29" s="49"/>
      <c r="K29" s="49"/>
      <c r="L29" s="78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1" customFormat="1" ht="25.5" customHeight="1">
      <c r="A30" s="17"/>
      <c r="B30" s="18"/>
      <c r="C30" s="17"/>
      <c r="D30" s="84" t="s">
        <v>37</v>
      </c>
      <c r="E30" s="17"/>
      <c r="F30" s="17"/>
      <c r="G30" s="17"/>
      <c r="H30" s="17"/>
      <c r="I30" s="17"/>
      <c r="J30" s="85">
        <f>ROUND(J81, 2)</f>
        <v>0</v>
      </c>
      <c r="K30" s="17"/>
      <c r="L30" s="78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1" customFormat="1" ht="6.95" customHeight="1">
      <c r="A31" s="17"/>
      <c r="B31" s="18"/>
      <c r="C31" s="17"/>
      <c r="D31" s="49"/>
      <c r="E31" s="49"/>
      <c r="F31" s="49"/>
      <c r="G31" s="49"/>
      <c r="H31" s="49"/>
      <c r="I31" s="49"/>
      <c r="J31" s="49"/>
      <c r="K31" s="49"/>
      <c r="L31" s="78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1" customFormat="1" ht="14.45" customHeight="1">
      <c r="A32" s="17"/>
      <c r="B32" s="18"/>
      <c r="C32" s="17"/>
      <c r="D32" s="17"/>
      <c r="E32" s="17"/>
      <c r="F32" s="86" t="s">
        <v>39</v>
      </c>
      <c r="G32" s="17"/>
      <c r="H32" s="17"/>
      <c r="I32" s="86" t="s">
        <v>38</v>
      </c>
      <c r="J32" s="86" t="s">
        <v>40</v>
      </c>
      <c r="K32" s="17"/>
      <c r="L32" s="78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1" customFormat="1" ht="14.45" customHeight="1">
      <c r="A33" s="17"/>
      <c r="B33" s="18"/>
      <c r="C33" s="17"/>
      <c r="D33" s="87" t="s">
        <v>41</v>
      </c>
      <c r="E33" s="12" t="s">
        <v>42</v>
      </c>
      <c r="F33" s="88">
        <f>ROUND((SUM(BE81:BE103)),  2)</f>
        <v>0</v>
      </c>
      <c r="G33" s="17"/>
      <c r="H33" s="17"/>
      <c r="I33" s="89">
        <v>0.21</v>
      </c>
      <c r="J33" s="88">
        <f>ROUND(((SUM(BE81:BE103))*I33),  2)</f>
        <v>0</v>
      </c>
      <c r="K33" s="17"/>
      <c r="L33" s="7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1" customFormat="1" ht="14.45" customHeight="1">
      <c r="A34" s="17"/>
      <c r="B34" s="18"/>
      <c r="C34" s="17"/>
      <c r="D34" s="17"/>
      <c r="E34" s="12" t="s">
        <v>43</v>
      </c>
      <c r="F34" s="88">
        <f>ROUND((SUM(BF81:BF103)),  2)</f>
        <v>0</v>
      </c>
      <c r="G34" s="17"/>
      <c r="H34" s="17"/>
      <c r="I34" s="89">
        <v>0.15</v>
      </c>
      <c r="J34" s="88">
        <f>ROUND(((SUM(BF81:BF103))*I34),  2)</f>
        <v>0</v>
      </c>
      <c r="K34" s="17"/>
      <c r="L34" s="78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1" customFormat="1" ht="14.45" hidden="1" customHeight="1">
      <c r="A35" s="17"/>
      <c r="B35" s="18"/>
      <c r="C35" s="17"/>
      <c r="D35" s="17"/>
      <c r="E35" s="12" t="s">
        <v>44</v>
      </c>
      <c r="F35" s="88">
        <f>ROUND((SUM(BG81:BG103)),  2)</f>
        <v>0</v>
      </c>
      <c r="G35" s="17"/>
      <c r="H35" s="17"/>
      <c r="I35" s="89">
        <v>0.21</v>
      </c>
      <c r="J35" s="88">
        <f>0</f>
        <v>0</v>
      </c>
      <c r="K35" s="17"/>
      <c r="L35" s="78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1" customFormat="1" ht="14.45" hidden="1" customHeight="1">
      <c r="A36" s="17"/>
      <c r="B36" s="18"/>
      <c r="C36" s="17"/>
      <c r="D36" s="17"/>
      <c r="E36" s="12" t="s">
        <v>45</v>
      </c>
      <c r="F36" s="88">
        <f>ROUND((SUM(BH81:BH103)),  2)</f>
        <v>0</v>
      </c>
      <c r="G36" s="17"/>
      <c r="H36" s="17"/>
      <c r="I36" s="89">
        <v>0.15</v>
      </c>
      <c r="J36" s="88">
        <f>0</f>
        <v>0</v>
      </c>
      <c r="K36" s="17"/>
      <c r="L36" s="78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1" customFormat="1" ht="14.45" hidden="1" customHeight="1">
      <c r="A37" s="17"/>
      <c r="B37" s="18"/>
      <c r="C37" s="17"/>
      <c r="D37" s="17"/>
      <c r="E37" s="12" t="s">
        <v>46</v>
      </c>
      <c r="F37" s="88">
        <f>ROUND((SUM(BI81:BI103)),  2)</f>
        <v>0</v>
      </c>
      <c r="G37" s="17"/>
      <c r="H37" s="17"/>
      <c r="I37" s="89">
        <v>0</v>
      </c>
      <c r="J37" s="88">
        <f>0</f>
        <v>0</v>
      </c>
      <c r="K37" s="17"/>
      <c r="L37" s="78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1" customFormat="1" ht="6.95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78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1" customFormat="1" ht="25.5" customHeight="1">
      <c r="A39" s="17"/>
      <c r="B39" s="18"/>
      <c r="C39" s="90"/>
      <c r="D39" s="91" t="s">
        <v>47</v>
      </c>
      <c r="E39" s="43"/>
      <c r="F39" s="43"/>
      <c r="G39" s="92" t="s">
        <v>48</v>
      </c>
      <c r="H39" s="93" t="s">
        <v>49</v>
      </c>
      <c r="I39" s="43"/>
      <c r="J39" s="94">
        <f>SUM(J30:J37)</f>
        <v>0</v>
      </c>
      <c r="K39" s="95"/>
      <c r="L39" s="78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1" customFormat="1" ht="14.45" customHeight="1">
      <c r="A40" s="1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78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4" spans="1:31" s="21" customFormat="1" ht="6.95" customHeight="1">
      <c r="A44" s="17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78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21" customFormat="1" ht="24.95" customHeight="1">
      <c r="A45" s="17"/>
      <c r="B45" s="18"/>
      <c r="C45" s="6" t="s">
        <v>89</v>
      </c>
      <c r="D45" s="17"/>
      <c r="E45" s="17"/>
      <c r="F45" s="17"/>
      <c r="G45" s="17"/>
      <c r="H45" s="17"/>
      <c r="I45" s="17"/>
      <c r="J45" s="17"/>
      <c r="K45" s="17"/>
      <c r="L45" s="78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s="21" customFormat="1" ht="6.9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78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s="21" customFormat="1" ht="12" customHeight="1">
      <c r="A47" s="17"/>
      <c r="B47" s="18"/>
      <c r="C47" s="12" t="s">
        <v>16</v>
      </c>
      <c r="D47" s="17"/>
      <c r="E47" s="17"/>
      <c r="F47" s="17"/>
      <c r="G47" s="17"/>
      <c r="H47" s="17"/>
      <c r="I47" s="17"/>
      <c r="J47" s="17"/>
      <c r="K47" s="17"/>
      <c r="L47" s="78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s="21" customFormat="1" ht="26.25" customHeight="1">
      <c r="A48" s="17"/>
      <c r="B48" s="18"/>
      <c r="C48" s="17"/>
      <c r="D48" s="17"/>
      <c r="E48" s="305" t="str">
        <f>E7</f>
        <v>Instalace transportního systému klinických vzorků mezi pavilony A, B a C v areálu Sdruž.zdravotního zařízení v Krnově</v>
      </c>
      <c r="F48" s="305"/>
      <c r="G48" s="305"/>
      <c r="H48" s="305"/>
      <c r="I48" s="17"/>
      <c r="J48" s="17"/>
      <c r="K48" s="17"/>
      <c r="L48" s="78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47" s="21" customFormat="1" ht="12" customHeight="1">
      <c r="A49" s="17"/>
      <c r="B49" s="18"/>
      <c r="C49" s="12" t="s">
        <v>85</v>
      </c>
      <c r="D49" s="17"/>
      <c r="E49" s="17"/>
      <c r="F49" s="17"/>
      <c r="G49" s="17"/>
      <c r="H49" s="17"/>
      <c r="I49" s="17"/>
      <c r="J49" s="17"/>
      <c r="K49" s="17"/>
      <c r="L49" s="78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47" s="21" customFormat="1" ht="30" customHeight="1">
      <c r="A50" s="17"/>
      <c r="B50" s="18"/>
      <c r="C50" s="17"/>
      <c r="D50" s="17"/>
      <c r="E50" s="289" t="str">
        <f>E9</f>
        <v>01 - Zdroj a rozvod stlačeného vzduchu pro transportní systém</v>
      </c>
      <c r="F50" s="289"/>
      <c r="G50" s="289"/>
      <c r="H50" s="289"/>
      <c r="I50" s="17"/>
      <c r="J50" s="17"/>
      <c r="K50" s="17"/>
      <c r="L50" s="78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47" s="21" customFormat="1" ht="6.95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78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47" s="21" customFormat="1" ht="12" customHeight="1">
      <c r="A52" s="17"/>
      <c r="B52" s="18"/>
      <c r="C52" s="12" t="s">
        <v>20</v>
      </c>
      <c r="D52" s="17"/>
      <c r="E52" s="17"/>
      <c r="F52" s="13" t="str">
        <f>F12</f>
        <v>Sdruž.zdravotní zařízení v Krnově</v>
      </c>
      <c r="G52" s="17"/>
      <c r="H52" s="17"/>
      <c r="I52" s="12" t="s">
        <v>22</v>
      </c>
      <c r="J52" s="79" t="str">
        <f>IF(J12="","",J12)</f>
        <v>3. 6. 2022</v>
      </c>
      <c r="K52" s="17"/>
      <c r="L52" s="78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47" s="21" customFormat="1" ht="6.95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78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47" s="21" customFormat="1" ht="40.15" customHeight="1">
      <c r="A54" s="17"/>
      <c r="B54" s="18"/>
      <c r="C54" s="12" t="s">
        <v>24</v>
      </c>
      <c r="D54" s="17"/>
      <c r="E54" s="17"/>
      <c r="F54" s="13" t="str">
        <f>E15</f>
        <v>Sdružené zdravotní zařízení v Krnově,I.P.Pavlova</v>
      </c>
      <c r="G54" s="17"/>
      <c r="H54" s="17"/>
      <c r="I54" s="12" t="s">
        <v>30</v>
      </c>
      <c r="J54" s="96" t="str">
        <f>E21</f>
        <v>ing.arch.Martin Janda, Frenštát pod Radhoštrěm</v>
      </c>
      <c r="K54" s="17"/>
      <c r="L54" s="78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47" s="21" customFormat="1" ht="15.2" customHeight="1">
      <c r="A55" s="17"/>
      <c r="B55" s="18"/>
      <c r="C55" s="12" t="s">
        <v>28</v>
      </c>
      <c r="D55" s="17"/>
      <c r="E55" s="17"/>
      <c r="F55" s="13" t="str">
        <f>IF(E18="","",E18)</f>
        <v>Vyplň údaj</v>
      </c>
      <c r="G55" s="17"/>
      <c r="H55" s="17"/>
      <c r="I55" s="12" t="s">
        <v>33</v>
      </c>
      <c r="J55" s="96" t="str">
        <f>E24</f>
        <v>Katerinec</v>
      </c>
      <c r="K55" s="17"/>
      <c r="L55" s="78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47" s="21" customFormat="1" ht="10.35" customHeight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78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47" s="21" customFormat="1" ht="29.25" customHeight="1">
      <c r="A57" s="17"/>
      <c r="B57" s="18"/>
      <c r="C57" s="97" t="s">
        <v>90</v>
      </c>
      <c r="D57" s="90"/>
      <c r="E57" s="90"/>
      <c r="F57" s="90"/>
      <c r="G57" s="90"/>
      <c r="H57" s="90"/>
      <c r="I57" s="90"/>
      <c r="J57" s="98" t="s">
        <v>91</v>
      </c>
      <c r="K57" s="90"/>
      <c r="L57" s="78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47" s="21" customFormat="1" ht="10.3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78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47" s="21" customFormat="1" ht="22.9" customHeight="1">
      <c r="A59" s="17"/>
      <c r="B59" s="18"/>
      <c r="C59" s="99" t="s">
        <v>69</v>
      </c>
      <c r="D59" s="17"/>
      <c r="E59" s="17"/>
      <c r="F59" s="17"/>
      <c r="G59" s="17"/>
      <c r="H59" s="17"/>
      <c r="I59" s="17"/>
      <c r="J59" s="85">
        <f>J81</f>
        <v>0</v>
      </c>
      <c r="K59" s="17"/>
      <c r="L59" s="78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U59" s="2" t="s">
        <v>92</v>
      </c>
    </row>
    <row r="60" spans="1:47" s="100" customFormat="1" ht="24.95" customHeight="1">
      <c r="B60" s="101"/>
      <c r="D60" s="102" t="s">
        <v>93</v>
      </c>
      <c r="E60" s="103"/>
      <c r="F60" s="103"/>
      <c r="G60" s="103"/>
      <c r="H60" s="103"/>
      <c r="I60" s="103"/>
      <c r="J60" s="104">
        <f>J82</f>
        <v>0</v>
      </c>
      <c r="L60" s="101"/>
    </row>
    <row r="61" spans="1:47" s="105" customFormat="1" ht="19.899999999999999" customHeight="1">
      <c r="B61" s="106"/>
      <c r="D61" s="107" t="s">
        <v>94</v>
      </c>
      <c r="E61" s="108"/>
      <c r="F61" s="108"/>
      <c r="G61" s="108"/>
      <c r="H61" s="108"/>
      <c r="I61" s="108"/>
      <c r="J61" s="109">
        <f>J83</f>
        <v>0</v>
      </c>
      <c r="L61" s="106"/>
    </row>
    <row r="62" spans="1:47" s="21" customFormat="1" ht="21.95" customHeight="1">
      <c r="A62" s="17"/>
      <c r="B62" s="18"/>
      <c r="C62" s="17"/>
      <c r="D62" s="17"/>
      <c r="E62" s="17"/>
      <c r="F62" s="17"/>
      <c r="G62" s="17"/>
      <c r="H62" s="17"/>
      <c r="I62" s="17"/>
      <c r="J62" s="17"/>
      <c r="K62" s="17"/>
      <c r="L62" s="78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47" s="21" customFormat="1" ht="6.95" customHeight="1">
      <c r="A63" s="17"/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78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</row>
    <row r="67" spans="1:31" s="21" customFormat="1" ht="6.95" customHeight="1">
      <c r="A67" s="17"/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78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s="21" customFormat="1" ht="24.95" customHeight="1">
      <c r="A68" s="17"/>
      <c r="B68" s="18"/>
      <c r="C68" s="6" t="s">
        <v>95</v>
      </c>
      <c r="D68" s="17"/>
      <c r="E68" s="17"/>
      <c r="F68" s="17"/>
      <c r="G68" s="17"/>
      <c r="H68" s="17"/>
      <c r="I68" s="17"/>
      <c r="J68" s="17"/>
      <c r="K68" s="17"/>
      <c r="L68" s="78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1" s="21" customFormat="1" ht="6.95" customHeight="1">
      <c r="A69" s="17"/>
      <c r="B69" s="18"/>
      <c r="C69" s="17"/>
      <c r="D69" s="17"/>
      <c r="E69" s="17"/>
      <c r="F69" s="17"/>
      <c r="G69" s="17"/>
      <c r="H69" s="17"/>
      <c r="I69" s="17"/>
      <c r="J69" s="17"/>
      <c r="K69" s="17"/>
      <c r="L69" s="78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</row>
    <row r="70" spans="1:31" s="21" customFormat="1" ht="12" customHeight="1">
      <c r="A70" s="17"/>
      <c r="B70" s="18"/>
      <c r="C70" s="12" t="s">
        <v>16</v>
      </c>
      <c r="D70" s="17"/>
      <c r="E70" s="17"/>
      <c r="F70" s="17"/>
      <c r="G70" s="17"/>
      <c r="H70" s="17"/>
      <c r="I70" s="17"/>
      <c r="J70" s="17"/>
      <c r="K70" s="17"/>
      <c r="L70" s="78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1" s="21" customFormat="1" ht="26.25" customHeight="1">
      <c r="A71" s="17"/>
      <c r="B71" s="18"/>
      <c r="C71" s="17"/>
      <c r="D71" s="17"/>
      <c r="E71" s="305" t="str">
        <f>E7</f>
        <v>Instalace transportního systému klinických vzorků mezi pavilony A, B a C v areálu Sdruž.zdravotního zařízení v Krnově</v>
      </c>
      <c r="F71" s="305"/>
      <c r="G71" s="305"/>
      <c r="H71" s="305"/>
      <c r="I71" s="17"/>
      <c r="J71" s="17"/>
      <c r="K71" s="17"/>
      <c r="L71" s="78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</row>
    <row r="72" spans="1:31" s="21" customFormat="1" ht="12" customHeight="1">
      <c r="A72" s="17"/>
      <c r="B72" s="18"/>
      <c r="C72" s="12" t="s">
        <v>85</v>
      </c>
      <c r="D72" s="17"/>
      <c r="E72" s="17"/>
      <c r="F72" s="17"/>
      <c r="G72" s="17"/>
      <c r="H72" s="17"/>
      <c r="I72" s="17"/>
      <c r="J72" s="17"/>
      <c r="K72" s="17"/>
      <c r="L72" s="78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s="21" customFormat="1" ht="30" customHeight="1">
      <c r="A73" s="17"/>
      <c r="B73" s="18"/>
      <c r="C73" s="17"/>
      <c r="D73" s="17"/>
      <c r="E73" s="289" t="str">
        <f>E9</f>
        <v>01 - Zdroj a rozvod stlačeného vzduchu pro transportní systém</v>
      </c>
      <c r="F73" s="289"/>
      <c r="G73" s="289"/>
      <c r="H73" s="289"/>
      <c r="I73" s="17"/>
      <c r="J73" s="17"/>
      <c r="K73" s="17"/>
      <c r="L73" s="78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s="21" customFormat="1" ht="6.95" customHeight="1">
      <c r="A74" s="17"/>
      <c r="B74" s="18"/>
      <c r="C74" s="17"/>
      <c r="D74" s="17"/>
      <c r="E74" s="17"/>
      <c r="F74" s="17"/>
      <c r="G74" s="17"/>
      <c r="H74" s="17"/>
      <c r="I74" s="17"/>
      <c r="J74" s="17"/>
      <c r="K74" s="17"/>
      <c r="L74" s="78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s="21" customFormat="1" ht="12" customHeight="1">
      <c r="A75" s="17"/>
      <c r="B75" s="18"/>
      <c r="C75" s="12" t="s">
        <v>20</v>
      </c>
      <c r="D75" s="17"/>
      <c r="E75" s="17"/>
      <c r="F75" s="13" t="str">
        <f>F12</f>
        <v>Sdruž.zdravotní zařízení v Krnově</v>
      </c>
      <c r="G75" s="17"/>
      <c r="H75" s="17"/>
      <c r="I75" s="12" t="s">
        <v>22</v>
      </c>
      <c r="J75" s="79" t="str">
        <f>IF(J12="","",J12)</f>
        <v>3. 6. 2022</v>
      </c>
      <c r="K75" s="17"/>
      <c r="L75" s="78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s="21" customFormat="1" ht="6.95" customHeight="1">
      <c r="A76" s="17"/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78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21" customFormat="1" ht="40.15" customHeight="1">
      <c r="A77" s="17"/>
      <c r="B77" s="18"/>
      <c r="C77" s="12" t="s">
        <v>24</v>
      </c>
      <c r="D77" s="17"/>
      <c r="E77" s="17"/>
      <c r="F77" s="13" t="str">
        <f>E15</f>
        <v>Sdružené zdravotní zařízení v Krnově,I.P.Pavlova</v>
      </c>
      <c r="G77" s="17"/>
      <c r="H77" s="17"/>
      <c r="I77" s="12" t="s">
        <v>30</v>
      </c>
      <c r="J77" s="96" t="str">
        <f>E21</f>
        <v>ing.arch.Martin Janda, Frenštát pod Radhoštrěm</v>
      </c>
      <c r="K77" s="17"/>
      <c r="L77" s="78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s="21" customFormat="1" ht="15.2" customHeight="1">
      <c r="A78" s="17"/>
      <c r="B78" s="18"/>
      <c r="C78" s="12" t="s">
        <v>28</v>
      </c>
      <c r="D78" s="17"/>
      <c r="E78" s="17"/>
      <c r="F78" s="13" t="str">
        <f>IF(E18="","",E18)</f>
        <v>Vyplň údaj</v>
      </c>
      <c r="G78" s="17"/>
      <c r="H78" s="17"/>
      <c r="I78" s="12" t="s">
        <v>33</v>
      </c>
      <c r="J78" s="96" t="str">
        <f>E24</f>
        <v>Katerinec</v>
      </c>
      <c r="K78" s="17"/>
      <c r="L78" s="78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21" customFormat="1" ht="10.35" customHeight="1">
      <c r="A79" s="17"/>
      <c r="B79" s="18"/>
      <c r="C79" s="17"/>
      <c r="D79" s="17"/>
      <c r="E79" s="17"/>
      <c r="F79" s="17"/>
      <c r="G79" s="17"/>
      <c r="H79" s="17"/>
      <c r="I79" s="17"/>
      <c r="J79" s="17"/>
      <c r="K79" s="17"/>
      <c r="L79" s="78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s="117" customFormat="1" ht="29.25" customHeight="1">
      <c r="A80" s="110"/>
      <c r="B80" s="111"/>
      <c r="C80" s="112" t="s">
        <v>96</v>
      </c>
      <c r="D80" s="113" t="s">
        <v>56</v>
      </c>
      <c r="E80" s="113" t="s">
        <v>52</v>
      </c>
      <c r="F80" s="113" t="s">
        <v>53</v>
      </c>
      <c r="G80" s="113" t="s">
        <v>97</v>
      </c>
      <c r="H80" s="113" t="s">
        <v>98</v>
      </c>
      <c r="I80" s="113" t="s">
        <v>99</v>
      </c>
      <c r="J80" s="114" t="s">
        <v>91</v>
      </c>
      <c r="K80" s="115" t="s">
        <v>100</v>
      </c>
      <c r="L80" s="116"/>
      <c r="M80" s="45"/>
      <c r="N80" s="46" t="s">
        <v>41</v>
      </c>
      <c r="O80" s="46" t="s">
        <v>101</v>
      </c>
      <c r="P80" s="46" t="s">
        <v>102</v>
      </c>
      <c r="Q80" s="46" t="s">
        <v>103</v>
      </c>
      <c r="R80" s="46" t="s">
        <v>104</v>
      </c>
      <c r="S80" s="46" t="s">
        <v>105</v>
      </c>
      <c r="T80" s="47" t="s">
        <v>106</v>
      </c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</row>
    <row r="81" spans="1:65" s="21" customFormat="1" ht="22.9" customHeight="1">
      <c r="A81" s="17"/>
      <c r="B81" s="18"/>
      <c r="C81" s="53" t="s">
        <v>107</v>
      </c>
      <c r="D81" s="17"/>
      <c r="E81" s="17"/>
      <c r="F81" s="17"/>
      <c r="G81" s="17"/>
      <c r="H81" s="17"/>
      <c r="I81" s="17"/>
      <c r="J81" s="118">
        <f>BK81</f>
        <v>0</v>
      </c>
      <c r="K81" s="17"/>
      <c r="L81" s="18"/>
      <c r="M81" s="48"/>
      <c r="N81" s="39"/>
      <c r="O81" s="49"/>
      <c r="P81" s="119">
        <f>P82</f>
        <v>0</v>
      </c>
      <c r="Q81" s="49"/>
      <c r="R81" s="119">
        <f>R82</f>
        <v>0</v>
      </c>
      <c r="S81" s="49"/>
      <c r="T81" s="120">
        <f>T82</f>
        <v>0</v>
      </c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T81" s="2" t="s">
        <v>70</v>
      </c>
      <c r="AU81" s="2" t="s">
        <v>92</v>
      </c>
      <c r="BK81" s="121">
        <f>BK82</f>
        <v>0</v>
      </c>
    </row>
    <row r="82" spans="1:65" s="122" customFormat="1" ht="25.9" customHeight="1">
      <c r="B82" s="123"/>
      <c r="D82" s="124" t="s">
        <v>70</v>
      </c>
      <c r="E82" s="125" t="s">
        <v>108</v>
      </c>
      <c r="F82" s="125" t="s">
        <v>109</v>
      </c>
      <c r="I82" s="126"/>
      <c r="J82" s="127">
        <f>BK82</f>
        <v>0</v>
      </c>
      <c r="L82" s="123"/>
      <c r="M82" s="128"/>
      <c r="N82" s="129"/>
      <c r="O82" s="129"/>
      <c r="P82" s="130">
        <f>P83</f>
        <v>0</v>
      </c>
      <c r="Q82" s="129"/>
      <c r="R82" s="130">
        <f>R83</f>
        <v>0</v>
      </c>
      <c r="S82" s="129"/>
      <c r="T82" s="131">
        <f>T83</f>
        <v>0</v>
      </c>
      <c r="AR82" s="124" t="s">
        <v>80</v>
      </c>
      <c r="AT82" s="132" t="s">
        <v>70</v>
      </c>
      <c r="AU82" s="132" t="s">
        <v>71</v>
      </c>
      <c r="AY82" s="124" t="s">
        <v>110</v>
      </c>
      <c r="BK82" s="133">
        <f>BK83</f>
        <v>0</v>
      </c>
    </row>
    <row r="83" spans="1:65" s="122" customFormat="1" ht="22.9" customHeight="1">
      <c r="B83" s="123"/>
      <c r="D83" s="124" t="s">
        <v>70</v>
      </c>
      <c r="E83" s="134" t="s">
        <v>111</v>
      </c>
      <c r="F83" s="134" t="s">
        <v>112</v>
      </c>
      <c r="I83" s="126"/>
      <c r="J83" s="135">
        <f>BK83</f>
        <v>0</v>
      </c>
      <c r="L83" s="123"/>
      <c r="M83" s="128"/>
      <c r="N83" s="129"/>
      <c r="O83" s="129"/>
      <c r="P83" s="130">
        <f>SUM(P84:P103)</f>
        <v>0</v>
      </c>
      <c r="Q83" s="129"/>
      <c r="R83" s="130">
        <f>SUM(R84:R103)</f>
        <v>0</v>
      </c>
      <c r="S83" s="129"/>
      <c r="T83" s="131">
        <f>SUM(T84:T103)</f>
        <v>0</v>
      </c>
      <c r="AR83" s="124" t="s">
        <v>78</v>
      </c>
      <c r="AT83" s="132" t="s">
        <v>70</v>
      </c>
      <c r="AU83" s="132" t="s">
        <v>78</v>
      </c>
      <c r="AY83" s="124" t="s">
        <v>110</v>
      </c>
      <c r="BK83" s="133">
        <f>SUM(BK84:BK103)</f>
        <v>0</v>
      </c>
    </row>
    <row r="84" spans="1:65" s="21" customFormat="1" ht="16.5" customHeight="1">
      <c r="A84" s="17"/>
      <c r="B84" s="136"/>
      <c r="C84" s="137" t="s">
        <v>78</v>
      </c>
      <c r="D84" s="137" t="s">
        <v>113</v>
      </c>
      <c r="E84" s="138" t="s">
        <v>114</v>
      </c>
      <c r="F84" s="139" t="s">
        <v>115</v>
      </c>
      <c r="G84" s="140" t="s">
        <v>116</v>
      </c>
      <c r="H84" s="141">
        <v>500</v>
      </c>
      <c r="I84" s="142"/>
      <c r="J84" s="143">
        <f t="shared" ref="J84:J103" si="0">ROUND(I84*H84,2)</f>
        <v>0</v>
      </c>
      <c r="K84" s="144"/>
      <c r="L84" s="18"/>
      <c r="M84" s="145"/>
      <c r="N84" s="146" t="s">
        <v>42</v>
      </c>
      <c r="O84" s="41"/>
      <c r="P84" s="147">
        <f t="shared" ref="P84:P103" si="1">O84*H84</f>
        <v>0</v>
      </c>
      <c r="Q84" s="147">
        <v>0</v>
      </c>
      <c r="R84" s="147">
        <f t="shared" ref="R84:R103" si="2">Q84*H84</f>
        <v>0</v>
      </c>
      <c r="S84" s="147">
        <v>0</v>
      </c>
      <c r="T84" s="148">
        <f t="shared" ref="T84:T103" si="3">S84*H84</f>
        <v>0</v>
      </c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R84" s="149" t="s">
        <v>117</v>
      </c>
      <c r="AT84" s="149" t="s">
        <v>113</v>
      </c>
      <c r="AU84" s="149" t="s">
        <v>80</v>
      </c>
      <c r="AY84" s="2" t="s">
        <v>110</v>
      </c>
      <c r="BE84" s="150">
        <f t="shared" ref="BE84:BE103" si="4">IF(N84="základní",J84,0)</f>
        <v>0</v>
      </c>
      <c r="BF84" s="150">
        <f t="shared" ref="BF84:BF103" si="5">IF(N84="snížená",J84,0)</f>
        <v>0</v>
      </c>
      <c r="BG84" s="150">
        <f t="shared" ref="BG84:BG103" si="6">IF(N84="zákl. přenesená",J84,0)</f>
        <v>0</v>
      </c>
      <c r="BH84" s="150">
        <f t="shared" ref="BH84:BH103" si="7">IF(N84="sníž. přenesená",J84,0)</f>
        <v>0</v>
      </c>
      <c r="BI84" s="150">
        <f t="shared" ref="BI84:BI103" si="8">IF(N84="nulová",J84,0)</f>
        <v>0</v>
      </c>
      <c r="BJ84" s="2" t="s">
        <v>78</v>
      </c>
      <c r="BK84" s="150">
        <f t="shared" ref="BK84:BK103" si="9">ROUND(I84*H84,2)</f>
        <v>0</v>
      </c>
      <c r="BL84" s="2" t="s">
        <v>117</v>
      </c>
      <c r="BM84" s="149" t="s">
        <v>118</v>
      </c>
    </row>
    <row r="85" spans="1:65" s="21" customFormat="1" ht="16.5" customHeight="1">
      <c r="A85" s="17"/>
      <c r="B85" s="136"/>
      <c r="C85" s="137" t="s">
        <v>80</v>
      </c>
      <c r="D85" s="137" t="s">
        <v>113</v>
      </c>
      <c r="E85" s="138" t="s">
        <v>119</v>
      </c>
      <c r="F85" s="139" t="s">
        <v>120</v>
      </c>
      <c r="G85" s="140" t="s">
        <v>121</v>
      </c>
      <c r="H85" s="141">
        <v>110</v>
      </c>
      <c r="I85" s="142"/>
      <c r="J85" s="143">
        <f t="shared" si="0"/>
        <v>0</v>
      </c>
      <c r="K85" s="144"/>
      <c r="L85" s="18"/>
      <c r="M85" s="145"/>
      <c r="N85" s="146" t="s">
        <v>42</v>
      </c>
      <c r="O85" s="41"/>
      <c r="P85" s="147">
        <f t="shared" si="1"/>
        <v>0</v>
      </c>
      <c r="Q85" s="147">
        <v>0</v>
      </c>
      <c r="R85" s="147">
        <f t="shared" si="2"/>
        <v>0</v>
      </c>
      <c r="S85" s="147">
        <v>0</v>
      </c>
      <c r="T85" s="148">
        <f t="shared" si="3"/>
        <v>0</v>
      </c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R85" s="149" t="s">
        <v>117</v>
      </c>
      <c r="AT85" s="149" t="s">
        <v>113</v>
      </c>
      <c r="AU85" s="149" t="s">
        <v>80</v>
      </c>
      <c r="AY85" s="2" t="s">
        <v>110</v>
      </c>
      <c r="BE85" s="150">
        <f t="shared" si="4"/>
        <v>0</v>
      </c>
      <c r="BF85" s="150">
        <f t="shared" si="5"/>
        <v>0</v>
      </c>
      <c r="BG85" s="150">
        <f t="shared" si="6"/>
        <v>0</v>
      </c>
      <c r="BH85" s="150">
        <f t="shared" si="7"/>
        <v>0</v>
      </c>
      <c r="BI85" s="150">
        <f t="shared" si="8"/>
        <v>0</v>
      </c>
      <c r="BJ85" s="2" t="s">
        <v>78</v>
      </c>
      <c r="BK85" s="150">
        <f t="shared" si="9"/>
        <v>0</v>
      </c>
      <c r="BL85" s="2" t="s">
        <v>117</v>
      </c>
      <c r="BM85" s="149" t="s">
        <v>122</v>
      </c>
    </row>
    <row r="86" spans="1:65" s="21" customFormat="1" ht="16.5" customHeight="1">
      <c r="A86" s="17"/>
      <c r="B86" s="136"/>
      <c r="C86" s="137" t="s">
        <v>123</v>
      </c>
      <c r="D86" s="137" t="s">
        <v>113</v>
      </c>
      <c r="E86" s="138" t="s">
        <v>124</v>
      </c>
      <c r="F86" s="139" t="s">
        <v>125</v>
      </c>
      <c r="G86" s="140" t="s">
        <v>121</v>
      </c>
      <c r="H86" s="141">
        <v>28</v>
      </c>
      <c r="I86" s="142"/>
      <c r="J86" s="143">
        <f t="shared" si="0"/>
        <v>0</v>
      </c>
      <c r="K86" s="144"/>
      <c r="L86" s="18"/>
      <c r="M86" s="145"/>
      <c r="N86" s="146" t="s">
        <v>42</v>
      </c>
      <c r="O86" s="41"/>
      <c r="P86" s="147">
        <f t="shared" si="1"/>
        <v>0</v>
      </c>
      <c r="Q86" s="147">
        <v>0</v>
      </c>
      <c r="R86" s="147">
        <f t="shared" si="2"/>
        <v>0</v>
      </c>
      <c r="S86" s="147">
        <v>0</v>
      </c>
      <c r="T86" s="148">
        <f t="shared" si="3"/>
        <v>0</v>
      </c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R86" s="149" t="s">
        <v>117</v>
      </c>
      <c r="AT86" s="149" t="s">
        <v>113</v>
      </c>
      <c r="AU86" s="149" t="s">
        <v>80</v>
      </c>
      <c r="AY86" s="2" t="s">
        <v>110</v>
      </c>
      <c r="BE86" s="150">
        <f t="shared" si="4"/>
        <v>0</v>
      </c>
      <c r="BF86" s="150">
        <f t="shared" si="5"/>
        <v>0</v>
      </c>
      <c r="BG86" s="150">
        <f t="shared" si="6"/>
        <v>0</v>
      </c>
      <c r="BH86" s="150">
        <f t="shared" si="7"/>
        <v>0</v>
      </c>
      <c r="BI86" s="150">
        <f t="shared" si="8"/>
        <v>0</v>
      </c>
      <c r="BJ86" s="2" t="s">
        <v>78</v>
      </c>
      <c r="BK86" s="150">
        <f t="shared" si="9"/>
        <v>0</v>
      </c>
      <c r="BL86" s="2" t="s">
        <v>117</v>
      </c>
      <c r="BM86" s="149" t="s">
        <v>126</v>
      </c>
    </row>
    <row r="87" spans="1:65" s="21" customFormat="1" ht="16.5" customHeight="1">
      <c r="A87" s="17"/>
      <c r="B87" s="136"/>
      <c r="C87" s="137" t="s">
        <v>127</v>
      </c>
      <c r="D87" s="137" t="s">
        <v>113</v>
      </c>
      <c r="E87" s="138" t="s">
        <v>128</v>
      </c>
      <c r="F87" s="139" t="s">
        <v>129</v>
      </c>
      <c r="G87" s="140" t="s">
        <v>116</v>
      </c>
      <c r="H87" s="141">
        <v>9</v>
      </c>
      <c r="I87" s="142"/>
      <c r="J87" s="143">
        <f t="shared" si="0"/>
        <v>0</v>
      </c>
      <c r="K87" s="144"/>
      <c r="L87" s="18"/>
      <c r="M87" s="145"/>
      <c r="N87" s="146" t="s">
        <v>42</v>
      </c>
      <c r="O87" s="41"/>
      <c r="P87" s="147">
        <f t="shared" si="1"/>
        <v>0</v>
      </c>
      <c r="Q87" s="147">
        <v>0</v>
      </c>
      <c r="R87" s="147">
        <f t="shared" si="2"/>
        <v>0</v>
      </c>
      <c r="S87" s="147">
        <v>0</v>
      </c>
      <c r="T87" s="148">
        <f t="shared" si="3"/>
        <v>0</v>
      </c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R87" s="149" t="s">
        <v>117</v>
      </c>
      <c r="AT87" s="149" t="s">
        <v>113</v>
      </c>
      <c r="AU87" s="149" t="s">
        <v>80</v>
      </c>
      <c r="AY87" s="2" t="s">
        <v>110</v>
      </c>
      <c r="BE87" s="150">
        <f t="shared" si="4"/>
        <v>0</v>
      </c>
      <c r="BF87" s="150">
        <f t="shared" si="5"/>
        <v>0</v>
      </c>
      <c r="BG87" s="150">
        <f t="shared" si="6"/>
        <v>0</v>
      </c>
      <c r="BH87" s="150">
        <f t="shared" si="7"/>
        <v>0</v>
      </c>
      <c r="BI87" s="150">
        <f t="shared" si="8"/>
        <v>0</v>
      </c>
      <c r="BJ87" s="2" t="s">
        <v>78</v>
      </c>
      <c r="BK87" s="150">
        <f t="shared" si="9"/>
        <v>0</v>
      </c>
      <c r="BL87" s="2" t="s">
        <v>117</v>
      </c>
      <c r="BM87" s="149" t="s">
        <v>130</v>
      </c>
    </row>
    <row r="88" spans="1:65" s="21" customFormat="1" ht="16.5" customHeight="1">
      <c r="A88" s="17"/>
      <c r="B88" s="136"/>
      <c r="C88" s="137" t="s">
        <v>131</v>
      </c>
      <c r="D88" s="137" t="s">
        <v>113</v>
      </c>
      <c r="E88" s="138" t="s">
        <v>132</v>
      </c>
      <c r="F88" s="139" t="s">
        <v>133</v>
      </c>
      <c r="G88" s="140" t="s">
        <v>121</v>
      </c>
      <c r="H88" s="141">
        <v>6</v>
      </c>
      <c r="I88" s="142"/>
      <c r="J88" s="143">
        <f t="shared" si="0"/>
        <v>0</v>
      </c>
      <c r="K88" s="144"/>
      <c r="L88" s="18"/>
      <c r="M88" s="145"/>
      <c r="N88" s="146" t="s">
        <v>42</v>
      </c>
      <c r="O88" s="41"/>
      <c r="P88" s="147">
        <f t="shared" si="1"/>
        <v>0</v>
      </c>
      <c r="Q88" s="147">
        <v>0</v>
      </c>
      <c r="R88" s="147">
        <f t="shared" si="2"/>
        <v>0</v>
      </c>
      <c r="S88" s="147">
        <v>0</v>
      </c>
      <c r="T88" s="148">
        <f t="shared" si="3"/>
        <v>0</v>
      </c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R88" s="149" t="s">
        <v>117</v>
      </c>
      <c r="AT88" s="149" t="s">
        <v>113</v>
      </c>
      <c r="AU88" s="149" t="s">
        <v>80</v>
      </c>
      <c r="AY88" s="2" t="s">
        <v>110</v>
      </c>
      <c r="BE88" s="150">
        <f t="shared" si="4"/>
        <v>0</v>
      </c>
      <c r="BF88" s="150">
        <f t="shared" si="5"/>
        <v>0</v>
      </c>
      <c r="BG88" s="150">
        <f t="shared" si="6"/>
        <v>0</v>
      </c>
      <c r="BH88" s="150">
        <f t="shared" si="7"/>
        <v>0</v>
      </c>
      <c r="BI88" s="150">
        <f t="shared" si="8"/>
        <v>0</v>
      </c>
      <c r="BJ88" s="2" t="s">
        <v>78</v>
      </c>
      <c r="BK88" s="150">
        <f t="shared" si="9"/>
        <v>0</v>
      </c>
      <c r="BL88" s="2" t="s">
        <v>117</v>
      </c>
      <c r="BM88" s="149" t="s">
        <v>134</v>
      </c>
    </row>
    <row r="89" spans="1:65" s="21" customFormat="1" ht="16.5" customHeight="1">
      <c r="A89" s="17"/>
      <c r="B89" s="136"/>
      <c r="C89" s="137" t="s">
        <v>135</v>
      </c>
      <c r="D89" s="137" t="s">
        <v>113</v>
      </c>
      <c r="E89" s="138" t="s">
        <v>136</v>
      </c>
      <c r="F89" s="139" t="s">
        <v>137</v>
      </c>
      <c r="G89" s="140" t="s">
        <v>121</v>
      </c>
      <c r="H89" s="141">
        <v>4</v>
      </c>
      <c r="I89" s="142"/>
      <c r="J89" s="143">
        <f t="shared" si="0"/>
        <v>0</v>
      </c>
      <c r="K89" s="144"/>
      <c r="L89" s="18"/>
      <c r="M89" s="145"/>
      <c r="N89" s="146" t="s">
        <v>42</v>
      </c>
      <c r="O89" s="41"/>
      <c r="P89" s="147">
        <f t="shared" si="1"/>
        <v>0</v>
      </c>
      <c r="Q89" s="147">
        <v>0</v>
      </c>
      <c r="R89" s="147">
        <f t="shared" si="2"/>
        <v>0</v>
      </c>
      <c r="S89" s="147">
        <v>0</v>
      </c>
      <c r="T89" s="148">
        <f t="shared" si="3"/>
        <v>0</v>
      </c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R89" s="149" t="s">
        <v>117</v>
      </c>
      <c r="AT89" s="149" t="s">
        <v>113</v>
      </c>
      <c r="AU89" s="149" t="s">
        <v>80</v>
      </c>
      <c r="AY89" s="2" t="s">
        <v>110</v>
      </c>
      <c r="BE89" s="150">
        <f t="shared" si="4"/>
        <v>0</v>
      </c>
      <c r="BF89" s="150">
        <f t="shared" si="5"/>
        <v>0</v>
      </c>
      <c r="BG89" s="150">
        <f t="shared" si="6"/>
        <v>0</v>
      </c>
      <c r="BH89" s="150">
        <f t="shared" si="7"/>
        <v>0</v>
      </c>
      <c r="BI89" s="150">
        <f t="shared" si="8"/>
        <v>0</v>
      </c>
      <c r="BJ89" s="2" t="s">
        <v>78</v>
      </c>
      <c r="BK89" s="150">
        <f t="shared" si="9"/>
        <v>0</v>
      </c>
      <c r="BL89" s="2" t="s">
        <v>117</v>
      </c>
      <c r="BM89" s="149" t="s">
        <v>138</v>
      </c>
    </row>
    <row r="90" spans="1:65" s="21" customFormat="1" ht="16.5" customHeight="1">
      <c r="A90" s="17"/>
      <c r="B90" s="136"/>
      <c r="C90" s="137" t="s">
        <v>139</v>
      </c>
      <c r="D90" s="137" t="s">
        <v>113</v>
      </c>
      <c r="E90" s="138" t="s">
        <v>140</v>
      </c>
      <c r="F90" s="139" t="s">
        <v>141</v>
      </c>
      <c r="G90" s="140" t="s">
        <v>121</v>
      </c>
      <c r="H90" s="141">
        <v>8</v>
      </c>
      <c r="I90" s="142"/>
      <c r="J90" s="143">
        <f t="shared" si="0"/>
        <v>0</v>
      </c>
      <c r="K90" s="144"/>
      <c r="L90" s="18"/>
      <c r="M90" s="145"/>
      <c r="N90" s="146" t="s">
        <v>42</v>
      </c>
      <c r="O90" s="41"/>
      <c r="P90" s="147">
        <f t="shared" si="1"/>
        <v>0</v>
      </c>
      <c r="Q90" s="147">
        <v>0</v>
      </c>
      <c r="R90" s="147">
        <f t="shared" si="2"/>
        <v>0</v>
      </c>
      <c r="S90" s="147">
        <v>0</v>
      </c>
      <c r="T90" s="148">
        <f t="shared" si="3"/>
        <v>0</v>
      </c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R90" s="149" t="s">
        <v>117</v>
      </c>
      <c r="AT90" s="149" t="s">
        <v>113</v>
      </c>
      <c r="AU90" s="149" t="s">
        <v>80</v>
      </c>
      <c r="AY90" s="2" t="s">
        <v>110</v>
      </c>
      <c r="BE90" s="150">
        <f t="shared" si="4"/>
        <v>0</v>
      </c>
      <c r="BF90" s="150">
        <f t="shared" si="5"/>
        <v>0</v>
      </c>
      <c r="BG90" s="150">
        <f t="shared" si="6"/>
        <v>0</v>
      </c>
      <c r="BH90" s="150">
        <f t="shared" si="7"/>
        <v>0</v>
      </c>
      <c r="BI90" s="150">
        <f t="shared" si="8"/>
        <v>0</v>
      </c>
      <c r="BJ90" s="2" t="s">
        <v>78</v>
      </c>
      <c r="BK90" s="150">
        <f t="shared" si="9"/>
        <v>0</v>
      </c>
      <c r="BL90" s="2" t="s">
        <v>117</v>
      </c>
      <c r="BM90" s="149" t="s">
        <v>142</v>
      </c>
    </row>
    <row r="91" spans="1:65" s="21" customFormat="1" ht="16.5" customHeight="1">
      <c r="A91" s="17"/>
      <c r="B91" s="136"/>
      <c r="C91" s="137" t="s">
        <v>143</v>
      </c>
      <c r="D91" s="137" t="s">
        <v>113</v>
      </c>
      <c r="E91" s="138" t="s">
        <v>144</v>
      </c>
      <c r="F91" s="139" t="s">
        <v>145</v>
      </c>
      <c r="G91" s="140" t="s">
        <v>121</v>
      </c>
      <c r="H91" s="141">
        <v>92</v>
      </c>
      <c r="I91" s="142"/>
      <c r="J91" s="143">
        <f t="shared" si="0"/>
        <v>0</v>
      </c>
      <c r="K91" s="144"/>
      <c r="L91" s="18"/>
      <c r="M91" s="145"/>
      <c r="N91" s="146" t="s">
        <v>42</v>
      </c>
      <c r="O91" s="41"/>
      <c r="P91" s="147">
        <f t="shared" si="1"/>
        <v>0</v>
      </c>
      <c r="Q91" s="147">
        <v>0</v>
      </c>
      <c r="R91" s="147">
        <f t="shared" si="2"/>
        <v>0</v>
      </c>
      <c r="S91" s="147">
        <v>0</v>
      </c>
      <c r="T91" s="148">
        <f t="shared" si="3"/>
        <v>0</v>
      </c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R91" s="149" t="s">
        <v>117</v>
      </c>
      <c r="AT91" s="149" t="s">
        <v>113</v>
      </c>
      <c r="AU91" s="149" t="s">
        <v>80</v>
      </c>
      <c r="AY91" s="2" t="s">
        <v>110</v>
      </c>
      <c r="BE91" s="150">
        <f t="shared" si="4"/>
        <v>0</v>
      </c>
      <c r="BF91" s="150">
        <f t="shared" si="5"/>
        <v>0</v>
      </c>
      <c r="BG91" s="150">
        <f t="shared" si="6"/>
        <v>0</v>
      </c>
      <c r="BH91" s="150">
        <f t="shared" si="7"/>
        <v>0</v>
      </c>
      <c r="BI91" s="150">
        <f t="shared" si="8"/>
        <v>0</v>
      </c>
      <c r="BJ91" s="2" t="s">
        <v>78</v>
      </c>
      <c r="BK91" s="150">
        <f t="shared" si="9"/>
        <v>0</v>
      </c>
      <c r="BL91" s="2" t="s">
        <v>117</v>
      </c>
      <c r="BM91" s="149" t="s">
        <v>146</v>
      </c>
    </row>
    <row r="92" spans="1:65" s="21" customFormat="1" ht="16.5" customHeight="1">
      <c r="A92" s="17"/>
      <c r="B92" s="136"/>
      <c r="C92" s="137" t="s">
        <v>147</v>
      </c>
      <c r="D92" s="137" t="s">
        <v>113</v>
      </c>
      <c r="E92" s="138" t="s">
        <v>148</v>
      </c>
      <c r="F92" s="139" t="s">
        <v>149</v>
      </c>
      <c r="G92" s="140" t="s">
        <v>121</v>
      </c>
      <c r="H92" s="141">
        <v>292</v>
      </c>
      <c r="I92" s="142"/>
      <c r="J92" s="143">
        <f t="shared" si="0"/>
        <v>0</v>
      </c>
      <c r="K92" s="144"/>
      <c r="L92" s="18"/>
      <c r="M92" s="145"/>
      <c r="N92" s="146" t="s">
        <v>42</v>
      </c>
      <c r="O92" s="41"/>
      <c r="P92" s="147">
        <f t="shared" si="1"/>
        <v>0</v>
      </c>
      <c r="Q92" s="147">
        <v>0</v>
      </c>
      <c r="R92" s="147">
        <f t="shared" si="2"/>
        <v>0</v>
      </c>
      <c r="S92" s="147">
        <v>0</v>
      </c>
      <c r="T92" s="148">
        <f t="shared" si="3"/>
        <v>0</v>
      </c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R92" s="149" t="s">
        <v>117</v>
      </c>
      <c r="AT92" s="149" t="s">
        <v>113</v>
      </c>
      <c r="AU92" s="149" t="s">
        <v>80</v>
      </c>
      <c r="AY92" s="2" t="s">
        <v>110</v>
      </c>
      <c r="BE92" s="150">
        <f t="shared" si="4"/>
        <v>0</v>
      </c>
      <c r="BF92" s="150">
        <f t="shared" si="5"/>
        <v>0</v>
      </c>
      <c r="BG92" s="150">
        <f t="shared" si="6"/>
        <v>0</v>
      </c>
      <c r="BH92" s="150">
        <f t="shared" si="7"/>
        <v>0</v>
      </c>
      <c r="BI92" s="150">
        <f t="shared" si="8"/>
        <v>0</v>
      </c>
      <c r="BJ92" s="2" t="s">
        <v>78</v>
      </c>
      <c r="BK92" s="150">
        <f t="shared" si="9"/>
        <v>0</v>
      </c>
      <c r="BL92" s="2" t="s">
        <v>117</v>
      </c>
      <c r="BM92" s="149" t="s">
        <v>150</v>
      </c>
    </row>
    <row r="93" spans="1:65" s="21" customFormat="1" ht="16.5" customHeight="1">
      <c r="A93" s="17"/>
      <c r="B93" s="136"/>
      <c r="C93" s="137" t="s">
        <v>151</v>
      </c>
      <c r="D93" s="137" t="s">
        <v>113</v>
      </c>
      <c r="E93" s="138" t="s">
        <v>152</v>
      </c>
      <c r="F93" s="139" t="s">
        <v>153</v>
      </c>
      <c r="G93" s="140" t="s">
        <v>121</v>
      </c>
      <c r="H93" s="141">
        <v>8</v>
      </c>
      <c r="I93" s="142"/>
      <c r="J93" s="143">
        <f t="shared" si="0"/>
        <v>0</v>
      </c>
      <c r="K93" s="144"/>
      <c r="L93" s="18"/>
      <c r="M93" s="145"/>
      <c r="N93" s="146" t="s">
        <v>42</v>
      </c>
      <c r="O93" s="41"/>
      <c r="P93" s="147">
        <f t="shared" si="1"/>
        <v>0</v>
      </c>
      <c r="Q93" s="147">
        <v>0</v>
      </c>
      <c r="R93" s="147">
        <f t="shared" si="2"/>
        <v>0</v>
      </c>
      <c r="S93" s="147">
        <v>0</v>
      </c>
      <c r="T93" s="148">
        <f t="shared" si="3"/>
        <v>0</v>
      </c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R93" s="149" t="s">
        <v>117</v>
      </c>
      <c r="AT93" s="149" t="s">
        <v>113</v>
      </c>
      <c r="AU93" s="149" t="s">
        <v>80</v>
      </c>
      <c r="AY93" s="2" t="s">
        <v>110</v>
      </c>
      <c r="BE93" s="150">
        <f t="shared" si="4"/>
        <v>0</v>
      </c>
      <c r="BF93" s="150">
        <f t="shared" si="5"/>
        <v>0</v>
      </c>
      <c r="BG93" s="150">
        <f t="shared" si="6"/>
        <v>0</v>
      </c>
      <c r="BH93" s="150">
        <f t="shared" si="7"/>
        <v>0</v>
      </c>
      <c r="BI93" s="150">
        <f t="shared" si="8"/>
        <v>0</v>
      </c>
      <c r="BJ93" s="2" t="s">
        <v>78</v>
      </c>
      <c r="BK93" s="150">
        <f t="shared" si="9"/>
        <v>0</v>
      </c>
      <c r="BL93" s="2" t="s">
        <v>117</v>
      </c>
      <c r="BM93" s="149" t="s">
        <v>154</v>
      </c>
    </row>
    <row r="94" spans="1:65" s="21" customFormat="1" ht="16.5" customHeight="1">
      <c r="A94" s="17"/>
      <c r="B94" s="136"/>
      <c r="C94" s="137" t="s">
        <v>155</v>
      </c>
      <c r="D94" s="137" t="s">
        <v>113</v>
      </c>
      <c r="E94" s="138" t="s">
        <v>156</v>
      </c>
      <c r="F94" s="139" t="s">
        <v>157</v>
      </c>
      <c r="G94" s="140" t="s">
        <v>121</v>
      </c>
      <c r="H94" s="141">
        <v>13</v>
      </c>
      <c r="I94" s="142"/>
      <c r="J94" s="143">
        <f t="shared" si="0"/>
        <v>0</v>
      </c>
      <c r="K94" s="144"/>
      <c r="L94" s="18"/>
      <c r="M94" s="145"/>
      <c r="N94" s="146" t="s">
        <v>42</v>
      </c>
      <c r="O94" s="41"/>
      <c r="P94" s="147">
        <f t="shared" si="1"/>
        <v>0</v>
      </c>
      <c r="Q94" s="147">
        <v>0</v>
      </c>
      <c r="R94" s="147">
        <f t="shared" si="2"/>
        <v>0</v>
      </c>
      <c r="S94" s="147">
        <v>0</v>
      </c>
      <c r="T94" s="148">
        <f t="shared" si="3"/>
        <v>0</v>
      </c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R94" s="149" t="s">
        <v>117</v>
      </c>
      <c r="AT94" s="149" t="s">
        <v>113</v>
      </c>
      <c r="AU94" s="149" t="s">
        <v>80</v>
      </c>
      <c r="AY94" s="2" t="s">
        <v>110</v>
      </c>
      <c r="BE94" s="150">
        <f t="shared" si="4"/>
        <v>0</v>
      </c>
      <c r="BF94" s="150">
        <f t="shared" si="5"/>
        <v>0</v>
      </c>
      <c r="BG94" s="150">
        <f t="shared" si="6"/>
        <v>0</v>
      </c>
      <c r="BH94" s="150">
        <f t="shared" si="7"/>
        <v>0</v>
      </c>
      <c r="BI94" s="150">
        <f t="shared" si="8"/>
        <v>0</v>
      </c>
      <c r="BJ94" s="2" t="s">
        <v>78</v>
      </c>
      <c r="BK94" s="150">
        <f t="shared" si="9"/>
        <v>0</v>
      </c>
      <c r="BL94" s="2" t="s">
        <v>117</v>
      </c>
      <c r="BM94" s="149" t="s">
        <v>158</v>
      </c>
    </row>
    <row r="95" spans="1:65" s="21" customFormat="1" ht="16.5" customHeight="1">
      <c r="A95" s="17"/>
      <c r="B95" s="136"/>
      <c r="C95" s="137" t="s">
        <v>159</v>
      </c>
      <c r="D95" s="137" t="s">
        <v>113</v>
      </c>
      <c r="E95" s="138" t="s">
        <v>160</v>
      </c>
      <c r="F95" s="139" t="s">
        <v>161</v>
      </c>
      <c r="G95" s="140" t="s">
        <v>121</v>
      </c>
      <c r="H95" s="141">
        <v>1</v>
      </c>
      <c r="I95" s="142"/>
      <c r="J95" s="143">
        <f t="shared" si="0"/>
        <v>0</v>
      </c>
      <c r="K95" s="144"/>
      <c r="L95" s="18"/>
      <c r="M95" s="145"/>
      <c r="N95" s="146" t="s">
        <v>42</v>
      </c>
      <c r="O95" s="41"/>
      <c r="P95" s="147">
        <f t="shared" si="1"/>
        <v>0</v>
      </c>
      <c r="Q95" s="147">
        <v>0</v>
      </c>
      <c r="R95" s="147">
        <f t="shared" si="2"/>
        <v>0</v>
      </c>
      <c r="S95" s="147">
        <v>0</v>
      </c>
      <c r="T95" s="148">
        <f t="shared" si="3"/>
        <v>0</v>
      </c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R95" s="149" t="s">
        <v>117</v>
      </c>
      <c r="AT95" s="149" t="s">
        <v>113</v>
      </c>
      <c r="AU95" s="149" t="s">
        <v>80</v>
      </c>
      <c r="AY95" s="2" t="s">
        <v>110</v>
      </c>
      <c r="BE95" s="150">
        <f t="shared" si="4"/>
        <v>0</v>
      </c>
      <c r="BF95" s="150">
        <f t="shared" si="5"/>
        <v>0</v>
      </c>
      <c r="BG95" s="150">
        <f t="shared" si="6"/>
        <v>0</v>
      </c>
      <c r="BH95" s="150">
        <f t="shared" si="7"/>
        <v>0</v>
      </c>
      <c r="BI95" s="150">
        <f t="shared" si="8"/>
        <v>0</v>
      </c>
      <c r="BJ95" s="2" t="s">
        <v>78</v>
      </c>
      <c r="BK95" s="150">
        <f t="shared" si="9"/>
        <v>0</v>
      </c>
      <c r="BL95" s="2" t="s">
        <v>117</v>
      </c>
      <c r="BM95" s="149" t="s">
        <v>162</v>
      </c>
    </row>
    <row r="96" spans="1:65" s="21" customFormat="1" ht="16.5" customHeight="1">
      <c r="A96" s="17"/>
      <c r="B96" s="136"/>
      <c r="C96" s="137" t="s">
        <v>163</v>
      </c>
      <c r="D96" s="137" t="s">
        <v>113</v>
      </c>
      <c r="E96" s="138" t="s">
        <v>164</v>
      </c>
      <c r="F96" s="139" t="s">
        <v>165</v>
      </c>
      <c r="G96" s="140" t="s">
        <v>121</v>
      </c>
      <c r="H96" s="141">
        <v>1</v>
      </c>
      <c r="I96" s="142"/>
      <c r="J96" s="143">
        <f t="shared" si="0"/>
        <v>0</v>
      </c>
      <c r="K96" s="144"/>
      <c r="L96" s="18"/>
      <c r="M96" s="145"/>
      <c r="N96" s="146" t="s">
        <v>42</v>
      </c>
      <c r="O96" s="41"/>
      <c r="P96" s="147">
        <f t="shared" si="1"/>
        <v>0</v>
      </c>
      <c r="Q96" s="147">
        <v>0</v>
      </c>
      <c r="R96" s="147">
        <f t="shared" si="2"/>
        <v>0</v>
      </c>
      <c r="S96" s="147">
        <v>0</v>
      </c>
      <c r="T96" s="148">
        <f t="shared" si="3"/>
        <v>0</v>
      </c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R96" s="149" t="s">
        <v>117</v>
      </c>
      <c r="AT96" s="149" t="s">
        <v>113</v>
      </c>
      <c r="AU96" s="149" t="s">
        <v>80</v>
      </c>
      <c r="AY96" s="2" t="s">
        <v>110</v>
      </c>
      <c r="BE96" s="150">
        <f t="shared" si="4"/>
        <v>0</v>
      </c>
      <c r="BF96" s="150">
        <f t="shared" si="5"/>
        <v>0</v>
      </c>
      <c r="BG96" s="150">
        <f t="shared" si="6"/>
        <v>0</v>
      </c>
      <c r="BH96" s="150">
        <f t="shared" si="7"/>
        <v>0</v>
      </c>
      <c r="BI96" s="150">
        <f t="shared" si="8"/>
        <v>0</v>
      </c>
      <c r="BJ96" s="2" t="s">
        <v>78</v>
      </c>
      <c r="BK96" s="150">
        <f t="shared" si="9"/>
        <v>0</v>
      </c>
      <c r="BL96" s="2" t="s">
        <v>117</v>
      </c>
      <c r="BM96" s="149" t="s">
        <v>166</v>
      </c>
    </row>
    <row r="97" spans="1:65" s="21" customFormat="1" ht="16.5" customHeight="1">
      <c r="A97" s="17"/>
      <c r="B97" s="136"/>
      <c r="C97" s="137" t="s">
        <v>167</v>
      </c>
      <c r="D97" s="137" t="s">
        <v>113</v>
      </c>
      <c r="E97" s="138" t="s">
        <v>168</v>
      </c>
      <c r="F97" s="139" t="s">
        <v>169</v>
      </c>
      <c r="G97" s="140" t="s">
        <v>121</v>
      </c>
      <c r="H97" s="141">
        <v>1</v>
      </c>
      <c r="I97" s="142"/>
      <c r="J97" s="143">
        <f t="shared" si="0"/>
        <v>0</v>
      </c>
      <c r="K97" s="144"/>
      <c r="L97" s="18"/>
      <c r="M97" s="145"/>
      <c r="N97" s="146" t="s">
        <v>42</v>
      </c>
      <c r="O97" s="41"/>
      <c r="P97" s="147">
        <f t="shared" si="1"/>
        <v>0</v>
      </c>
      <c r="Q97" s="147">
        <v>0</v>
      </c>
      <c r="R97" s="147">
        <f t="shared" si="2"/>
        <v>0</v>
      </c>
      <c r="S97" s="147">
        <v>0</v>
      </c>
      <c r="T97" s="148">
        <f t="shared" si="3"/>
        <v>0</v>
      </c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R97" s="149" t="s">
        <v>117</v>
      </c>
      <c r="AT97" s="149" t="s">
        <v>113</v>
      </c>
      <c r="AU97" s="149" t="s">
        <v>80</v>
      </c>
      <c r="AY97" s="2" t="s">
        <v>110</v>
      </c>
      <c r="BE97" s="150">
        <f t="shared" si="4"/>
        <v>0</v>
      </c>
      <c r="BF97" s="150">
        <f t="shared" si="5"/>
        <v>0</v>
      </c>
      <c r="BG97" s="150">
        <f t="shared" si="6"/>
        <v>0</v>
      </c>
      <c r="BH97" s="150">
        <f t="shared" si="7"/>
        <v>0</v>
      </c>
      <c r="BI97" s="150">
        <f t="shared" si="8"/>
        <v>0</v>
      </c>
      <c r="BJ97" s="2" t="s">
        <v>78</v>
      </c>
      <c r="BK97" s="150">
        <f t="shared" si="9"/>
        <v>0</v>
      </c>
      <c r="BL97" s="2" t="s">
        <v>117</v>
      </c>
      <c r="BM97" s="149" t="s">
        <v>170</v>
      </c>
    </row>
    <row r="98" spans="1:65" s="21" customFormat="1" ht="16.5" customHeight="1">
      <c r="A98" s="17"/>
      <c r="B98" s="136"/>
      <c r="C98" s="137" t="s">
        <v>8</v>
      </c>
      <c r="D98" s="137" t="s">
        <v>113</v>
      </c>
      <c r="E98" s="138" t="s">
        <v>171</v>
      </c>
      <c r="F98" s="139" t="s">
        <v>172</v>
      </c>
      <c r="G98" s="140" t="s">
        <v>116</v>
      </c>
      <c r="H98" s="141">
        <v>430</v>
      </c>
      <c r="I98" s="142"/>
      <c r="J98" s="143">
        <f t="shared" si="0"/>
        <v>0</v>
      </c>
      <c r="K98" s="144"/>
      <c r="L98" s="18"/>
      <c r="M98" s="145"/>
      <c r="N98" s="146" t="s">
        <v>42</v>
      </c>
      <c r="O98" s="41"/>
      <c r="P98" s="147">
        <f t="shared" si="1"/>
        <v>0</v>
      </c>
      <c r="Q98" s="147">
        <v>0</v>
      </c>
      <c r="R98" s="147">
        <f t="shared" si="2"/>
        <v>0</v>
      </c>
      <c r="S98" s="147">
        <v>0</v>
      </c>
      <c r="T98" s="148">
        <f t="shared" si="3"/>
        <v>0</v>
      </c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R98" s="149" t="s">
        <v>117</v>
      </c>
      <c r="AT98" s="149" t="s">
        <v>113</v>
      </c>
      <c r="AU98" s="149" t="s">
        <v>80</v>
      </c>
      <c r="AY98" s="2" t="s">
        <v>110</v>
      </c>
      <c r="BE98" s="150">
        <f t="shared" si="4"/>
        <v>0</v>
      </c>
      <c r="BF98" s="150">
        <f t="shared" si="5"/>
        <v>0</v>
      </c>
      <c r="BG98" s="150">
        <f t="shared" si="6"/>
        <v>0</v>
      </c>
      <c r="BH98" s="150">
        <f t="shared" si="7"/>
        <v>0</v>
      </c>
      <c r="BI98" s="150">
        <f t="shared" si="8"/>
        <v>0</v>
      </c>
      <c r="BJ98" s="2" t="s">
        <v>78</v>
      </c>
      <c r="BK98" s="150">
        <f t="shared" si="9"/>
        <v>0</v>
      </c>
      <c r="BL98" s="2" t="s">
        <v>117</v>
      </c>
      <c r="BM98" s="149" t="s">
        <v>173</v>
      </c>
    </row>
    <row r="99" spans="1:65" s="21" customFormat="1" ht="16.5" customHeight="1">
      <c r="A99" s="17"/>
      <c r="B99" s="136"/>
      <c r="C99" s="137" t="s">
        <v>117</v>
      </c>
      <c r="D99" s="137" t="s">
        <v>113</v>
      </c>
      <c r="E99" s="138" t="s">
        <v>174</v>
      </c>
      <c r="F99" s="139" t="s">
        <v>175</v>
      </c>
      <c r="G99" s="140" t="s">
        <v>121</v>
      </c>
      <c r="H99" s="141">
        <v>4</v>
      </c>
      <c r="I99" s="142"/>
      <c r="J99" s="143">
        <f t="shared" si="0"/>
        <v>0</v>
      </c>
      <c r="K99" s="144"/>
      <c r="L99" s="18"/>
      <c r="M99" s="145"/>
      <c r="N99" s="146" t="s">
        <v>42</v>
      </c>
      <c r="O99" s="41"/>
      <c r="P99" s="147">
        <f t="shared" si="1"/>
        <v>0</v>
      </c>
      <c r="Q99" s="147">
        <v>0</v>
      </c>
      <c r="R99" s="147">
        <f t="shared" si="2"/>
        <v>0</v>
      </c>
      <c r="S99" s="147">
        <v>0</v>
      </c>
      <c r="T99" s="148">
        <f t="shared" si="3"/>
        <v>0</v>
      </c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R99" s="149" t="s">
        <v>117</v>
      </c>
      <c r="AT99" s="149" t="s">
        <v>113</v>
      </c>
      <c r="AU99" s="149" t="s">
        <v>80</v>
      </c>
      <c r="AY99" s="2" t="s">
        <v>110</v>
      </c>
      <c r="BE99" s="150">
        <f t="shared" si="4"/>
        <v>0</v>
      </c>
      <c r="BF99" s="150">
        <f t="shared" si="5"/>
        <v>0</v>
      </c>
      <c r="BG99" s="150">
        <f t="shared" si="6"/>
        <v>0</v>
      </c>
      <c r="BH99" s="150">
        <f t="shared" si="7"/>
        <v>0</v>
      </c>
      <c r="BI99" s="150">
        <f t="shared" si="8"/>
        <v>0</v>
      </c>
      <c r="BJ99" s="2" t="s">
        <v>78</v>
      </c>
      <c r="BK99" s="150">
        <f t="shared" si="9"/>
        <v>0</v>
      </c>
      <c r="BL99" s="2" t="s">
        <v>117</v>
      </c>
      <c r="BM99" s="149" t="s">
        <v>176</v>
      </c>
    </row>
    <row r="100" spans="1:65" s="21" customFormat="1" ht="24.2" customHeight="1">
      <c r="A100" s="17"/>
      <c r="B100" s="136"/>
      <c r="C100" s="137" t="s">
        <v>177</v>
      </c>
      <c r="D100" s="137" t="s">
        <v>113</v>
      </c>
      <c r="E100" s="138" t="s">
        <v>178</v>
      </c>
      <c r="F100" s="139" t="s">
        <v>179</v>
      </c>
      <c r="G100" s="140" t="s">
        <v>180</v>
      </c>
      <c r="H100" s="141">
        <v>1</v>
      </c>
      <c r="I100" s="142"/>
      <c r="J100" s="143">
        <f t="shared" si="0"/>
        <v>0</v>
      </c>
      <c r="K100" s="144"/>
      <c r="L100" s="18"/>
      <c r="M100" s="145"/>
      <c r="N100" s="146" t="s">
        <v>42</v>
      </c>
      <c r="O100" s="41"/>
      <c r="P100" s="147">
        <f t="shared" si="1"/>
        <v>0</v>
      </c>
      <c r="Q100" s="147">
        <v>0</v>
      </c>
      <c r="R100" s="147">
        <f t="shared" si="2"/>
        <v>0</v>
      </c>
      <c r="S100" s="147">
        <v>0</v>
      </c>
      <c r="T100" s="148">
        <f t="shared" si="3"/>
        <v>0</v>
      </c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R100" s="149" t="s">
        <v>117</v>
      </c>
      <c r="AT100" s="149" t="s">
        <v>113</v>
      </c>
      <c r="AU100" s="149" t="s">
        <v>80</v>
      </c>
      <c r="AY100" s="2" t="s">
        <v>110</v>
      </c>
      <c r="BE100" s="150">
        <f t="shared" si="4"/>
        <v>0</v>
      </c>
      <c r="BF100" s="150">
        <f t="shared" si="5"/>
        <v>0</v>
      </c>
      <c r="BG100" s="150">
        <f t="shared" si="6"/>
        <v>0</v>
      </c>
      <c r="BH100" s="150">
        <f t="shared" si="7"/>
        <v>0</v>
      </c>
      <c r="BI100" s="150">
        <f t="shared" si="8"/>
        <v>0</v>
      </c>
      <c r="BJ100" s="2" t="s">
        <v>78</v>
      </c>
      <c r="BK100" s="150">
        <f t="shared" si="9"/>
        <v>0</v>
      </c>
      <c r="BL100" s="2" t="s">
        <v>117</v>
      </c>
      <c r="BM100" s="149" t="s">
        <v>181</v>
      </c>
    </row>
    <row r="101" spans="1:65" s="21" customFormat="1" ht="76.349999999999994" customHeight="1">
      <c r="A101" s="17"/>
      <c r="B101" s="136"/>
      <c r="C101" s="137" t="s">
        <v>182</v>
      </c>
      <c r="D101" s="137" t="s">
        <v>113</v>
      </c>
      <c r="E101" s="138" t="s">
        <v>183</v>
      </c>
      <c r="F101" s="139" t="s">
        <v>184</v>
      </c>
      <c r="G101" s="140" t="s">
        <v>121</v>
      </c>
      <c r="H101" s="141">
        <v>2</v>
      </c>
      <c r="I101" s="142"/>
      <c r="J101" s="143">
        <f t="shared" si="0"/>
        <v>0</v>
      </c>
      <c r="K101" s="144"/>
      <c r="L101" s="18"/>
      <c r="M101" s="145"/>
      <c r="N101" s="146" t="s">
        <v>42</v>
      </c>
      <c r="O101" s="41"/>
      <c r="P101" s="147">
        <f t="shared" si="1"/>
        <v>0</v>
      </c>
      <c r="Q101" s="147">
        <v>0</v>
      </c>
      <c r="R101" s="147">
        <f t="shared" si="2"/>
        <v>0</v>
      </c>
      <c r="S101" s="147">
        <v>0</v>
      </c>
      <c r="T101" s="148">
        <f t="shared" si="3"/>
        <v>0</v>
      </c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R101" s="149" t="s">
        <v>117</v>
      </c>
      <c r="AT101" s="149" t="s">
        <v>113</v>
      </c>
      <c r="AU101" s="149" t="s">
        <v>80</v>
      </c>
      <c r="AY101" s="2" t="s">
        <v>110</v>
      </c>
      <c r="BE101" s="150">
        <f t="shared" si="4"/>
        <v>0</v>
      </c>
      <c r="BF101" s="150">
        <f t="shared" si="5"/>
        <v>0</v>
      </c>
      <c r="BG101" s="150">
        <f t="shared" si="6"/>
        <v>0</v>
      </c>
      <c r="BH101" s="150">
        <f t="shared" si="7"/>
        <v>0</v>
      </c>
      <c r="BI101" s="150">
        <f t="shared" si="8"/>
        <v>0</v>
      </c>
      <c r="BJ101" s="2" t="s">
        <v>78</v>
      </c>
      <c r="BK101" s="150">
        <f t="shared" si="9"/>
        <v>0</v>
      </c>
      <c r="BL101" s="2" t="s">
        <v>117</v>
      </c>
      <c r="BM101" s="149" t="s">
        <v>185</v>
      </c>
    </row>
    <row r="102" spans="1:65" s="21" customFormat="1" ht="16.5" customHeight="1">
      <c r="A102" s="17"/>
      <c r="B102" s="136"/>
      <c r="C102" s="137" t="s">
        <v>186</v>
      </c>
      <c r="D102" s="137" t="s">
        <v>113</v>
      </c>
      <c r="E102" s="138" t="s">
        <v>187</v>
      </c>
      <c r="F102" s="139" t="s">
        <v>188</v>
      </c>
      <c r="G102" s="140" t="s">
        <v>121</v>
      </c>
      <c r="H102" s="141">
        <v>1</v>
      </c>
      <c r="I102" s="142"/>
      <c r="J102" s="143">
        <f t="shared" si="0"/>
        <v>0</v>
      </c>
      <c r="K102" s="144"/>
      <c r="L102" s="18"/>
      <c r="M102" s="145"/>
      <c r="N102" s="146" t="s">
        <v>42</v>
      </c>
      <c r="O102" s="41"/>
      <c r="P102" s="147">
        <f t="shared" si="1"/>
        <v>0</v>
      </c>
      <c r="Q102" s="147">
        <v>0</v>
      </c>
      <c r="R102" s="147">
        <f t="shared" si="2"/>
        <v>0</v>
      </c>
      <c r="S102" s="147">
        <v>0</v>
      </c>
      <c r="T102" s="148">
        <f t="shared" si="3"/>
        <v>0</v>
      </c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R102" s="149" t="s">
        <v>117</v>
      </c>
      <c r="AT102" s="149" t="s">
        <v>113</v>
      </c>
      <c r="AU102" s="149" t="s">
        <v>80</v>
      </c>
      <c r="AY102" s="2" t="s">
        <v>110</v>
      </c>
      <c r="BE102" s="150">
        <f t="shared" si="4"/>
        <v>0</v>
      </c>
      <c r="BF102" s="150">
        <f t="shared" si="5"/>
        <v>0</v>
      </c>
      <c r="BG102" s="150">
        <f t="shared" si="6"/>
        <v>0</v>
      </c>
      <c r="BH102" s="150">
        <f t="shared" si="7"/>
        <v>0</v>
      </c>
      <c r="BI102" s="150">
        <f t="shared" si="8"/>
        <v>0</v>
      </c>
      <c r="BJ102" s="2" t="s">
        <v>78</v>
      </c>
      <c r="BK102" s="150">
        <f t="shared" si="9"/>
        <v>0</v>
      </c>
      <c r="BL102" s="2" t="s">
        <v>117</v>
      </c>
      <c r="BM102" s="149" t="s">
        <v>189</v>
      </c>
    </row>
    <row r="103" spans="1:65" s="21" customFormat="1" ht="24.2" customHeight="1">
      <c r="A103" s="17"/>
      <c r="B103" s="136"/>
      <c r="C103" s="137" t="s">
        <v>190</v>
      </c>
      <c r="D103" s="137" t="s">
        <v>113</v>
      </c>
      <c r="E103" s="138" t="s">
        <v>191</v>
      </c>
      <c r="F103" s="139" t="s">
        <v>192</v>
      </c>
      <c r="G103" s="140" t="s">
        <v>180</v>
      </c>
      <c r="H103" s="141">
        <v>1</v>
      </c>
      <c r="I103" s="142"/>
      <c r="J103" s="143">
        <f t="shared" si="0"/>
        <v>0</v>
      </c>
      <c r="K103" s="144"/>
      <c r="L103" s="18"/>
      <c r="M103" s="151"/>
      <c r="N103" s="152" t="s">
        <v>42</v>
      </c>
      <c r="O103" s="153"/>
      <c r="P103" s="154">
        <f t="shared" si="1"/>
        <v>0</v>
      </c>
      <c r="Q103" s="154">
        <v>0</v>
      </c>
      <c r="R103" s="154">
        <f t="shared" si="2"/>
        <v>0</v>
      </c>
      <c r="S103" s="154">
        <v>0</v>
      </c>
      <c r="T103" s="155">
        <f t="shared" si="3"/>
        <v>0</v>
      </c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R103" s="149" t="s">
        <v>117</v>
      </c>
      <c r="AT103" s="149" t="s">
        <v>113</v>
      </c>
      <c r="AU103" s="149" t="s">
        <v>80</v>
      </c>
      <c r="AY103" s="2" t="s">
        <v>110</v>
      </c>
      <c r="BE103" s="150">
        <f t="shared" si="4"/>
        <v>0</v>
      </c>
      <c r="BF103" s="150">
        <f t="shared" si="5"/>
        <v>0</v>
      </c>
      <c r="BG103" s="150">
        <f t="shared" si="6"/>
        <v>0</v>
      </c>
      <c r="BH103" s="150">
        <f t="shared" si="7"/>
        <v>0</v>
      </c>
      <c r="BI103" s="150">
        <f t="shared" si="8"/>
        <v>0</v>
      </c>
      <c r="BJ103" s="2" t="s">
        <v>78</v>
      </c>
      <c r="BK103" s="150">
        <f t="shared" si="9"/>
        <v>0</v>
      </c>
      <c r="BL103" s="2" t="s">
        <v>117</v>
      </c>
      <c r="BM103" s="149" t="s">
        <v>193</v>
      </c>
    </row>
    <row r="104" spans="1:65" s="21" customFormat="1" ht="6.95" customHeight="1">
      <c r="A104" s="17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18"/>
      <c r="M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</row>
  </sheetData>
  <autoFilter ref="C80:K103"/>
  <mergeCells count="9">
    <mergeCell ref="E48:H48"/>
    <mergeCell ref="E50:H50"/>
    <mergeCell ref="E71:H71"/>
    <mergeCell ref="E73:H73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.51180555555555496" footer="0"/>
  <pageSetup paperSize="0" scale="0" firstPageNumber="0" fitToHeight="100" orientation="portrait" usePrinterDefaults="0" horizontalDpi="0" verticalDpi="0" copies="0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1"/>
  <sheetViews>
    <sheetView showGridLines="0" topLeftCell="A38" zoomScaleNormal="100" workbookViewId="0">
      <selection activeCell="E50" sqref="E50:H50"/>
    </sheetView>
  </sheetViews>
  <sheetFormatPr defaultRowHeight="11.25"/>
  <cols>
    <col min="2" max="2" width="1.1640625"/>
    <col min="3" max="3" width="4.1640625"/>
    <col min="4" max="4" width="4.33203125"/>
    <col min="5" max="5" width="17.1640625"/>
    <col min="6" max="6" width="50.83203125"/>
    <col min="7" max="7" width="7.5"/>
    <col min="8" max="8" width="14"/>
    <col min="9" max="9" width="15.83203125"/>
    <col min="10" max="10" width="22.33203125"/>
    <col min="11" max="11" width="0" hidden="1"/>
    <col min="13" max="21" width="0" hidden="1"/>
    <col min="22" max="22" width="12.33203125"/>
    <col min="23" max="23" width="16.33203125"/>
    <col min="24" max="24" width="12.33203125"/>
    <col min="25" max="25" width="15"/>
    <col min="26" max="26" width="11"/>
    <col min="27" max="27" width="15"/>
    <col min="28" max="28" width="16.33203125"/>
    <col min="29" max="29" width="11"/>
    <col min="30" max="30" width="15"/>
    <col min="31" max="31" width="16.33203125"/>
    <col min="32" max="43" width="8.5"/>
    <col min="44" max="65" width="0" hidden="1"/>
    <col min="66" max="1025" width="8.5"/>
  </cols>
  <sheetData>
    <row r="2" spans="1:46" ht="36.950000000000003" customHeight="1">
      <c r="L2" s="297" t="s">
        <v>5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2" t="s">
        <v>83</v>
      </c>
    </row>
    <row r="3" spans="1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80</v>
      </c>
    </row>
    <row r="4" spans="1:46" ht="24.95" customHeight="1">
      <c r="B4" s="5"/>
      <c r="D4" s="6" t="s">
        <v>84</v>
      </c>
      <c r="L4" s="5"/>
      <c r="M4" s="77" t="s">
        <v>10</v>
      </c>
      <c r="AT4" s="2" t="s">
        <v>3</v>
      </c>
    </row>
    <row r="5" spans="1:46" ht="6.95" customHeight="1">
      <c r="B5" s="5"/>
      <c r="L5" s="5"/>
    </row>
    <row r="6" spans="1:46" ht="12" customHeight="1">
      <c r="B6" s="5"/>
      <c r="D6" s="12" t="s">
        <v>16</v>
      </c>
      <c r="L6" s="5"/>
    </row>
    <row r="7" spans="1:46" ht="26.25" customHeight="1">
      <c r="B7" s="5"/>
      <c r="E7" s="305" t="str">
        <f>'Rekapitulace stavby'!K6</f>
        <v>Instalace transportního systému klinických vzorků mezi pavilony A, B a C v areálu Sdruž.zdravotního zařízení v Krnově</v>
      </c>
      <c r="F7" s="305"/>
      <c r="G7" s="305"/>
      <c r="H7" s="305"/>
      <c r="L7" s="5"/>
    </row>
    <row r="8" spans="1:46" s="21" customFormat="1" ht="12" customHeight="1">
      <c r="A8" s="17"/>
      <c r="B8" s="18"/>
      <c r="C8" s="17"/>
      <c r="D8" s="12" t="s">
        <v>85</v>
      </c>
      <c r="E8" s="17"/>
      <c r="F8" s="17"/>
      <c r="G8" s="17"/>
      <c r="H8" s="17"/>
      <c r="I8" s="17"/>
      <c r="J8" s="17"/>
      <c r="K8" s="17"/>
      <c r="L8" s="7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21" customFormat="1" ht="16.5" customHeight="1">
      <c r="A9" s="17"/>
      <c r="B9" s="18"/>
      <c r="C9" s="17"/>
      <c r="D9" s="17"/>
      <c r="E9" s="289" t="s">
        <v>194</v>
      </c>
      <c r="F9" s="289"/>
      <c r="G9" s="289"/>
      <c r="H9" s="289"/>
      <c r="I9" s="17"/>
      <c r="J9" s="17"/>
      <c r="K9" s="17"/>
      <c r="L9" s="78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1" customFormat="1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7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1" customFormat="1" ht="12" customHeight="1">
      <c r="A11" s="17"/>
      <c r="B11" s="18"/>
      <c r="C11" s="17"/>
      <c r="D11" s="12" t="s">
        <v>18</v>
      </c>
      <c r="E11" s="17"/>
      <c r="F11" s="13"/>
      <c r="G11" s="17"/>
      <c r="H11" s="17"/>
      <c r="I11" s="12" t="s">
        <v>19</v>
      </c>
      <c r="J11" s="13"/>
      <c r="K11" s="17"/>
      <c r="L11" s="78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1" customFormat="1" ht="12" customHeight="1">
      <c r="A12" s="17"/>
      <c r="B12" s="18"/>
      <c r="C12" s="17"/>
      <c r="D12" s="12" t="s">
        <v>20</v>
      </c>
      <c r="E12" s="17"/>
      <c r="F12" s="13" t="s">
        <v>21</v>
      </c>
      <c r="G12" s="17"/>
      <c r="H12" s="17"/>
      <c r="I12" s="12" t="s">
        <v>22</v>
      </c>
      <c r="J12" s="79" t="str">
        <f>'Rekapitulace stavby'!AN8</f>
        <v>3. 6. 2022</v>
      </c>
      <c r="K12" s="17"/>
      <c r="L12" s="7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1" customFormat="1" ht="10.9" customHeight="1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7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1" customFormat="1" ht="12" customHeight="1">
      <c r="A14" s="17"/>
      <c r="B14" s="18"/>
      <c r="C14" s="17"/>
      <c r="D14" s="12" t="s">
        <v>24</v>
      </c>
      <c r="E14" s="17"/>
      <c r="F14" s="17"/>
      <c r="G14" s="17"/>
      <c r="H14" s="17"/>
      <c r="I14" s="12" t="s">
        <v>25</v>
      </c>
      <c r="J14" s="13"/>
      <c r="K14" s="17"/>
      <c r="L14" s="78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1" customFormat="1" ht="18" customHeight="1">
      <c r="A15" s="17"/>
      <c r="B15" s="18"/>
      <c r="C15" s="17"/>
      <c r="D15" s="17"/>
      <c r="E15" s="13" t="s">
        <v>26</v>
      </c>
      <c r="F15" s="17"/>
      <c r="G15" s="17"/>
      <c r="H15" s="17"/>
      <c r="I15" s="12" t="s">
        <v>27</v>
      </c>
      <c r="J15" s="13"/>
      <c r="K15" s="17"/>
      <c r="L15" s="78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1" customFormat="1" ht="6.95" customHeight="1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7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1" customFormat="1" ht="12" customHeight="1">
      <c r="A17" s="17"/>
      <c r="B17" s="18"/>
      <c r="C17" s="17"/>
      <c r="D17" s="12" t="s">
        <v>28</v>
      </c>
      <c r="E17" s="17"/>
      <c r="F17" s="17"/>
      <c r="G17" s="17"/>
      <c r="H17" s="17"/>
      <c r="I17" s="12" t="s">
        <v>25</v>
      </c>
      <c r="J17" s="14" t="str">
        <f>'Rekapitulace stavby'!AN13</f>
        <v>Vyplň údaj</v>
      </c>
      <c r="K17" s="17"/>
      <c r="L17" s="7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1" customFormat="1" ht="18" customHeight="1">
      <c r="A18" s="17"/>
      <c r="B18" s="18"/>
      <c r="C18" s="17"/>
      <c r="D18" s="17"/>
      <c r="E18" s="306" t="str">
        <f>'Rekapitulace stavby'!E14</f>
        <v>Vyplň údaj</v>
      </c>
      <c r="F18" s="306"/>
      <c r="G18" s="306"/>
      <c r="H18" s="306"/>
      <c r="I18" s="12" t="s">
        <v>27</v>
      </c>
      <c r="J18" s="14" t="str">
        <f>'Rekapitulace stavby'!AN14</f>
        <v>Vyplň údaj</v>
      </c>
      <c r="K18" s="17"/>
      <c r="L18" s="7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1" customFormat="1" ht="6.95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7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1" customFormat="1" ht="12" customHeight="1">
      <c r="A20" s="17"/>
      <c r="B20" s="18"/>
      <c r="C20" s="17"/>
      <c r="D20" s="12" t="s">
        <v>30</v>
      </c>
      <c r="E20" s="17"/>
      <c r="F20" s="17"/>
      <c r="G20" s="17"/>
      <c r="H20" s="17"/>
      <c r="I20" s="12" t="s">
        <v>25</v>
      </c>
      <c r="J20" s="13"/>
      <c r="K20" s="17"/>
      <c r="L20" s="7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1" customFormat="1" ht="18" customHeight="1">
      <c r="A21" s="17"/>
      <c r="B21" s="18"/>
      <c r="C21" s="17"/>
      <c r="D21" s="17"/>
      <c r="E21" s="13" t="s">
        <v>31</v>
      </c>
      <c r="F21" s="17"/>
      <c r="G21" s="17"/>
      <c r="H21" s="17"/>
      <c r="I21" s="12" t="s">
        <v>27</v>
      </c>
      <c r="J21" s="13"/>
      <c r="K21" s="17"/>
      <c r="L21" s="7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1" customFormat="1" ht="6.95" customHeight="1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7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1" customFormat="1" ht="12" customHeight="1">
      <c r="A23" s="17"/>
      <c r="B23" s="18"/>
      <c r="C23" s="17"/>
      <c r="D23" s="12" t="s">
        <v>33</v>
      </c>
      <c r="E23" s="17"/>
      <c r="F23" s="17"/>
      <c r="G23" s="17"/>
      <c r="H23" s="17"/>
      <c r="I23" s="12" t="s">
        <v>25</v>
      </c>
      <c r="J23" s="13"/>
      <c r="K23" s="17"/>
      <c r="L23" s="7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1" customFormat="1" ht="18" customHeight="1">
      <c r="A24" s="17"/>
      <c r="B24" s="18"/>
      <c r="C24" s="17"/>
      <c r="D24" s="17"/>
      <c r="E24" s="13" t="s">
        <v>34</v>
      </c>
      <c r="F24" s="17"/>
      <c r="G24" s="17"/>
      <c r="H24" s="17"/>
      <c r="I24" s="12" t="s">
        <v>27</v>
      </c>
      <c r="J24" s="13"/>
      <c r="K24" s="17"/>
      <c r="L24" s="7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1" customFormat="1" ht="6.95" customHeight="1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78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1" customFormat="1" ht="12" customHeight="1">
      <c r="A26" s="17"/>
      <c r="B26" s="18"/>
      <c r="C26" s="17"/>
      <c r="D26" s="12" t="s">
        <v>35</v>
      </c>
      <c r="E26" s="17"/>
      <c r="F26" s="17"/>
      <c r="G26" s="17"/>
      <c r="H26" s="17"/>
      <c r="I26" s="17"/>
      <c r="J26" s="17"/>
      <c r="K26" s="17"/>
      <c r="L26" s="7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83" customFormat="1" ht="16.5" customHeight="1">
      <c r="A27" s="80"/>
      <c r="B27" s="81"/>
      <c r="C27" s="80"/>
      <c r="D27" s="80"/>
      <c r="E27" s="302"/>
      <c r="F27" s="302"/>
      <c r="G27" s="302"/>
      <c r="H27" s="302"/>
      <c r="I27" s="80"/>
      <c r="J27" s="80"/>
      <c r="K27" s="80"/>
      <c r="L27" s="82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</row>
    <row r="28" spans="1:31" s="21" customFormat="1" ht="6.9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78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1" customFormat="1" ht="6.95" customHeight="1">
      <c r="A29" s="17"/>
      <c r="B29" s="18"/>
      <c r="C29" s="17"/>
      <c r="D29" s="49"/>
      <c r="E29" s="49"/>
      <c r="F29" s="49"/>
      <c r="G29" s="49"/>
      <c r="H29" s="49"/>
      <c r="I29" s="49"/>
      <c r="J29" s="49"/>
      <c r="K29" s="49"/>
      <c r="L29" s="78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1" customFormat="1" ht="25.5" customHeight="1">
      <c r="A30" s="17"/>
      <c r="B30" s="18"/>
      <c r="C30" s="17"/>
      <c r="D30" s="84" t="s">
        <v>37</v>
      </c>
      <c r="E30" s="17"/>
      <c r="F30" s="17"/>
      <c r="G30" s="17"/>
      <c r="H30" s="17"/>
      <c r="I30" s="17"/>
      <c r="J30" s="85">
        <f>ROUND(J97, 2)</f>
        <v>0</v>
      </c>
      <c r="K30" s="17"/>
      <c r="L30" s="78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1" customFormat="1" ht="6.95" customHeight="1">
      <c r="A31" s="17"/>
      <c r="B31" s="18"/>
      <c r="C31" s="17"/>
      <c r="D31" s="49"/>
      <c r="E31" s="49"/>
      <c r="F31" s="49"/>
      <c r="G31" s="49"/>
      <c r="H31" s="49"/>
      <c r="I31" s="49"/>
      <c r="J31" s="49"/>
      <c r="K31" s="49"/>
      <c r="L31" s="78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1" customFormat="1" ht="14.45" customHeight="1">
      <c r="A32" s="17"/>
      <c r="B32" s="18"/>
      <c r="C32" s="17"/>
      <c r="D32" s="17"/>
      <c r="E32" s="17"/>
      <c r="F32" s="86" t="s">
        <v>39</v>
      </c>
      <c r="G32" s="17"/>
      <c r="H32" s="17"/>
      <c r="I32" s="86" t="s">
        <v>38</v>
      </c>
      <c r="J32" s="86" t="s">
        <v>40</v>
      </c>
      <c r="K32" s="17"/>
      <c r="L32" s="78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1" customFormat="1" ht="14.45" customHeight="1">
      <c r="A33" s="17"/>
      <c r="B33" s="18"/>
      <c r="C33" s="17"/>
      <c r="D33" s="87" t="s">
        <v>41</v>
      </c>
      <c r="E33" s="12" t="s">
        <v>42</v>
      </c>
      <c r="F33" s="88">
        <f>ROUND((SUM(BE97:BE400)),  2)</f>
        <v>0</v>
      </c>
      <c r="G33" s="17"/>
      <c r="H33" s="17"/>
      <c r="I33" s="89">
        <v>0.21</v>
      </c>
      <c r="J33" s="88">
        <f>ROUND(((SUM(BE97:BE400))*I33),  2)</f>
        <v>0</v>
      </c>
      <c r="K33" s="17"/>
      <c r="L33" s="7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1" customFormat="1" ht="14.45" customHeight="1">
      <c r="A34" s="17"/>
      <c r="B34" s="18"/>
      <c r="C34" s="17"/>
      <c r="D34" s="17"/>
      <c r="E34" s="12" t="s">
        <v>43</v>
      </c>
      <c r="F34" s="88">
        <f>ROUND((SUM(BF97:BF400)),  2)</f>
        <v>0</v>
      </c>
      <c r="G34" s="17"/>
      <c r="H34" s="17"/>
      <c r="I34" s="89">
        <v>0.15</v>
      </c>
      <c r="J34" s="88">
        <f>ROUND(((SUM(BF97:BF400))*I34),  2)</f>
        <v>0</v>
      </c>
      <c r="K34" s="17"/>
      <c r="L34" s="78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1" customFormat="1" ht="14.45" hidden="1" customHeight="1">
      <c r="A35" s="17"/>
      <c r="B35" s="18"/>
      <c r="C35" s="17"/>
      <c r="D35" s="17"/>
      <c r="E35" s="12" t="s">
        <v>44</v>
      </c>
      <c r="F35" s="88">
        <f>ROUND((SUM(BG97:BG400)),  2)</f>
        <v>0</v>
      </c>
      <c r="G35" s="17"/>
      <c r="H35" s="17"/>
      <c r="I35" s="89">
        <v>0.21</v>
      </c>
      <c r="J35" s="88">
        <f>0</f>
        <v>0</v>
      </c>
      <c r="K35" s="17"/>
      <c r="L35" s="78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1" customFormat="1" ht="14.45" hidden="1" customHeight="1">
      <c r="A36" s="17"/>
      <c r="B36" s="18"/>
      <c r="C36" s="17"/>
      <c r="D36" s="17"/>
      <c r="E36" s="12" t="s">
        <v>45</v>
      </c>
      <c r="F36" s="88">
        <f>ROUND((SUM(BH97:BH400)),  2)</f>
        <v>0</v>
      </c>
      <c r="G36" s="17"/>
      <c r="H36" s="17"/>
      <c r="I36" s="89">
        <v>0.15</v>
      </c>
      <c r="J36" s="88">
        <f>0</f>
        <v>0</v>
      </c>
      <c r="K36" s="17"/>
      <c r="L36" s="78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1" customFormat="1" ht="14.45" hidden="1" customHeight="1">
      <c r="A37" s="17"/>
      <c r="B37" s="18"/>
      <c r="C37" s="17"/>
      <c r="D37" s="17"/>
      <c r="E37" s="12" t="s">
        <v>46</v>
      </c>
      <c r="F37" s="88">
        <f>ROUND((SUM(BI97:BI400)),  2)</f>
        <v>0</v>
      </c>
      <c r="G37" s="17"/>
      <c r="H37" s="17"/>
      <c r="I37" s="89">
        <v>0</v>
      </c>
      <c r="J37" s="88">
        <f>0</f>
        <v>0</v>
      </c>
      <c r="K37" s="17"/>
      <c r="L37" s="78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1" customFormat="1" ht="6.95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78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1" customFormat="1" ht="25.5" customHeight="1">
      <c r="A39" s="17"/>
      <c r="B39" s="18"/>
      <c r="C39" s="90"/>
      <c r="D39" s="91" t="s">
        <v>47</v>
      </c>
      <c r="E39" s="43"/>
      <c r="F39" s="43"/>
      <c r="G39" s="92" t="s">
        <v>48</v>
      </c>
      <c r="H39" s="93" t="s">
        <v>49</v>
      </c>
      <c r="I39" s="43"/>
      <c r="J39" s="94">
        <f>SUM(J30:J37)</f>
        <v>0</v>
      </c>
      <c r="K39" s="95"/>
      <c r="L39" s="78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1" customFormat="1" ht="14.45" customHeight="1">
      <c r="A40" s="17"/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78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4" spans="1:31" s="21" customFormat="1" ht="6.95" customHeight="1">
      <c r="A44" s="17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78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21" customFormat="1" ht="24.95" customHeight="1">
      <c r="A45" s="17"/>
      <c r="B45" s="18"/>
      <c r="C45" s="6" t="s">
        <v>89</v>
      </c>
      <c r="D45" s="17"/>
      <c r="E45" s="17"/>
      <c r="F45" s="17"/>
      <c r="G45" s="17"/>
      <c r="H45" s="17"/>
      <c r="I45" s="17"/>
      <c r="J45" s="17"/>
      <c r="K45" s="17"/>
      <c r="L45" s="78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s="21" customFormat="1" ht="6.95" customHeight="1">
      <c r="A46" s="17"/>
      <c r="B46" s="18"/>
      <c r="C46" s="17"/>
      <c r="D46" s="17"/>
      <c r="E46" s="17"/>
      <c r="F46" s="17"/>
      <c r="G46" s="17"/>
      <c r="H46" s="17"/>
      <c r="I46" s="17"/>
      <c r="J46" s="17"/>
      <c r="K46" s="17"/>
      <c r="L46" s="78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s="21" customFormat="1" ht="12" customHeight="1">
      <c r="A47" s="17"/>
      <c r="B47" s="18"/>
      <c r="C47" s="12" t="s">
        <v>16</v>
      </c>
      <c r="D47" s="17"/>
      <c r="E47" s="17"/>
      <c r="F47" s="17"/>
      <c r="G47" s="17"/>
      <c r="H47" s="17"/>
      <c r="I47" s="17"/>
      <c r="J47" s="17"/>
      <c r="K47" s="17"/>
      <c r="L47" s="78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s="21" customFormat="1" ht="26.25" customHeight="1">
      <c r="A48" s="17"/>
      <c r="B48" s="18"/>
      <c r="C48" s="17"/>
      <c r="D48" s="17"/>
      <c r="E48" s="305" t="str">
        <f>E7</f>
        <v>Instalace transportního systému klinických vzorků mezi pavilony A, B a C v areálu Sdruž.zdravotního zařízení v Krnově</v>
      </c>
      <c r="F48" s="305"/>
      <c r="G48" s="305"/>
      <c r="H48" s="305"/>
      <c r="I48" s="17"/>
      <c r="J48" s="17"/>
      <c r="K48" s="17"/>
      <c r="L48" s="78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47" s="21" customFormat="1" ht="12" customHeight="1">
      <c r="A49" s="17"/>
      <c r="B49" s="18"/>
      <c r="C49" s="12" t="s">
        <v>85</v>
      </c>
      <c r="D49" s="17"/>
      <c r="E49" s="17"/>
      <c r="F49" s="17"/>
      <c r="G49" s="17"/>
      <c r="H49" s="17"/>
      <c r="I49" s="17"/>
      <c r="J49" s="17"/>
      <c r="K49" s="17"/>
      <c r="L49" s="78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47" s="21" customFormat="1" ht="16.5" customHeight="1">
      <c r="A50" s="17"/>
      <c r="B50" s="18"/>
      <c r="C50" s="17"/>
      <c r="D50" s="17"/>
      <c r="E50" s="289" t="str">
        <f>E9</f>
        <v>02 - Stavební část</v>
      </c>
      <c r="F50" s="289"/>
      <c r="G50" s="289"/>
      <c r="H50" s="289"/>
      <c r="I50" s="17"/>
      <c r="J50" s="17"/>
      <c r="K50" s="17"/>
      <c r="L50" s="78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47" s="21" customFormat="1" ht="6.95" customHeight="1">
      <c r="A51" s="17"/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78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47" s="21" customFormat="1" ht="12" customHeight="1">
      <c r="A52" s="17"/>
      <c r="B52" s="18"/>
      <c r="C52" s="12" t="s">
        <v>20</v>
      </c>
      <c r="D52" s="17"/>
      <c r="E52" s="17"/>
      <c r="F52" s="13" t="str">
        <f>F12</f>
        <v>Sdružené zdravotní zařízení v Krnově</v>
      </c>
      <c r="G52" s="17"/>
      <c r="H52" s="17"/>
      <c r="I52" s="12" t="s">
        <v>22</v>
      </c>
      <c r="J52" s="79" t="str">
        <f>IF(J12="","",J12)</f>
        <v>3. 6. 2022</v>
      </c>
      <c r="K52" s="17"/>
      <c r="L52" s="78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47" s="21" customFormat="1" ht="6.95" customHeight="1">
      <c r="A53" s="17"/>
      <c r="B53" s="18"/>
      <c r="C53" s="17"/>
      <c r="D53" s="17"/>
      <c r="E53" s="17"/>
      <c r="F53" s="17"/>
      <c r="G53" s="17"/>
      <c r="H53" s="17"/>
      <c r="I53" s="17"/>
      <c r="J53" s="17"/>
      <c r="K53" s="17"/>
      <c r="L53" s="78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47" s="21" customFormat="1" ht="40.15" customHeight="1">
      <c r="A54" s="17"/>
      <c r="B54" s="18"/>
      <c r="C54" s="12" t="s">
        <v>24</v>
      </c>
      <c r="D54" s="17"/>
      <c r="E54" s="17"/>
      <c r="F54" s="13" t="str">
        <f>E15</f>
        <v>Sdružené zdravotní zařízení v Krnově, I.P.Pavlova</v>
      </c>
      <c r="G54" s="17"/>
      <c r="H54" s="17"/>
      <c r="I54" s="12" t="s">
        <v>30</v>
      </c>
      <c r="J54" s="96" t="str">
        <f>E21</f>
        <v>ing.arch.Martin Janda, Frenštát pod Radhoštrěm</v>
      </c>
      <c r="K54" s="17"/>
      <c r="L54" s="78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47" s="21" customFormat="1" ht="15.2" customHeight="1">
      <c r="A55" s="17"/>
      <c r="B55" s="18"/>
      <c r="C55" s="12" t="s">
        <v>28</v>
      </c>
      <c r="D55" s="17"/>
      <c r="E55" s="17"/>
      <c r="F55" s="13" t="str">
        <f>IF(E18="","",E18)</f>
        <v>Vyplň údaj</v>
      </c>
      <c r="G55" s="17"/>
      <c r="H55" s="17"/>
      <c r="I55" s="12" t="s">
        <v>33</v>
      </c>
      <c r="J55" s="96" t="str">
        <f>E24</f>
        <v>Katerinec</v>
      </c>
      <c r="K55" s="17"/>
      <c r="L55" s="78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47" s="21" customFormat="1" ht="10.35" customHeight="1">
      <c r="A56" s="17"/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78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47" s="21" customFormat="1" ht="29.25" customHeight="1">
      <c r="A57" s="17"/>
      <c r="B57" s="18"/>
      <c r="C57" s="97" t="s">
        <v>90</v>
      </c>
      <c r="D57" s="90"/>
      <c r="E57" s="90"/>
      <c r="F57" s="90"/>
      <c r="G57" s="90"/>
      <c r="H57" s="90"/>
      <c r="I57" s="90"/>
      <c r="J57" s="98" t="s">
        <v>91</v>
      </c>
      <c r="K57" s="90"/>
      <c r="L57" s="78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47" s="21" customFormat="1" ht="10.35" customHeight="1">
      <c r="A58" s="17"/>
      <c r="B58" s="18"/>
      <c r="C58" s="17"/>
      <c r="D58" s="17"/>
      <c r="E58" s="17"/>
      <c r="F58" s="17"/>
      <c r="G58" s="17"/>
      <c r="H58" s="17"/>
      <c r="I58" s="17"/>
      <c r="J58" s="17"/>
      <c r="K58" s="17"/>
      <c r="L58" s="78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47" s="21" customFormat="1" ht="22.9" customHeight="1">
      <c r="A59" s="17"/>
      <c r="B59" s="18"/>
      <c r="C59" s="99" t="s">
        <v>69</v>
      </c>
      <c r="D59" s="17"/>
      <c r="E59" s="17"/>
      <c r="F59" s="17"/>
      <c r="G59" s="17"/>
      <c r="H59" s="17"/>
      <c r="I59" s="17"/>
      <c r="J59" s="85">
        <f>J97</f>
        <v>0</v>
      </c>
      <c r="K59" s="17"/>
      <c r="L59" s="78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U59" s="2" t="s">
        <v>92</v>
      </c>
    </row>
    <row r="60" spans="1:47" s="100" customFormat="1" ht="24.95" customHeight="1">
      <c r="B60" s="101"/>
      <c r="D60" s="102" t="s">
        <v>195</v>
      </c>
      <c r="E60" s="103"/>
      <c r="F60" s="103"/>
      <c r="G60" s="103"/>
      <c r="H60" s="103"/>
      <c r="I60" s="103"/>
      <c r="J60" s="104">
        <f>J98</f>
        <v>0</v>
      </c>
      <c r="L60" s="101"/>
    </row>
    <row r="61" spans="1:47" s="105" customFormat="1" ht="19.899999999999999" customHeight="1">
      <c r="B61" s="106"/>
      <c r="D61" s="107" t="s">
        <v>196</v>
      </c>
      <c r="E61" s="108"/>
      <c r="F61" s="108"/>
      <c r="G61" s="108"/>
      <c r="H61" s="108"/>
      <c r="I61" s="108"/>
      <c r="J61" s="109">
        <f>J99</f>
        <v>0</v>
      </c>
      <c r="L61" s="106"/>
    </row>
    <row r="62" spans="1:47" s="105" customFormat="1" ht="19.899999999999999" customHeight="1">
      <c r="B62" s="106"/>
      <c r="D62" s="107" t="s">
        <v>197</v>
      </c>
      <c r="E62" s="108"/>
      <c r="F62" s="108"/>
      <c r="G62" s="108"/>
      <c r="H62" s="108"/>
      <c r="I62" s="108"/>
      <c r="J62" s="109">
        <f>J108</f>
        <v>0</v>
      </c>
      <c r="L62" s="106"/>
    </row>
    <row r="63" spans="1:47" s="105" customFormat="1" ht="19.899999999999999" customHeight="1">
      <c r="B63" s="106"/>
      <c r="D63" s="107" t="s">
        <v>198</v>
      </c>
      <c r="E63" s="108"/>
      <c r="F63" s="108"/>
      <c r="G63" s="108"/>
      <c r="H63" s="108"/>
      <c r="I63" s="108"/>
      <c r="J63" s="109">
        <f>J123</f>
        <v>0</v>
      </c>
      <c r="L63" s="106"/>
    </row>
    <row r="64" spans="1:47" s="105" customFormat="1" ht="14.85" customHeight="1">
      <c r="B64" s="106"/>
      <c r="D64" s="107" t="s">
        <v>199</v>
      </c>
      <c r="E64" s="108"/>
      <c r="F64" s="108"/>
      <c r="G64" s="108"/>
      <c r="H64" s="108"/>
      <c r="I64" s="108"/>
      <c r="J64" s="109">
        <f>J148</f>
        <v>0</v>
      </c>
      <c r="L64" s="106"/>
    </row>
    <row r="65" spans="1:31" s="105" customFormat="1" ht="19.899999999999999" customHeight="1">
      <c r="B65" s="106"/>
      <c r="D65" s="107" t="s">
        <v>200</v>
      </c>
      <c r="E65" s="108"/>
      <c r="F65" s="108"/>
      <c r="G65" s="108"/>
      <c r="H65" s="108"/>
      <c r="I65" s="108"/>
      <c r="J65" s="109">
        <f>J156</f>
        <v>0</v>
      </c>
      <c r="L65" s="106"/>
    </row>
    <row r="66" spans="1:31" s="105" customFormat="1" ht="19.899999999999999" customHeight="1">
      <c r="B66" s="106"/>
      <c r="D66" s="107" t="s">
        <v>201</v>
      </c>
      <c r="E66" s="108"/>
      <c r="F66" s="108"/>
      <c r="G66" s="108"/>
      <c r="H66" s="108"/>
      <c r="I66" s="108"/>
      <c r="J66" s="109">
        <f>J173</f>
        <v>0</v>
      </c>
      <c r="L66" s="106"/>
    </row>
    <row r="67" spans="1:31" s="105" customFormat="1" ht="19.899999999999999" customHeight="1">
      <c r="B67" s="106"/>
      <c r="D67" s="107" t="s">
        <v>202</v>
      </c>
      <c r="E67" s="108"/>
      <c r="F67" s="108"/>
      <c r="G67" s="108"/>
      <c r="H67" s="108"/>
      <c r="I67" s="108"/>
      <c r="J67" s="109">
        <f>J183</f>
        <v>0</v>
      </c>
      <c r="L67" s="106"/>
    </row>
    <row r="68" spans="1:31" s="100" customFormat="1" ht="24.95" customHeight="1">
      <c r="B68" s="101"/>
      <c r="D68" s="102" t="s">
        <v>93</v>
      </c>
      <c r="E68" s="103"/>
      <c r="F68" s="103"/>
      <c r="G68" s="103"/>
      <c r="H68" s="103"/>
      <c r="I68" s="103"/>
      <c r="J68" s="104">
        <f>J186</f>
        <v>0</v>
      </c>
      <c r="L68" s="101"/>
    </row>
    <row r="69" spans="1:31" s="105" customFormat="1" ht="19.899999999999999" customHeight="1">
      <c r="B69" s="106"/>
      <c r="D69" s="107" t="s">
        <v>203</v>
      </c>
      <c r="E69" s="108"/>
      <c r="F69" s="108"/>
      <c r="G69" s="108"/>
      <c r="H69" s="108"/>
      <c r="I69" s="108"/>
      <c r="J69" s="109">
        <f>J187</f>
        <v>0</v>
      </c>
      <c r="L69" s="106"/>
    </row>
    <row r="70" spans="1:31" s="105" customFormat="1" ht="19.899999999999999" customHeight="1">
      <c r="B70" s="106"/>
      <c r="D70" s="107" t="s">
        <v>204</v>
      </c>
      <c r="E70" s="108"/>
      <c r="F70" s="108"/>
      <c r="G70" s="108"/>
      <c r="H70" s="108"/>
      <c r="I70" s="108"/>
      <c r="J70" s="109">
        <f>J191</f>
        <v>0</v>
      </c>
      <c r="L70" s="106"/>
    </row>
    <row r="71" spans="1:31" s="105" customFormat="1" ht="19.899999999999999" customHeight="1">
      <c r="B71" s="106"/>
      <c r="D71" s="107" t="s">
        <v>205</v>
      </c>
      <c r="E71" s="108"/>
      <c r="F71" s="108"/>
      <c r="G71" s="108"/>
      <c r="H71" s="108"/>
      <c r="I71" s="108"/>
      <c r="J71" s="109">
        <f>J204</f>
        <v>0</v>
      </c>
      <c r="L71" s="106"/>
    </row>
    <row r="72" spans="1:31" s="105" customFormat="1" ht="19.899999999999999" customHeight="1">
      <c r="B72" s="106"/>
      <c r="D72" s="107" t="s">
        <v>206</v>
      </c>
      <c r="E72" s="108"/>
      <c r="F72" s="108"/>
      <c r="G72" s="108"/>
      <c r="H72" s="108"/>
      <c r="I72" s="108"/>
      <c r="J72" s="109">
        <f>J285</f>
        <v>0</v>
      </c>
      <c r="L72" s="106"/>
    </row>
    <row r="73" spans="1:31" s="105" customFormat="1" ht="19.899999999999999" customHeight="1">
      <c r="B73" s="106"/>
      <c r="D73" s="107" t="s">
        <v>207</v>
      </c>
      <c r="E73" s="108"/>
      <c r="F73" s="108"/>
      <c r="G73" s="108"/>
      <c r="H73" s="108"/>
      <c r="I73" s="108"/>
      <c r="J73" s="109">
        <f>J318</f>
        <v>0</v>
      </c>
      <c r="L73" s="106"/>
    </row>
    <row r="74" spans="1:31" s="100" customFormat="1" ht="24.95" customHeight="1">
      <c r="B74" s="101"/>
      <c r="D74" s="102" t="s">
        <v>208</v>
      </c>
      <c r="E74" s="103"/>
      <c r="F74" s="103"/>
      <c r="G74" s="103"/>
      <c r="H74" s="103"/>
      <c r="I74" s="103"/>
      <c r="J74" s="104">
        <f>J379</f>
        <v>0</v>
      </c>
      <c r="L74" s="101"/>
    </row>
    <row r="75" spans="1:31" s="100" customFormat="1" ht="24.95" customHeight="1">
      <c r="B75" s="101"/>
      <c r="D75" s="102" t="s">
        <v>209</v>
      </c>
      <c r="E75" s="103"/>
      <c r="F75" s="103"/>
      <c r="G75" s="103"/>
      <c r="H75" s="103"/>
      <c r="I75" s="103"/>
      <c r="J75" s="104">
        <f>J394</f>
        <v>0</v>
      </c>
      <c r="L75" s="101"/>
    </row>
    <row r="76" spans="1:31" s="105" customFormat="1" ht="19.899999999999999" customHeight="1">
      <c r="B76" s="106"/>
      <c r="D76" s="107" t="s">
        <v>210</v>
      </c>
      <c r="E76" s="108"/>
      <c r="F76" s="108"/>
      <c r="G76" s="108"/>
      <c r="H76" s="108"/>
      <c r="I76" s="108"/>
      <c r="J76" s="109">
        <f>J397</f>
        <v>0</v>
      </c>
      <c r="L76" s="106"/>
    </row>
    <row r="77" spans="1:31" s="105" customFormat="1" ht="19.899999999999999" customHeight="1">
      <c r="B77" s="106"/>
      <c r="D77" s="107" t="s">
        <v>211</v>
      </c>
      <c r="E77" s="108"/>
      <c r="F77" s="108"/>
      <c r="G77" s="108"/>
      <c r="H77" s="108"/>
      <c r="I77" s="108"/>
      <c r="J77" s="109">
        <f>J398</f>
        <v>0</v>
      </c>
      <c r="L77" s="106"/>
    </row>
    <row r="78" spans="1:31" s="21" customFormat="1" ht="21.95" customHeight="1">
      <c r="A78" s="17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78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21" customFormat="1" ht="6.95" customHeight="1">
      <c r="A79" s="17"/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78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3" spans="1:31" s="21" customFormat="1" ht="6.95" customHeight="1">
      <c r="A83" s="17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78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31" s="21" customFormat="1" ht="24.95" customHeight="1">
      <c r="A84" s="17"/>
      <c r="B84" s="18"/>
      <c r="C84" s="6" t="s">
        <v>95</v>
      </c>
      <c r="D84" s="17"/>
      <c r="E84" s="17"/>
      <c r="F84" s="17"/>
      <c r="G84" s="17"/>
      <c r="H84" s="17"/>
      <c r="I84" s="17"/>
      <c r="J84" s="17"/>
      <c r="K84" s="17"/>
      <c r="L84" s="78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31" s="21" customFormat="1" ht="6.95" customHeight="1">
      <c r="A85" s="17"/>
      <c r="B85" s="18"/>
      <c r="C85" s="17"/>
      <c r="D85" s="17"/>
      <c r="E85" s="17"/>
      <c r="F85" s="17"/>
      <c r="G85" s="17"/>
      <c r="H85" s="17"/>
      <c r="I85" s="17"/>
      <c r="J85" s="17"/>
      <c r="K85" s="17"/>
      <c r="L85" s="78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</row>
    <row r="86" spans="1:31" s="21" customFormat="1" ht="12" customHeight="1">
      <c r="A86" s="17"/>
      <c r="B86" s="18"/>
      <c r="C86" s="12" t="s">
        <v>16</v>
      </c>
      <c r="D86" s="17"/>
      <c r="E86" s="17"/>
      <c r="F86" s="17"/>
      <c r="G86" s="17"/>
      <c r="H86" s="17"/>
      <c r="I86" s="17"/>
      <c r="J86" s="17"/>
      <c r="K86" s="17"/>
      <c r="L86" s="78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</row>
    <row r="87" spans="1:31" s="21" customFormat="1" ht="26.25" customHeight="1">
      <c r="A87" s="17"/>
      <c r="B87" s="18"/>
      <c r="C87" s="17"/>
      <c r="D87" s="17"/>
      <c r="E87" s="305" t="str">
        <f>E7</f>
        <v>Instalace transportního systému klinických vzorků mezi pavilony A, B a C v areálu Sdruž.zdravotního zařízení v Krnově</v>
      </c>
      <c r="F87" s="305"/>
      <c r="G87" s="305"/>
      <c r="H87" s="305"/>
      <c r="I87" s="17"/>
      <c r="J87" s="17"/>
      <c r="K87" s="17"/>
      <c r="L87" s="78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1" s="21" customFormat="1" ht="12" customHeight="1">
      <c r="A88" s="17"/>
      <c r="B88" s="18"/>
      <c r="C88" s="12" t="s">
        <v>85</v>
      </c>
      <c r="D88" s="17"/>
      <c r="E88" s="17"/>
      <c r="F88" s="17"/>
      <c r="G88" s="17"/>
      <c r="H88" s="17"/>
      <c r="I88" s="17"/>
      <c r="J88" s="17"/>
      <c r="K88" s="17"/>
      <c r="L88" s="78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1" s="21" customFormat="1" ht="16.5" customHeight="1">
      <c r="A89" s="17"/>
      <c r="B89" s="18"/>
      <c r="C89" s="17"/>
      <c r="D89" s="17"/>
      <c r="E89" s="289" t="str">
        <f>E9</f>
        <v>02 - Stavební část</v>
      </c>
      <c r="F89" s="289"/>
      <c r="G89" s="289"/>
      <c r="H89" s="289"/>
      <c r="I89" s="17"/>
      <c r="J89" s="17"/>
      <c r="K89" s="17"/>
      <c r="L89" s="78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1" s="21" customFormat="1" ht="6.95" customHeight="1">
      <c r="A90" s="17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78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</row>
    <row r="91" spans="1:31" s="21" customFormat="1" ht="12" customHeight="1">
      <c r="A91" s="17"/>
      <c r="B91" s="18"/>
      <c r="C91" s="12" t="s">
        <v>20</v>
      </c>
      <c r="D91" s="17"/>
      <c r="E91" s="17"/>
      <c r="F91" s="13" t="str">
        <f>F12</f>
        <v>Sdružené zdravotní zařízení v Krnově</v>
      </c>
      <c r="G91" s="17"/>
      <c r="H91" s="17"/>
      <c r="I91" s="12" t="s">
        <v>22</v>
      </c>
      <c r="J91" s="79" t="str">
        <f>IF(J12="","",J12)</f>
        <v>3. 6. 2022</v>
      </c>
      <c r="K91" s="17"/>
      <c r="L91" s="78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</row>
    <row r="92" spans="1:31" s="21" customFormat="1" ht="6.95" customHeight="1">
      <c r="A92" s="17"/>
      <c r="B92" s="18"/>
      <c r="C92" s="17"/>
      <c r="D92" s="17"/>
      <c r="E92" s="17"/>
      <c r="F92" s="17"/>
      <c r="G92" s="17"/>
      <c r="H92" s="17"/>
      <c r="I92" s="17"/>
      <c r="J92" s="17"/>
      <c r="K92" s="17"/>
      <c r="L92" s="78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</row>
    <row r="93" spans="1:31" s="21" customFormat="1" ht="40.15" customHeight="1">
      <c r="A93" s="17"/>
      <c r="B93" s="18"/>
      <c r="C93" s="12" t="s">
        <v>24</v>
      </c>
      <c r="D93" s="17"/>
      <c r="E93" s="17"/>
      <c r="F93" s="13" t="str">
        <f>E15</f>
        <v>Sdružené zdravotní zařízení v Krnově, I.P.Pavlova</v>
      </c>
      <c r="G93" s="17"/>
      <c r="H93" s="17"/>
      <c r="I93" s="12" t="s">
        <v>30</v>
      </c>
      <c r="J93" s="96" t="str">
        <f>E21</f>
        <v>ing.arch.Martin Janda, Frenštát pod Radhoštrěm</v>
      </c>
      <c r="K93" s="17"/>
      <c r="L93" s="78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</row>
    <row r="94" spans="1:31" s="21" customFormat="1" ht="15.2" customHeight="1">
      <c r="A94" s="17"/>
      <c r="B94" s="18"/>
      <c r="C94" s="12" t="s">
        <v>28</v>
      </c>
      <c r="D94" s="17"/>
      <c r="E94" s="17"/>
      <c r="F94" s="13" t="str">
        <f>IF(E18="","",E18)</f>
        <v>Vyplň údaj</v>
      </c>
      <c r="G94" s="17"/>
      <c r="H94" s="17"/>
      <c r="I94" s="12" t="s">
        <v>33</v>
      </c>
      <c r="J94" s="96" t="str">
        <f>E24</f>
        <v>Katerinec</v>
      </c>
      <c r="K94" s="17"/>
      <c r="L94" s="78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</row>
    <row r="95" spans="1:31" s="21" customFormat="1" ht="10.35" customHeight="1">
      <c r="A95" s="17"/>
      <c r="B95" s="18"/>
      <c r="C95" s="17"/>
      <c r="D95" s="17"/>
      <c r="E95" s="17"/>
      <c r="F95" s="17"/>
      <c r="G95" s="17"/>
      <c r="H95" s="17"/>
      <c r="I95" s="17"/>
      <c r="J95" s="17"/>
      <c r="K95" s="17"/>
      <c r="L95" s="78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</row>
    <row r="96" spans="1:31" s="117" customFormat="1" ht="29.25" customHeight="1">
      <c r="A96" s="110"/>
      <c r="B96" s="111"/>
      <c r="C96" s="112" t="s">
        <v>96</v>
      </c>
      <c r="D96" s="113" t="s">
        <v>56</v>
      </c>
      <c r="E96" s="113" t="s">
        <v>52</v>
      </c>
      <c r="F96" s="113" t="s">
        <v>53</v>
      </c>
      <c r="G96" s="113" t="s">
        <v>97</v>
      </c>
      <c r="H96" s="113" t="s">
        <v>98</v>
      </c>
      <c r="I96" s="113" t="s">
        <v>99</v>
      </c>
      <c r="J96" s="114" t="s">
        <v>91</v>
      </c>
      <c r="K96" s="115" t="s">
        <v>100</v>
      </c>
      <c r="L96" s="116"/>
      <c r="M96" s="45"/>
      <c r="N96" s="46" t="s">
        <v>41</v>
      </c>
      <c r="O96" s="46" t="s">
        <v>101</v>
      </c>
      <c r="P96" s="46" t="s">
        <v>102</v>
      </c>
      <c r="Q96" s="46" t="s">
        <v>103</v>
      </c>
      <c r="R96" s="46" t="s">
        <v>104</v>
      </c>
      <c r="S96" s="46" t="s">
        <v>105</v>
      </c>
      <c r="T96" s="47" t="s">
        <v>106</v>
      </c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</row>
    <row r="97" spans="1:65" s="21" customFormat="1" ht="22.9" customHeight="1">
      <c r="A97" s="17"/>
      <c r="B97" s="18"/>
      <c r="C97" s="53" t="s">
        <v>107</v>
      </c>
      <c r="D97" s="17"/>
      <c r="E97" s="17"/>
      <c r="F97" s="17"/>
      <c r="G97" s="17"/>
      <c r="H97" s="17"/>
      <c r="I97" s="17"/>
      <c r="J97" s="118">
        <f>BK97</f>
        <v>0</v>
      </c>
      <c r="K97" s="17"/>
      <c r="L97" s="18"/>
      <c r="M97" s="48"/>
      <c r="N97" s="39"/>
      <c r="O97" s="49"/>
      <c r="P97" s="119">
        <f>P98+P186+P379+P394</f>
        <v>0</v>
      </c>
      <c r="Q97" s="49"/>
      <c r="R97" s="119">
        <f>R98+R186+R379+R394</f>
        <v>7.1090945459999997</v>
      </c>
      <c r="S97" s="49"/>
      <c r="T97" s="120">
        <f>T98+T186+T379+T394</f>
        <v>2.4608525499999998</v>
      </c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T97" s="2" t="s">
        <v>70</v>
      </c>
      <c r="AU97" s="2" t="s">
        <v>92</v>
      </c>
      <c r="BK97" s="121">
        <f>BK98+BK186+BK379+BK394</f>
        <v>0</v>
      </c>
    </row>
    <row r="98" spans="1:65" s="122" customFormat="1" ht="25.9" customHeight="1">
      <c r="B98" s="123"/>
      <c r="D98" s="124" t="s">
        <v>70</v>
      </c>
      <c r="E98" s="125" t="s">
        <v>212</v>
      </c>
      <c r="F98" s="125" t="s">
        <v>213</v>
      </c>
      <c r="I98" s="126"/>
      <c r="J98" s="127">
        <f>BK98</f>
        <v>0</v>
      </c>
      <c r="L98" s="123"/>
      <c r="M98" s="128"/>
      <c r="N98" s="129"/>
      <c r="O98" s="129"/>
      <c r="P98" s="130">
        <f>P99+P108+P123+P156+P173+P183</f>
        <v>0</v>
      </c>
      <c r="Q98" s="129"/>
      <c r="R98" s="130">
        <f>R99+R108+R123+R156+R173+R183</f>
        <v>0.58310591999999994</v>
      </c>
      <c r="S98" s="129"/>
      <c r="T98" s="131">
        <f>T99+T108+T123+T156+T173+T183</f>
        <v>0.13433200000000001</v>
      </c>
      <c r="AR98" s="124" t="s">
        <v>78</v>
      </c>
      <c r="AT98" s="132" t="s">
        <v>70</v>
      </c>
      <c r="AU98" s="132" t="s">
        <v>71</v>
      </c>
      <c r="AY98" s="124" t="s">
        <v>110</v>
      </c>
      <c r="BK98" s="133">
        <f>BK99+BK108+BK123+BK156+BK173+BK183</f>
        <v>0</v>
      </c>
    </row>
    <row r="99" spans="1:65" s="122" customFormat="1" ht="22.9" customHeight="1">
      <c r="B99" s="123"/>
      <c r="D99" s="124" t="s">
        <v>70</v>
      </c>
      <c r="E99" s="134" t="s">
        <v>127</v>
      </c>
      <c r="F99" s="134" t="s">
        <v>214</v>
      </c>
      <c r="I99" s="126"/>
      <c r="J99" s="135">
        <f>BK99</f>
        <v>0</v>
      </c>
      <c r="L99" s="123"/>
      <c r="M99" s="128"/>
      <c r="N99" s="129"/>
      <c r="O99" s="129"/>
      <c r="P99" s="130">
        <f>SUM(P100:P107)</f>
        <v>0</v>
      </c>
      <c r="Q99" s="129"/>
      <c r="R99" s="130">
        <f>SUM(R100:R107)</f>
        <v>0.16053000000000001</v>
      </c>
      <c r="S99" s="129"/>
      <c r="T99" s="131">
        <f>SUM(T100:T107)</f>
        <v>0</v>
      </c>
      <c r="AR99" s="124" t="s">
        <v>78</v>
      </c>
      <c r="AT99" s="132" t="s">
        <v>70</v>
      </c>
      <c r="AU99" s="132" t="s">
        <v>78</v>
      </c>
      <c r="AY99" s="124" t="s">
        <v>110</v>
      </c>
      <c r="BK99" s="133">
        <f>SUM(BK100:BK107)</f>
        <v>0</v>
      </c>
    </row>
    <row r="100" spans="1:65" s="21" customFormat="1" ht="62.65" customHeight="1">
      <c r="A100" s="17"/>
      <c r="B100" s="136"/>
      <c r="C100" s="137" t="s">
        <v>78</v>
      </c>
      <c r="D100" s="137" t="s">
        <v>113</v>
      </c>
      <c r="E100" s="138" t="s">
        <v>215</v>
      </c>
      <c r="F100" s="139" t="s">
        <v>216</v>
      </c>
      <c r="G100" s="140" t="s">
        <v>217</v>
      </c>
      <c r="H100" s="141">
        <v>3</v>
      </c>
      <c r="I100" s="142"/>
      <c r="J100" s="143">
        <f>ROUND(I100*H100,2)</f>
        <v>0</v>
      </c>
      <c r="K100" s="144"/>
      <c r="L100" s="18"/>
      <c r="M100" s="145"/>
      <c r="N100" s="146" t="s">
        <v>42</v>
      </c>
      <c r="O100" s="41"/>
      <c r="P100" s="147">
        <f>O100*H100</f>
        <v>0</v>
      </c>
      <c r="Q100" s="147">
        <v>5.3510000000000002E-2</v>
      </c>
      <c r="R100" s="147">
        <f>Q100*H100</f>
        <v>0.16053000000000001</v>
      </c>
      <c r="S100" s="147">
        <v>0</v>
      </c>
      <c r="T100" s="148">
        <f>S100*H100</f>
        <v>0</v>
      </c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R100" s="149" t="s">
        <v>127</v>
      </c>
      <c r="AT100" s="149" t="s">
        <v>113</v>
      </c>
      <c r="AU100" s="149" t="s">
        <v>80</v>
      </c>
      <c r="AY100" s="2" t="s">
        <v>110</v>
      </c>
      <c r="BE100" s="150">
        <f>IF(N100="základní",J100,0)</f>
        <v>0</v>
      </c>
      <c r="BF100" s="150">
        <f>IF(N100="snížená",J100,0)</f>
        <v>0</v>
      </c>
      <c r="BG100" s="150">
        <f>IF(N100="zákl. přenesená",J100,0)</f>
        <v>0</v>
      </c>
      <c r="BH100" s="150">
        <f>IF(N100="sníž. přenesená",J100,0)</f>
        <v>0</v>
      </c>
      <c r="BI100" s="150">
        <f>IF(N100="nulová",J100,0)</f>
        <v>0</v>
      </c>
      <c r="BJ100" s="2" t="s">
        <v>78</v>
      </c>
      <c r="BK100" s="150">
        <f>ROUND(I100*H100,2)</f>
        <v>0</v>
      </c>
      <c r="BL100" s="2" t="s">
        <v>127</v>
      </c>
      <c r="BM100" s="149" t="s">
        <v>218</v>
      </c>
    </row>
    <row r="101" spans="1:65" s="21" customFormat="1">
      <c r="A101" s="17"/>
      <c r="B101" s="18"/>
      <c r="C101" s="17"/>
      <c r="D101" s="156" t="s">
        <v>219</v>
      </c>
      <c r="E101" s="17"/>
      <c r="F101" s="157" t="s">
        <v>220</v>
      </c>
      <c r="G101" s="17"/>
      <c r="H101" s="17"/>
      <c r="I101" s="158"/>
      <c r="J101" s="17"/>
      <c r="K101" s="17"/>
      <c r="L101" s="18"/>
      <c r="M101" s="159"/>
      <c r="N101" s="160"/>
      <c r="O101" s="41"/>
      <c r="P101" s="41"/>
      <c r="Q101" s="41"/>
      <c r="R101" s="41"/>
      <c r="S101" s="41"/>
      <c r="T101" s="42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T101" s="2" t="s">
        <v>219</v>
      </c>
      <c r="AU101" s="2" t="s">
        <v>80</v>
      </c>
    </row>
    <row r="102" spans="1:65" s="161" customFormat="1">
      <c r="B102" s="162"/>
      <c r="D102" s="163" t="s">
        <v>221</v>
      </c>
      <c r="E102" s="164"/>
      <c r="F102" s="165" t="s">
        <v>222</v>
      </c>
      <c r="H102" s="164"/>
      <c r="I102" s="166"/>
      <c r="L102" s="162"/>
      <c r="M102" s="167"/>
      <c r="N102" s="168"/>
      <c r="O102" s="168"/>
      <c r="P102" s="168"/>
      <c r="Q102" s="168"/>
      <c r="R102" s="168"/>
      <c r="S102" s="168"/>
      <c r="T102" s="169"/>
      <c r="AT102" s="164" t="s">
        <v>221</v>
      </c>
      <c r="AU102" s="164" t="s">
        <v>80</v>
      </c>
      <c r="AV102" s="161" t="s">
        <v>78</v>
      </c>
      <c r="AW102" s="161" t="s">
        <v>32</v>
      </c>
      <c r="AX102" s="161" t="s">
        <v>71</v>
      </c>
      <c r="AY102" s="164" t="s">
        <v>110</v>
      </c>
    </row>
    <row r="103" spans="1:65" s="170" customFormat="1">
      <c r="B103" s="171"/>
      <c r="D103" s="163" t="s">
        <v>221</v>
      </c>
      <c r="E103" s="172"/>
      <c r="F103" s="173" t="s">
        <v>223</v>
      </c>
      <c r="H103" s="174">
        <v>1</v>
      </c>
      <c r="I103" s="175"/>
      <c r="L103" s="171"/>
      <c r="M103" s="176"/>
      <c r="N103" s="177"/>
      <c r="O103" s="177"/>
      <c r="P103" s="177"/>
      <c r="Q103" s="177"/>
      <c r="R103" s="177"/>
      <c r="S103" s="177"/>
      <c r="T103" s="178"/>
      <c r="AT103" s="172" t="s">
        <v>221</v>
      </c>
      <c r="AU103" s="172" t="s">
        <v>80</v>
      </c>
      <c r="AV103" s="170" t="s">
        <v>80</v>
      </c>
      <c r="AW103" s="170" t="s">
        <v>32</v>
      </c>
      <c r="AX103" s="170" t="s">
        <v>71</v>
      </c>
      <c r="AY103" s="172" t="s">
        <v>110</v>
      </c>
    </row>
    <row r="104" spans="1:65" s="170" customFormat="1">
      <c r="B104" s="171"/>
      <c r="D104" s="163" t="s">
        <v>221</v>
      </c>
      <c r="E104" s="172"/>
      <c r="F104" s="173" t="s">
        <v>224</v>
      </c>
      <c r="H104" s="174">
        <v>1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221</v>
      </c>
      <c r="AU104" s="172" t="s">
        <v>80</v>
      </c>
      <c r="AV104" s="170" t="s">
        <v>80</v>
      </c>
      <c r="AW104" s="170" t="s">
        <v>32</v>
      </c>
      <c r="AX104" s="170" t="s">
        <v>71</v>
      </c>
      <c r="AY104" s="172" t="s">
        <v>110</v>
      </c>
    </row>
    <row r="105" spans="1:65" s="161" customFormat="1">
      <c r="B105" s="162"/>
      <c r="D105" s="163" t="s">
        <v>221</v>
      </c>
      <c r="E105" s="164"/>
      <c r="F105" s="165" t="s">
        <v>225</v>
      </c>
      <c r="H105" s="164"/>
      <c r="I105" s="166"/>
      <c r="L105" s="162"/>
      <c r="M105" s="167"/>
      <c r="N105" s="168"/>
      <c r="O105" s="168"/>
      <c r="P105" s="168"/>
      <c r="Q105" s="168"/>
      <c r="R105" s="168"/>
      <c r="S105" s="168"/>
      <c r="T105" s="169"/>
      <c r="AT105" s="164" t="s">
        <v>221</v>
      </c>
      <c r="AU105" s="164" t="s">
        <v>80</v>
      </c>
      <c r="AV105" s="161" t="s">
        <v>78</v>
      </c>
      <c r="AW105" s="161" t="s">
        <v>32</v>
      </c>
      <c r="AX105" s="161" t="s">
        <v>71</v>
      </c>
      <c r="AY105" s="164" t="s">
        <v>110</v>
      </c>
    </row>
    <row r="106" spans="1:65" s="170" customFormat="1">
      <c r="B106" s="171"/>
      <c r="D106" s="163" t="s">
        <v>221</v>
      </c>
      <c r="E106" s="172"/>
      <c r="F106" s="173" t="s">
        <v>226</v>
      </c>
      <c r="H106" s="174">
        <v>1</v>
      </c>
      <c r="I106" s="175"/>
      <c r="L106" s="171"/>
      <c r="M106" s="176"/>
      <c r="N106" s="177"/>
      <c r="O106" s="177"/>
      <c r="P106" s="177"/>
      <c r="Q106" s="177"/>
      <c r="R106" s="177"/>
      <c r="S106" s="177"/>
      <c r="T106" s="178"/>
      <c r="AT106" s="172" t="s">
        <v>221</v>
      </c>
      <c r="AU106" s="172" t="s">
        <v>80</v>
      </c>
      <c r="AV106" s="170" t="s">
        <v>80</v>
      </c>
      <c r="AW106" s="170" t="s">
        <v>32</v>
      </c>
      <c r="AX106" s="170" t="s">
        <v>71</v>
      </c>
      <c r="AY106" s="172" t="s">
        <v>110</v>
      </c>
    </row>
    <row r="107" spans="1:65" s="179" customFormat="1">
      <c r="B107" s="180"/>
      <c r="D107" s="163" t="s">
        <v>221</v>
      </c>
      <c r="E107" s="181"/>
      <c r="F107" s="182" t="s">
        <v>227</v>
      </c>
      <c r="H107" s="183">
        <v>3</v>
      </c>
      <c r="I107" s="184"/>
      <c r="L107" s="180"/>
      <c r="M107" s="185"/>
      <c r="N107" s="186"/>
      <c r="O107" s="186"/>
      <c r="P107" s="186"/>
      <c r="Q107" s="186"/>
      <c r="R107" s="186"/>
      <c r="S107" s="186"/>
      <c r="T107" s="187"/>
      <c r="AT107" s="181" t="s">
        <v>221</v>
      </c>
      <c r="AU107" s="181" t="s">
        <v>80</v>
      </c>
      <c r="AV107" s="179" t="s">
        <v>127</v>
      </c>
      <c r="AW107" s="179" t="s">
        <v>32</v>
      </c>
      <c r="AX107" s="179" t="s">
        <v>78</v>
      </c>
      <c r="AY107" s="181" t="s">
        <v>110</v>
      </c>
    </row>
    <row r="108" spans="1:65" s="122" customFormat="1" ht="22.9" customHeight="1">
      <c r="B108" s="123"/>
      <c r="D108" s="124" t="s">
        <v>70</v>
      </c>
      <c r="E108" s="134" t="s">
        <v>135</v>
      </c>
      <c r="F108" s="134" t="s">
        <v>228</v>
      </c>
      <c r="I108" s="126"/>
      <c r="J108" s="135">
        <f>BK108</f>
        <v>0</v>
      </c>
      <c r="L108" s="123"/>
      <c r="M108" s="128"/>
      <c r="N108" s="129"/>
      <c r="O108" s="129"/>
      <c r="P108" s="130">
        <f>SUM(P109:P122)</f>
        <v>0</v>
      </c>
      <c r="Q108" s="129"/>
      <c r="R108" s="130">
        <f>SUM(R109:R122)</f>
        <v>0.36379999999999996</v>
      </c>
      <c r="S108" s="129"/>
      <c r="T108" s="131">
        <f>SUM(T109:T122)</f>
        <v>0</v>
      </c>
      <c r="AR108" s="124" t="s">
        <v>78</v>
      </c>
      <c r="AT108" s="132" t="s">
        <v>70</v>
      </c>
      <c r="AU108" s="132" t="s">
        <v>78</v>
      </c>
      <c r="AY108" s="124" t="s">
        <v>110</v>
      </c>
      <c r="BK108" s="133">
        <f>SUM(BK109:BK122)</f>
        <v>0</v>
      </c>
    </row>
    <row r="109" spans="1:65" s="21" customFormat="1" ht="24.2" customHeight="1">
      <c r="A109" s="17"/>
      <c r="B109" s="136"/>
      <c r="C109" s="137" t="s">
        <v>80</v>
      </c>
      <c r="D109" s="137" t="s">
        <v>113</v>
      </c>
      <c r="E109" s="138" t="s">
        <v>229</v>
      </c>
      <c r="F109" s="139" t="s">
        <v>230</v>
      </c>
      <c r="G109" s="140" t="s">
        <v>217</v>
      </c>
      <c r="H109" s="141">
        <v>107</v>
      </c>
      <c r="I109" s="142"/>
      <c r="J109" s="143">
        <f>ROUND(I109*H109,2)</f>
        <v>0</v>
      </c>
      <c r="K109" s="144"/>
      <c r="L109" s="18"/>
      <c r="M109" s="145"/>
      <c r="N109" s="146" t="s">
        <v>42</v>
      </c>
      <c r="O109" s="41"/>
      <c r="P109" s="147">
        <f>O109*H109</f>
        <v>0</v>
      </c>
      <c r="Q109" s="147">
        <v>3.3999999999999998E-3</v>
      </c>
      <c r="R109" s="147">
        <f>Q109*H109</f>
        <v>0.36379999999999996</v>
      </c>
      <c r="S109" s="147">
        <v>0</v>
      </c>
      <c r="T109" s="148">
        <f>S109*H109</f>
        <v>0</v>
      </c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R109" s="149" t="s">
        <v>127</v>
      </c>
      <c r="AT109" s="149" t="s">
        <v>113</v>
      </c>
      <c r="AU109" s="149" t="s">
        <v>80</v>
      </c>
      <c r="AY109" s="2" t="s">
        <v>110</v>
      </c>
      <c r="BE109" s="150">
        <f>IF(N109="základní",J109,0)</f>
        <v>0</v>
      </c>
      <c r="BF109" s="150">
        <f>IF(N109="snížená",J109,0)</f>
        <v>0</v>
      </c>
      <c r="BG109" s="150">
        <f>IF(N109="zákl. přenesená",J109,0)</f>
        <v>0</v>
      </c>
      <c r="BH109" s="150">
        <f>IF(N109="sníž. přenesená",J109,0)</f>
        <v>0</v>
      </c>
      <c r="BI109" s="150">
        <f>IF(N109="nulová",J109,0)</f>
        <v>0</v>
      </c>
      <c r="BJ109" s="2" t="s">
        <v>78</v>
      </c>
      <c r="BK109" s="150">
        <f>ROUND(I109*H109,2)</f>
        <v>0</v>
      </c>
      <c r="BL109" s="2" t="s">
        <v>127</v>
      </c>
      <c r="BM109" s="149" t="s">
        <v>231</v>
      </c>
    </row>
    <row r="110" spans="1:65" s="21" customFormat="1">
      <c r="A110" s="17"/>
      <c r="B110" s="18"/>
      <c r="C110" s="17"/>
      <c r="D110" s="156" t="s">
        <v>219</v>
      </c>
      <c r="E110" s="17"/>
      <c r="F110" s="157" t="s">
        <v>232</v>
      </c>
      <c r="G110" s="17"/>
      <c r="H110" s="17"/>
      <c r="I110" s="158"/>
      <c r="J110" s="17"/>
      <c r="K110" s="17"/>
      <c r="L110" s="18"/>
      <c r="M110" s="159"/>
      <c r="N110" s="160"/>
      <c r="O110" s="41"/>
      <c r="P110" s="41"/>
      <c r="Q110" s="41"/>
      <c r="R110" s="41"/>
      <c r="S110" s="41"/>
      <c r="T110" s="42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T110" s="2" t="s">
        <v>219</v>
      </c>
      <c r="AU110" s="2" t="s">
        <v>80</v>
      </c>
    </row>
    <row r="111" spans="1:65" s="161" customFormat="1">
      <c r="B111" s="162"/>
      <c r="D111" s="163" t="s">
        <v>221</v>
      </c>
      <c r="E111" s="164"/>
      <c r="F111" s="165" t="s">
        <v>222</v>
      </c>
      <c r="H111" s="164"/>
      <c r="I111" s="166"/>
      <c r="L111" s="162"/>
      <c r="M111" s="167"/>
      <c r="N111" s="168"/>
      <c r="O111" s="168"/>
      <c r="P111" s="168"/>
      <c r="Q111" s="168"/>
      <c r="R111" s="168"/>
      <c r="S111" s="168"/>
      <c r="T111" s="169"/>
      <c r="AT111" s="164" t="s">
        <v>221</v>
      </c>
      <c r="AU111" s="164" t="s">
        <v>80</v>
      </c>
      <c r="AV111" s="161" t="s">
        <v>78</v>
      </c>
      <c r="AW111" s="161" t="s">
        <v>32</v>
      </c>
      <c r="AX111" s="161" t="s">
        <v>71</v>
      </c>
      <c r="AY111" s="164" t="s">
        <v>110</v>
      </c>
    </row>
    <row r="112" spans="1:65" s="170" customFormat="1">
      <c r="B112" s="171"/>
      <c r="D112" s="163" t="s">
        <v>221</v>
      </c>
      <c r="E112" s="172"/>
      <c r="F112" s="173" t="s">
        <v>233</v>
      </c>
      <c r="H112" s="174">
        <v>1</v>
      </c>
      <c r="I112" s="175"/>
      <c r="L112" s="171"/>
      <c r="M112" s="176"/>
      <c r="N112" s="177"/>
      <c r="O112" s="177"/>
      <c r="P112" s="177"/>
      <c r="Q112" s="177"/>
      <c r="R112" s="177"/>
      <c r="S112" s="177"/>
      <c r="T112" s="178"/>
      <c r="AT112" s="172" t="s">
        <v>221</v>
      </c>
      <c r="AU112" s="172" t="s">
        <v>80</v>
      </c>
      <c r="AV112" s="170" t="s">
        <v>80</v>
      </c>
      <c r="AW112" s="170" t="s">
        <v>32</v>
      </c>
      <c r="AX112" s="170" t="s">
        <v>71</v>
      </c>
      <c r="AY112" s="172" t="s">
        <v>110</v>
      </c>
    </row>
    <row r="113" spans="1:65" s="170" customFormat="1">
      <c r="B113" s="171"/>
      <c r="D113" s="163" t="s">
        <v>221</v>
      </c>
      <c r="E113" s="172"/>
      <c r="F113" s="173" t="s">
        <v>234</v>
      </c>
      <c r="H113" s="174">
        <v>18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221</v>
      </c>
      <c r="AU113" s="172" t="s">
        <v>80</v>
      </c>
      <c r="AV113" s="170" t="s">
        <v>80</v>
      </c>
      <c r="AW113" s="170" t="s">
        <v>32</v>
      </c>
      <c r="AX113" s="170" t="s">
        <v>71</v>
      </c>
      <c r="AY113" s="172" t="s">
        <v>110</v>
      </c>
    </row>
    <row r="114" spans="1:65" s="170" customFormat="1">
      <c r="B114" s="171"/>
      <c r="D114" s="163" t="s">
        <v>221</v>
      </c>
      <c r="E114" s="172"/>
      <c r="F114" s="173" t="s">
        <v>235</v>
      </c>
      <c r="H114" s="174">
        <v>22</v>
      </c>
      <c r="I114" s="175"/>
      <c r="L114" s="171"/>
      <c r="M114" s="176"/>
      <c r="N114" s="177"/>
      <c r="O114" s="177"/>
      <c r="P114" s="177"/>
      <c r="Q114" s="177"/>
      <c r="R114" s="177"/>
      <c r="S114" s="177"/>
      <c r="T114" s="178"/>
      <c r="AT114" s="172" t="s">
        <v>221</v>
      </c>
      <c r="AU114" s="172" t="s">
        <v>80</v>
      </c>
      <c r="AV114" s="170" t="s">
        <v>80</v>
      </c>
      <c r="AW114" s="170" t="s">
        <v>32</v>
      </c>
      <c r="AX114" s="170" t="s">
        <v>71</v>
      </c>
      <c r="AY114" s="172" t="s">
        <v>110</v>
      </c>
    </row>
    <row r="115" spans="1:65" s="188" customFormat="1">
      <c r="B115" s="189"/>
      <c r="D115" s="163" t="s">
        <v>221</v>
      </c>
      <c r="E115" s="190"/>
      <c r="F115" s="191" t="s">
        <v>236</v>
      </c>
      <c r="H115" s="192">
        <v>41</v>
      </c>
      <c r="I115" s="193"/>
      <c r="L115" s="189"/>
      <c r="M115" s="194"/>
      <c r="N115" s="195"/>
      <c r="O115" s="195"/>
      <c r="P115" s="195"/>
      <c r="Q115" s="195"/>
      <c r="R115" s="195"/>
      <c r="S115" s="195"/>
      <c r="T115" s="196"/>
      <c r="AT115" s="190" t="s">
        <v>221</v>
      </c>
      <c r="AU115" s="190" t="s">
        <v>80</v>
      </c>
      <c r="AV115" s="188" t="s">
        <v>123</v>
      </c>
      <c r="AW115" s="188" t="s">
        <v>32</v>
      </c>
      <c r="AX115" s="188" t="s">
        <v>71</v>
      </c>
      <c r="AY115" s="190" t="s">
        <v>110</v>
      </c>
    </row>
    <row r="116" spans="1:65" s="161" customFormat="1">
      <c r="B116" s="162"/>
      <c r="D116" s="163" t="s">
        <v>221</v>
      </c>
      <c r="E116" s="164"/>
      <c r="F116" s="165" t="s">
        <v>225</v>
      </c>
      <c r="H116" s="164"/>
      <c r="I116" s="166"/>
      <c r="L116" s="162"/>
      <c r="M116" s="167"/>
      <c r="N116" s="168"/>
      <c r="O116" s="168"/>
      <c r="P116" s="168"/>
      <c r="Q116" s="168"/>
      <c r="R116" s="168"/>
      <c r="S116" s="168"/>
      <c r="T116" s="169"/>
      <c r="AT116" s="164" t="s">
        <v>221</v>
      </c>
      <c r="AU116" s="164" t="s">
        <v>80</v>
      </c>
      <c r="AV116" s="161" t="s">
        <v>78</v>
      </c>
      <c r="AW116" s="161" t="s">
        <v>32</v>
      </c>
      <c r="AX116" s="161" t="s">
        <v>71</v>
      </c>
      <c r="AY116" s="164" t="s">
        <v>110</v>
      </c>
    </row>
    <row r="117" spans="1:65" s="170" customFormat="1">
      <c r="B117" s="171"/>
      <c r="D117" s="163" t="s">
        <v>221</v>
      </c>
      <c r="E117" s="172"/>
      <c r="F117" s="173" t="s">
        <v>237</v>
      </c>
      <c r="H117" s="174">
        <v>16</v>
      </c>
      <c r="I117" s="175"/>
      <c r="L117" s="171"/>
      <c r="M117" s="176"/>
      <c r="N117" s="177"/>
      <c r="O117" s="177"/>
      <c r="P117" s="177"/>
      <c r="Q117" s="177"/>
      <c r="R117" s="177"/>
      <c r="S117" s="177"/>
      <c r="T117" s="178"/>
      <c r="AT117" s="172" t="s">
        <v>221</v>
      </c>
      <c r="AU117" s="172" t="s">
        <v>80</v>
      </c>
      <c r="AV117" s="170" t="s">
        <v>80</v>
      </c>
      <c r="AW117" s="170" t="s">
        <v>32</v>
      </c>
      <c r="AX117" s="170" t="s">
        <v>71</v>
      </c>
      <c r="AY117" s="172" t="s">
        <v>110</v>
      </c>
    </row>
    <row r="118" spans="1:65" s="170" customFormat="1">
      <c r="B118" s="171"/>
      <c r="D118" s="163" t="s">
        <v>221</v>
      </c>
      <c r="E118" s="172"/>
      <c r="F118" s="173" t="s">
        <v>238</v>
      </c>
      <c r="H118" s="174">
        <v>28</v>
      </c>
      <c r="I118" s="175"/>
      <c r="L118" s="171"/>
      <c r="M118" s="176"/>
      <c r="N118" s="177"/>
      <c r="O118" s="177"/>
      <c r="P118" s="177"/>
      <c r="Q118" s="177"/>
      <c r="R118" s="177"/>
      <c r="S118" s="177"/>
      <c r="T118" s="178"/>
      <c r="AT118" s="172" t="s">
        <v>221</v>
      </c>
      <c r="AU118" s="172" t="s">
        <v>80</v>
      </c>
      <c r="AV118" s="170" t="s">
        <v>80</v>
      </c>
      <c r="AW118" s="170" t="s">
        <v>32</v>
      </c>
      <c r="AX118" s="170" t="s">
        <v>71</v>
      </c>
      <c r="AY118" s="172" t="s">
        <v>110</v>
      </c>
    </row>
    <row r="119" spans="1:65" s="170" customFormat="1">
      <c r="B119" s="171"/>
      <c r="D119" s="163" t="s">
        <v>221</v>
      </c>
      <c r="E119" s="172"/>
      <c r="F119" s="173" t="s">
        <v>239</v>
      </c>
      <c r="H119" s="174">
        <v>16</v>
      </c>
      <c r="I119" s="175"/>
      <c r="L119" s="171"/>
      <c r="M119" s="176"/>
      <c r="N119" s="177"/>
      <c r="O119" s="177"/>
      <c r="P119" s="177"/>
      <c r="Q119" s="177"/>
      <c r="R119" s="177"/>
      <c r="S119" s="177"/>
      <c r="T119" s="178"/>
      <c r="AT119" s="172" t="s">
        <v>221</v>
      </c>
      <c r="AU119" s="172" t="s">
        <v>80</v>
      </c>
      <c r="AV119" s="170" t="s">
        <v>80</v>
      </c>
      <c r="AW119" s="170" t="s">
        <v>32</v>
      </c>
      <c r="AX119" s="170" t="s">
        <v>71</v>
      </c>
      <c r="AY119" s="172" t="s">
        <v>110</v>
      </c>
    </row>
    <row r="120" spans="1:65" s="170" customFormat="1">
      <c r="B120" s="171"/>
      <c r="D120" s="163" t="s">
        <v>221</v>
      </c>
      <c r="E120" s="172"/>
      <c r="F120" s="173" t="s">
        <v>240</v>
      </c>
      <c r="H120" s="174">
        <v>6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221</v>
      </c>
      <c r="AU120" s="172" t="s">
        <v>80</v>
      </c>
      <c r="AV120" s="170" t="s">
        <v>80</v>
      </c>
      <c r="AW120" s="170" t="s">
        <v>32</v>
      </c>
      <c r="AX120" s="170" t="s">
        <v>71</v>
      </c>
      <c r="AY120" s="172" t="s">
        <v>110</v>
      </c>
    </row>
    <row r="121" spans="1:65" s="188" customFormat="1">
      <c r="B121" s="189"/>
      <c r="D121" s="163" t="s">
        <v>221</v>
      </c>
      <c r="E121" s="190"/>
      <c r="F121" s="191" t="s">
        <v>236</v>
      </c>
      <c r="H121" s="192">
        <v>66</v>
      </c>
      <c r="I121" s="193"/>
      <c r="L121" s="189"/>
      <c r="M121" s="194"/>
      <c r="N121" s="195"/>
      <c r="O121" s="195"/>
      <c r="P121" s="195"/>
      <c r="Q121" s="195"/>
      <c r="R121" s="195"/>
      <c r="S121" s="195"/>
      <c r="T121" s="196"/>
      <c r="AT121" s="190" t="s">
        <v>221</v>
      </c>
      <c r="AU121" s="190" t="s">
        <v>80</v>
      </c>
      <c r="AV121" s="188" t="s">
        <v>123</v>
      </c>
      <c r="AW121" s="188" t="s">
        <v>32</v>
      </c>
      <c r="AX121" s="188" t="s">
        <v>71</v>
      </c>
      <c r="AY121" s="190" t="s">
        <v>110</v>
      </c>
    </row>
    <row r="122" spans="1:65" s="179" customFormat="1">
      <c r="B122" s="180"/>
      <c r="D122" s="163" t="s">
        <v>221</v>
      </c>
      <c r="E122" s="181"/>
      <c r="F122" s="182" t="s">
        <v>227</v>
      </c>
      <c r="H122" s="183">
        <v>107</v>
      </c>
      <c r="I122" s="184"/>
      <c r="L122" s="180"/>
      <c r="M122" s="185"/>
      <c r="N122" s="186"/>
      <c r="O122" s="186"/>
      <c r="P122" s="186"/>
      <c r="Q122" s="186"/>
      <c r="R122" s="186"/>
      <c r="S122" s="186"/>
      <c r="T122" s="187"/>
      <c r="AT122" s="181" t="s">
        <v>221</v>
      </c>
      <c r="AU122" s="181" t="s">
        <v>80</v>
      </c>
      <c r="AV122" s="179" t="s">
        <v>127</v>
      </c>
      <c r="AW122" s="179" t="s">
        <v>32</v>
      </c>
      <c r="AX122" s="179" t="s">
        <v>78</v>
      </c>
      <c r="AY122" s="181" t="s">
        <v>110</v>
      </c>
    </row>
    <row r="123" spans="1:65" s="122" customFormat="1" ht="22.9" customHeight="1">
      <c r="B123" s="123"/>
      <c r="D123" s="124" t="s">
        <v>70</v>
      </c>
      <c r="E123" s="134" t="s">
        <v>147</v>
      </c>
      <c r="F123" s="134" t="s">
        <v>241</v>
      </c>
      <c r="I123" s="126"/>
      <c r="J123" s="135">
        <f>BK123</f>
        <v>0</v>
      </c>
      <c r="L123" s="123"/>
      <c r="M123" s="128"/>
      <c r="N123" s="129"/>
      <c r="O123" s="129"/>
      <c r="P123" s="130">
        <f>P124+SUM(P125:P148)</f>
        <v>0</v>
      </c>
      <c r="Q123" s="129"/>
      <c r="R123" s="130">
        <f>R124+SUM(R125:R148)</f>
        <v>2.8473120000000005E-2</v>
      </c>
      <c r="S123" s="129"/>
      <c r="T123" s="131">
        <f>T124+SUM(T125:T148)</f>
        <v>0</v>
      </c>
      <c r="AR123" s="124" t="s">
        <v>78</v>
      </c>
      <c r="AT123" s="132" t="s">
        <v>70</v>
      </c>
      <c r="AU123" s="132" t="s">
        <v>78</v>
      </c>
      <c r="AY123" s="124" t="s">
        <v>110</v>
      </c>
      <c r="BK123" s="133">
        <f>BK124+SUM(BK125:BK148)</f>
        <v>0</v>
      </c>
    </row>
    <row r="124" spans="1:65" s="21" customFormat="1" ht="37.9" customHeight="1">
      <c r="A124" s="17"/>
      <c r="B124" s="136"/>
      <c r="C124" s="137" t="s">
        <v>123</v>
      </c>
      <c r="D124" s="137" t="s">
        <v>113</v>
      </c>
      <c r="E124" s="138" t="s">
        <v>242</v>
      </c>
      <c r="F124" s="139" t="s">
        <v>243</v>
      </c>
      <c r="G124" s="140" t="s">
        <v>244</v>
      </c>
      <c r="H124" s="141">
        <v>91.174999999999997</v>
      </c>
      <c r="I124" s="142"/>
      <c r="J124" s="143">
        <f>ROUND(I124*H124,2)</f>
        <v>0</v>
      </c>
      <c r="K124" s="144"/>
      <c r="L124" s="18"/>
      <c r="M124" s="145"/>
      <c r="N124" s="146" t="s">
        <v>42</v>
      </c>
      <c r="O124" s="41"/>
      <c r="P124" s="147">
        <f>O124*H124</f>
        <v>0</v>
      </c>
      <c r="Q124" s="147">
        <v>4.0000000000000003E-5</v>
      </c>
      <c r="R124" s="147">
        <f>Q124*H124</f>
        <v>3.6470000000000001E-3</v>
      </c>
      <c r="S124" s="147">
        <v>0</v>
      </c>
      <c r="T124" s="148">
        <f>S124*H124</f>
        <v>0</v>
      </c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R124" s="149" t="s">
        <v>127</v>
      </c>
      <c r="AT124" s="149" t="s">
        <v>113</v>
      </c>
      <c r="AU124" s="149" t="s">
        <v>80</v>
      </c>
      <c r="AY124" s="2" t="s">
        <v>110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2" t="s">
        <v>78</v>
      </c>
      <c r="BK124" s="150">
        <f>ROUND(I124*H124,2)</f>
        <v>0</v>
      </c>
      <c r="BL124" s="2" t="s">
        <v>127</v>
      </c>
      <c r="BM124" s="149" t="s">
        <v>245</v>
      </c>
    </row>
    <row r="125" spans="1:65" s="21" customFormat="1">
      <c r="A125" s="17"/>
      <c r="B125" s="18"/>
      <c r="C125" s="17"/>
      <c r="D125" s="156" t="s">
        <v>219</v>
      </c>
      <c r="E125" s="17"/>
      <c r="F125" s="157" t="s">
        <v>246</v>
      </c>
      <c r="G125" s="17"/>
      <c r="H125" s="17"/>
      <c r="I125" s="158"/>
      <c r="J125" s="17"/>
      <c r="K125" s="17"/>
      <c r="L125" s="18"/>
      <c r="M125" s="159"/>
      <c r="N125" s="160"/>
      <c r="O125" s="41"/>
      <c r="P125" s="41"/>
      <c r="Q125" s="41"/>
      <c r="R125" s="41"/>
      <c r="S125" s="41"/>
      <c r="T125" s="42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T125" s="2" t="s">
        <v>219</v>
      </c>
      <c r="AU125" s="2" t="s">
        <v>80</v>
      </c>
    </row>
    <row r="126" spans="1:65" s="161" customFormat="1">
      <c r="B126" s="162"/>
      <c r="D126" s="163" t="s">
        <v>221</v>
      </c>
      <c r="E126" s="164"/>
      <c r="F126" s="165" t="s">
        <v>222</v>
      </c>
      <c r="H126" s="164"/>
      <c r="I126" s="166"/>
      <c r="L126" s="162"/>
      <c r="M126" s="167"/>
      <c r="N126" s="168"/>
      <c r="O126" s="168"/>
      <c r="P126" s="168"/>
      <c r="Q126" s="168"/>
      <c r="R126" s="168"/>
      <c r="S126" s="168"/>
      <c r="T126" s="169"/>
      <c r="AT126" s="164" t="s">
        <v>221</v>
      </c>
      <c r="AU126" s="164" t="s">
        <v>80</v>
      </c>
      <c r="AV126" s="161" t="s">
        <v>78</v>
      </c>
      <c r="AW126" s="161" t="s">
        <v>32</v>
      </c>
      <c r="AX126" s="161" t="s">
        <v>71</v>
      </c>
      <c r="AY126" s="164" t="s">
        <v>110</v>
      </c>
    </row>
    <row r="127" spans="1:65" s="170" customFormat="1">
      <c r="B127" s="171"/>
      <c r="D127" s="163" t="s">
        <v>221</v>
      </c>
      <c r="E127" s="172"/>
      <c r="F127" s="173" t="s">
        <v>247</v>
      </c>
      <c r="H127" s="174">
        <v>39.549999999999997</v>
      </c>
      <c r="I127" s="175"/>
      <c r="L127" s="171"/>
      <c r="M127" s="176"/>
      <c r="N127" s="177"/>
      <c r="O127" s="177"/>
      <c r="P127" s="177"/>
      <c r="Q127" s="177"/>
      <c r="R127" s="177"/>
      <c r="S127" s="177"/>
      <c r="T127" s="178"/>
      <c r="AT127" s="172" t="s">
        <v>221</v>
      </c>
      <c r="AU127" s="172" t="s">
        <v>80</v>
      </c>
      <c r="AV127" s="170" t="s">
        <v>80</v>
      </c>
      <c r="AW127" s="170" t="s">
        <v>32</v>
      </c>
      <c r="AX127" s="170" t="s">
        <v>71</v>
      </c>
      <c r="AY127" s="172" t="s">
        <v>110</v>
      </c>
    </row>
    <row r="128" spans="1:65" s="170" customFormat="1">
      <c r="B128" s="171"/>
      <c r="D128" s="163" t="s">
        <v>221</v>
      </c>
      <c r="E128" s="172"/>
      <c r="F128" s="173" t="s">
        <v>248</v>
      </c>
      <c r="H128" s="174">
        <v>14.125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221</v>
      </c>
      <c r="AU128" s="172" t="s">
        <v>80</v>
      </c>
      <c r="AV128" s="170" t="s">
        <v>80</v>
      </c>
      <c r="AW128" s="170" t="s">
        <v>32</v>
      </c>
      <c r="AX128" s="170" t="s">
        <v>71</v>
      </c>
      <c r="AY128" s="172" t="s">
        <v>110</v>
      </c>
    </row>
    <row r="129" spans="1:65" s="170" customFormat="1">
      <c r="B129" s="171"/>
      <c r="D129" s="163" t="s">
        <v>221</v>
      </c>
      <c r="E129" s="172"/>
      <c r="F129" s="173" t="s">
        <v>249</v>
      </c>
      <c r="H129" s="174">
        <v>37.5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221</v>
      </c>
      <c r="AU129" s="172" t="s">
        <v>80</v>
      </c>
      <c r="AV129" s="170" t="s">
        <v>80</v>
      </c>
      <c r="AW129" s="170" t="s">
        <v>32</v>
      </c>
      <c r="AX129" s="170" t="s">
        <v>71</v>
      </c>
      <c r="AY129" s="172" t="s">
        <v>110</v>
      </c>
    </row>
    <row r="130" spans="1:65" s="179" customFormat="1">
      <c r="B130" s="180"/>
      <c r="D130" s="163" t="s">
        <v>221</v>
      </c>
      <c r="E130" s="181"/>
      <c r="F130" s="182" t="s">
        <v>227</v>
      </c>
      <c r="H130" s="183">
        <v>91.174999999999997</v>
      </c>
      <c r="I130" s="184"/>
      <c r="L130" s="180"/>
      <c r="M130" s="185"/>
      <c r="N130" s="186"/>
      <c r="O130" s="186"/>
      <c r="P130" s="186"/>
      <c r="Q130" s="186"/>
      <c r="R130" s="186"/>
      <c r="S130" s="186"/>
      <c r="T130" s="187"/>
      <c r="AT130" s="181" t="s">
        <v>221</v>
      </c>
      <c r="AU130" s="181" t="s">
        <v>80</v>
      </c>
      <c r="AV130" s="179" t="s">
        <v>127</v>
      </c>
      <c r="AW130" s="179" t="s">
        <v>32</v>
      </c>
      <c r="AX130" s="179" t="s">
        <v>78</v>
      </c>
      <c r="AY130" s="181" t="s">
        <v>110</v>
      </c>
    </row>
    <row r="131" spans="1:65" s="21" customFormat="1" ht="24.2" customHeight="1">
      <c r="A131" s="17"/>
      <c r="B131" s="136"/>
      <c r="C131" s="137" t="s">
        <v>127</v>
      </c>
      <c r="D131" s="137" t="s">
        <v>113</v>
      </c>
      <c r="E131" s="138" t="s">
        <v>250</v>
      </c>
      <c r="F131" s="139" t="s">
        <v>251</v>
      </c>
      <c r="G131" s="140" t="s">
        <v>244</v>
      </c>
      <c r="H131" s="141">
        <v>2482.6120000000001</v>
      </c>
      <c r="I131" s="142"/>
      <c r="J131" s="143">
        <f>ROUND(I131*H131,2)</f>
        <v>0</v>
      </c>
      <c r="K131" s="144"/>
      <c r="L131" s="18"/>
      <c r="M131" s="145"/>
      <c r="N131" s="146" t="s">
        <v>42</v>
      </c>
      <c r="O131" s="41"/>
      <c r="P131" s="147">
        <f>O131*H131</f>
        <v>0</v>
      </c>
      <c r="Q131" s="147">
        <v>1.0000000000000001E-5</v>
      </c>
      <c r="R131" s="147">
        <f>Q131*H131</f>
        <v>2.4826120000000004E-2</v>
      </c>
      <c r="S131" s="147">
        <v>0</v>
      </c>
      <c r="T131" s="148">
        <f>S131*H131</f>
        <v>0</v>
      </c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R131" s="149" t="s">
        <v>127</v>
      </c>
      <c r="AT131" s="149" t="s">
        <v>113</v>
      </c>
      <c r="AU131" s="149" t="s">
        <v>80</v>
      </c>
      <c r="AY131" s="2" t="s">
        <v>110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2" t="s">
        <v>78</v>
      </c>
      <c r="BK131" s="150">
        <f>ROUND(I131*H131,2)</f>
        <v>0</v>
      </c>
      <c r="BL131" s="2" t="s">
        <v>127</v>
      </c>
      <c r="BM131" s="149" t="s">
        <v>252</v>
      </c>
    </row>
    <row r="132" spans="1:65" s="21" customFormat="1">
      <c r="A132" s="17"/>
      <c r="B132" s="18"/>
      <c r="C132" s="17"/>
      <c r="D132" s="156" t="s">
        <v>219</v>
      </c>
      <c r="E132" s="17"/>
      <c r="F132" s="157" t="s">
        <v>253</v>
      </c>
      <c r="G132" s="17"/>
      <c r="H132" s="17"/>
      <c r="I132" s="158"/>
      <c r="J132" s="17"/>
      <c r="K132" s="17"/>
      <c r="L132" s="18"/>
      <c r="M132" s="159"/>
      <c r="N132" s="160"/>
      <c r="O132" s="41"/>
      <c r="P132" s="41"/>
      <c r="Q132" s="41"/>
      <c r="R132" s="41"/>
      <c r="S132" s="41"/>
      <c r="T132" s="42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T132" s="2" t="s">
        <v>219</v>
      </c>
      <c r="AU132" s="2" t="s">
        <v>80</v>
      </c>
    </row>
    <row r="133" spans="1:65" s="161" customFormat="1">
      <c r="B133" s="162"/>
      <c r="D133" s="163" t="s">
        <v>221</v>
      </c>
      <c r="E133" s="164"/>
      <c r="F133" s="165" t="s">
        <v>222</v>
      </c>
      <c r="H133" s="164"/>
      <c r="I133" s="166"/>
      <c r="L133" s="162"/>
      <c r="M133" s="167"/>
      <c r="N133" s="168"/>
      <c r="O133" s="168"/>
      <c r="P133" s="168"/>
      <c r="Q133" s="168"/>
      <c r="R133" s="168"/>
      <c r="S133" s="168"/>
      <c r="T133" s="169"/>
      <c r="AT133" s="164" t="s">
        <v>221</v>
      </c>
      <c r="AU133" s="164" t="s">
        <v>80</v>
      </c>
      <c r="AV133" s="161" t="s">
        <v>78</v>
      </c>
      <c r="AW133" s="161" t="s">
        <v>32</v>
      </c>
      <c r="AX133" s="161" t="s">
        <v>71</v>
      </c>
      <c r="AY133" s="164" t="s">
        <v>110</v>
      </c>
    </row>
    <row r="134" spans="1:65" s="170" customFormat="1">
      <c r="B134" s="171"/>
      <c r="D134" s="163" t="s">
        <v>221</v>
      </c>
      <c r="E134" s="172"/>
      <c r="F134" s="173" t="s">
        <v>254</v>
      </c>
      <c r="H134" s="174">
        <v>45.633000000000003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221</v>
      </c>
      <c r="AU134" s="172" t="s">
        <v>80</v>
      </c>
      <c r="AV134" s="170" t="s">
        <v>80</v>
      </c>
      <c r="AW134" s="170" t="s">
        <v>32</v>
      </c>
      <c r="AX134" s="170" t="s">
        <v>71</v>
      </c>
      <c r="AY134" s="172" t="s">
        <v>110</v>
      </c>
    </row>
    <row r="135" spans="1:65" s="170" customFormat="1">
      <c r="B135" s="171"/>
      <c r="D135" s="163" t="s">
        <v>221</v>
      </c>
      <c r="E135" s="172"/>
      <c r="F135" s="173" t="s">
        <v>255</v>
      </c>
      <c r="H135" s="174">
        <v>225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221</v>
      </c>
      <c r="AU135" s="172" t="s">
        <v>80</v>
      </c>
      <c r="AV135" s="170" t="s">
        <v>80</v>
      </c>
      <c r="AW135" s="170" t="s">
        <v>32</v>
      </c>
      <c r="AX135" s="170" t="s">
        <v>71</v>
      </c>
      <c r="AY135" s="172" t="s">
        <v>110</v>
      </c>
    </row>
    <row r="136" spans="1:65" s="188" customFormat="1">
      <c r="B136" s="189"/>
      <c r="D136" s="163" t="s">
        <v>221</v>
      </c>
      <c r="E136" s="190"/>
      <c r="F136" s="191" t="s">
        <v>236</v>
      </c>
      <c r="H136" s="192">
        <v>270.63299999999998</v>
      </c>
      <c r="I136" s="193"/>
      <c r="L136" s="189"/>
      <c r="M136" s="194"/>
      <c r="N136" s="195"/>
      <c r="O136" s="195"/>
      <c r="P136" s="195"/>
      <c r="Q136" s="195"/>
      <c r="R136" s="195"/>
      <c r="S136" s="195"/>
      <c r="T136" s="196"/>
      <c r="AT136" s="190" t="s">
        <v>221</v>
      </c>
      <c r="AU136" s="190" t="s">
        <v>80</v>
      </c>
      <c r="AV136" s="188" t="s">
        <v>123</v>
      </c>
      <c r="AW136" s="188" t="s">
        <v>32</v>
      </c>
      <c r="AX136" s="188" t="s">
        <v>71</v>
      </c>
      <c r="AY136" s="190" t="s">
        <v>110</v>
      </c>
    </row>
    <row r="137" spans="1:65" s="161" customFormat="1">
      <c r="B137" s="162"/>
      <c r="D137" s="163" t="s">
        <v>221</v>
      </c>
      <c r="E137" s="164"/>
      <c r="F137" s="165" t="s">
        <v>256</v>
      </c>
      <c r="H137" s="164"/>
      <c r="I137" s="166"/>
      <c r="L137" s="162"/>
      <c r="M137" s="167"/>
      <c r="N137" s="168"/>
      <c r="O137" s="168"/>
      <c r="P137" s="168"/>
      <c r="Q137" s="168"/>
      <c r="R137" s="168"/>
      <c r="S137" s="168"/>
      <c r="T137" s="169"/>
      <c r="AT137" s="164" t="s">
        <v>221</v>
      </c>
      <c r="AU137" s="164" t="s">
        <v>80</v>
      </c>
      <c r="AV137" s="161" t="s">
        <v>78</v>
      </c>
      <c r="AW137" s="161" t="s">
        <v>32</v>
      </c>
      <c r="AX137" s="161" t="s">
        <v>71</v>
      </c>
      <c r="AY137" s="164" t="s">
        <v>110</v>
      </c>
    </row>
    <row r="138" spans="1:65" s="170" customFormat="1">
      <c r="B138" s="171"/>
      <c r="D138" s="163" t="s">
        <v>221</v>
      </c>
      <c r="E138" s="172"/>
      <c r="F138" s="173" t="s">
        <v>257</v>
      </c>
      <c r="H138" s="174">
        <v>27.795000000000002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221</v>
      </c>
      <c r="AU138" s="172" t="s">
        <v>80</v>
      </c>
      <c r="AV138" s="170" t="s">
        <v>80</v>
      </c>
      <c r="AW138" s="170" t="s">
        <v>32</v>
      </c>
      <c r="AX138" s="170" t="s">
        <v>71</v>
      </c>
      <c r="AY138" s="172" t="s">
        <v>110</v>
      </c>
    </row>
    <row r="139" spans="1:65" s="170" customFormat="1">
      <c r="B139" s="171"/>
      <c r="D139" s="163" t="s">
        <v>221</v>
      </c>
      <c r="E139" s="172"/>
      <c r="F139" s="173" t="s">
        <v>258</v>
      </c>
      <c r="H139" s="174">
        <v>225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221</v>
      </c>
      <c r="AU139" s="172" t="s">
        <v>80</v>
      </c>
      <c r="AV139" s="170" t="s">
        <v>80</v>
      </c>
      <c r="AW139" s="170" t="s">
        <v>32</v>
      </c>
      <c r="AX139" s="170" t="s">
        <v>71</v>
      </c>
      <c r="AY139" s="172" t="s">
        <v>110</v>
      </c>
    </row>
    <row r="140" spans="1:65" s="170" customFormat="1">
      <c r="B140" s="171"/>
      <c r="D140" s="163" t="s">
        <v>221</v>
      </c>
      <c r="E140" s="172"/>
      <c r="F140" s="173" t="s">
        <v>259</v>
      </c>
      <c r="H140" s="174">
        <v>41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221</v>
      </c>
      <c r="AU140" s="172" t="s">
        <v>80</v>
      </c>
      <c r="AV140" s="170" t="s">
        <v>80</v>
      </c>
      <c r="AW140" s="170" t="s">
        <v>32</v>
      </c>
      <c r="AX140" s="170" t="s">
        <v>71</v>
      </c>
      <c r="AY140" s="172" t="s">
        <v>110</v>
      </c>
    </row>
    <row r="141" spans="1:65" s="170" customFormat="1">
      <c r="B141" s="171"/>
      <c r="D141" s="163" t="s">
        <v>221</v>
      </c>
      <c r="E141" s="172"/>
      <c r="F141" s="173" t="s">
        <v>260</v>
      </c>
      <c r="H141" s="174">
        <v>115.4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221</v>
      </c>
      <c r="AU141" s="172" t="s">
        <v>80</v>
      </c>
      <c r="AV141" s="170" t="s">
        <v>80</v>
      </c>
      <c r="AW141" s="170" t="s">
        <v>32</v>
      </c>
      <c r="AX141" s="170" t="s">
        <v>71</v>
      </c>
      <c r="AY141" s="172" t="s">
        <v>110</v>
      </c>
    </row>
    <row r="142" spans="1:65" s="170" customFormat="1">
      <c r="B142" s="171"/>
      <c r="D142" s="163" t="s">
        <v>221</v>
      </c>
      <c r="E142" s="172"/>
      <c r="F142" s="173" t="s">
        <v>261</v>
      </c>
      <c r="H142" s="174">
        <v>148.68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221</v>
      </c>
      <c r="AU142" s="172" t="s">
        <v>80</v>
      </c>
      <c r="AV142" s="170" t="s">
        <v>80</v>
      </c>
      <c r="AW142" s="170" t="s">
        <v>32</v>
      </c>
      <c r="AX142" s="170" t="s">
        <v>71</v>
      </c>
      <c r="AY142" s="172" t="s">
        <v>110</v>
      </c>
    </row>
    <row r="143" spans="1:65" s="170" customFormat="1">
      <c r="B143" s="171"/>
      <c r="D143" s="163" t="s">
        <v>221</v>
      </c>
      <c r="E143" s="172"/>
      <c r="F143" s="173" t="s">
        <v>262</v>
      </c>
      <c r="H143" s="174">
        <v>90.962999999999994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221</v>
      </c>
      <c r="AU143" s="172" t="s">
        <v>80</v>
      </c>
      <c r="AV143" s="170" t="s">
        <v>80</v>
      </c>
      <c r="AW143" s="170" t="s">
        <v>32</v>
      </c>
      <c r="AX143" s="170" t="s">
        <v>71</v>
      </c>
      <c r="AY143" s="172" t="s">
        <v>110</v>
      </c>
    </row>
    <row r="144" spans="1:65" s="170" customFormat="1">
      <c r="B144" s="171"/>
      <c r="D144" s="163" t="s">
        <v>221</v>
      </c>
      <c r="E144" s="172"/>
      <c r="F144" s="173" t="s">
        <v>263</v>
      </c>
      <c r="H144" s="174">
        <v>275.88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221</v>
      </c>
      <c r="AU144" s="172" t="s">
        <v>80</v>
      </c>
      <c r="AV144" s="170" t="s">
        <v>80</v>
      </c>
      <c r="AW144" s="170" t="s">
        <v>32</v>
      </c>
      <c r="AX144" s="170" t="s">
        <v>71</v>
      </c>
      <c r="AY144" s="172" t="s">
        <v>110</v>
      </c>
    </row>
    <row r="145" spans="1:65" s="170" customFormat="1">
      <c r="B145" s="171"/>
      <c r="D145" s="163" t="s">
        <v>221</v>
      </c>
      <c r="E145" s="172"/>
      <c r="F145" s="173" t="s">
        <v>264</v>
      </c>
      <c r="H145" s="174">
        <v>45.954999999999998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221</v>
      </c>
      <c r="AU145" s="172" t="s">
        <v>80</v>
      </c>
      <c r="AV145" s="170" t="s">
        <v>80</v>
      </c>
      <c r="AW145" s="170" t="s">
        <v>32</v>
      </c>
      <c r="AX145" s="170" t="s">
        <v>71</v>
      </c>
      <c r="AY145" s="172" t="s">
        <v>110</v>
      </c>
    </row>
    <row r="146" spans="1:65" s="188" customFormat="1">
      <c r="B146" s="189"/>
      <c r="D146" s="163" t="s">
        <v>221</v>
      </c>
      <c r="E146" s="190"/>
      <c r="F146" s="191" t="s">
        <v>236</v>
      </c>
      <c r="H146" s="192">
        <v>970.673</v>
      </c>
      <c r="I146" s="193"/>
      <c r="L146" s="189"/>
      <c r="M146" s="194"/>
      <c r="N146" s="195"/>
      <c r="O146" s="195"/>
      <c r="P146" s="195"/>
      <c r="Q146" s="195"/>
      <c r="R146" s="195"/>
      <c r="S146" s="195"/>
      <c r="T146" s="196"/>
      <c r="AT146" s="190" t="s">
        <v>221</v>
      </c>
      <c r="AU146" s="190" t="s">
        <v>80</v>
      </c>
      <c r="AV146" s="188" t="s">
        <v>123</v>
      </c>
      <c r="AW146" s="188" t="s">
        <v>32</v>
      </c>
      <c r="AX146" s="188" t="s">
        <v>71</v>
      </c>
      <c r="AY146" s="190" t="s">
        <v>110</v>
      </c>
    </row>
    <row r="147" spans="1:65" s="170" customFormat="1">
      <c r="B147" s="171"/>
      <c r="D147" s="163" t="s">
        <v>221</v>
      </c>
      <c r="E147" s="172"/>
      <c r="F147" s="173" t="s">
        <v>265</v>
      </c>
      <c r="H147" s="174">
        <v>2482.6120000000001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221</v>
      </c>
      <c r="AU147" s="172" t="s">
        <v>80</v>
      </c>
      <c r="AV147" s="170" t="s">
        <v>80</v>
      </c>
      <c r="AW147" s="170" t="s">
        <v>32</v>
      </c>
      <c r="AX147" s="170" t="s">
        <v>78</v>
      </c>
      <c r="AY147" s="172" t="s">
        <v>110</v>
      </c>
    </row>
    <row r="148" spans="1:65" s="122" customFormat="1" ht="20.85" customHeight="1">
      <c r="B148" s="123"/>
      <c r="D148" s="124" t="s">
        <v>70</v>
      </c>
      <c r="E148" s="134" t="s">
        <v>266</v>
      </c>
      <c r="F148" s="134" t="s">
        <v>267</v>
      </c>
      <c r="I148" s="126"/>
      <c r="J148" s="135">
        <f>BK148</f>
        <v>0</v>
      </c>
      <c r="L148" s="123"/>
      <c r="M148" s="128"/>
      <c r="N148" s="129"/>
      <c r="O148" s="129"/>
      <c r="P148" s="130">
        <f>SUM(P149:P155)</f>
        <v>0</v>
      </c>
      <c r="Q148" s="129"/>
      <c r="R148" s="130">
        <f>SUM(R149:R155)</f>
        <v>0</v>
      </c>
      <c r="S148" s="129"/>
      <c r="T148" s="131">
        <f>SUM(T149:T155)</f>
        <v>0</v>
      </c>
      <c r="AR148" s="124" t="s">
        <v>78</v>
      </c>
      <c r="AT148" s="132" t="s">
        <v>70</v>
      </c>
      <c r="AU148" s="132" t="s">
        <v>80</v>
      </c>
      <c r="AY148" s="124" t="s">
        <v>110</v>
      </c>
      <c r="BK148" s="133">
        <f>SUM(BK149:BK155)</f>
        <v>0</v>
      </c>
    </row>
    <row r="149" spans="1:65" s="21" customFormat="1" ht="44.25" customHeight="1">
      <c r="A149" s="17"/>
      <c r="B149" s="136"/>
      <c r="C149" s="137" t="s">
        <v>131</v>
      </c>
      <c r="D149" s="137" t="s">
        <v>113</v>
      </c>
      <c r="E149" s="138" t="s">
        <v>268</v>
      </c>
      <c r="F149" s="139" t="s">
        <v>269</v>
      </c>
      <c r="G149" s="140" t="s">
        <v>217</v>
      </c>
      <c r="H149" s="141">
        <v>2</v>
      </c>
      <c r="I149" s="142"/>
      <c r="J149" s="143">
        <f>ROUND(I149*H149,2)</f>
        <v>0</v>
      </c>
      <c r="K149" s="144"/>
      <c r="L149" s="18"/>
      <c r="M149" s="145"/>
      <c r="N149" s="146" t="s">
        <v>42</v>
      </c>
      <c r="O149" s="41"/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R149" s="149" t="s">
        <v>127</v>
      </c>
      <c r="AT149" s="149" t="s">
        <v>113</v>
      </c>
      <c r="AU149" s="149" t="s">
        <v>123</v>
      </c>
      <c r="AY149" s="2" t="s">
        <v>110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2" t="s">
        <v>78</v>
      </c>
      <c r="BK149" s="150">
        <f>ROUND(I149*H149,2)</f>
        <v>0</v>
      </c>
      <c r="BL149" s="2" t="s">
        <v>127</v>
      </c>
      <c r="BM149" s="149" t="s">
        <v>270</v>
      </c>
    </row>
    <row r="150" spans="1:65" s="21" customFormat="1">
      <c r="A150" s="17"/>
      <c r="B150" s="18"/>
      <c r="C150" s="17"/>
      <c r="D150" s="156" t="s">
        <v>219</v>
      </c>
      <c r="E150" s="17"/>
      <c r="F150" s="157" t="s">
        <v>271</v>
      </c>
      <c r="G150" s="17"/>
      <c r="H150" s="17"/>
      <c r="I150" s="158"/>
      <c r="J150" s="17"/>
      <c r="K150" s="17"/>
      <c r="L150" s="18"/>
      <c r="M150" s="159"/>
      <c r="N150" s="160"/>
      <c r="O150" s="41"/>
      <c r="P150" s="41"/>
      <c r="Q150" s="41"/>
      <c r="R150" s="41"/>
      <c r="S150" s="41"/>
      <c r="T150" s="42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T150" s="2" t="s">
        <v>219</v>
      </c>
      <c r="AU150" s="2" t="s">
        <v>123</v>
      </c>
    </row>
    <row r="151" spans="1:65" s="21" customFormat="1" ht="49.15" customHeight="1">
      <c r="A151" s="17"/>
      <c r="B151" s="136"/>
      <c r="C151" s="137" t="s">
        <v>135</v>
      </c>
      <c r="D151" s="137" t="s">
        <v>113</v>
      </c>
      <c r="E151" s="138" t="s">
        <v>272</v>
      </c>
      <c r="F151" s="139" t="s">
        <v>273</v>
      </c>
      <c r="G151" s="140" t="s">
        <v>217</v>
      </c>
      <c r="H151" s="141">
        <v>2</v>
      </c>
      <c r="I151" s="142"/>
      <c r="J151" s="143">
        <f>ROUND(I151*H151,2)</f>
        <v>0</v>
      </c>
      <c r="K151" s="144"/>
      <c r="L151" s="18"/>
      <c r="M151" s="145"/>
      <c r="N151" s="146" t="s">
        <v>42</v>
      </c>
      <c r="O151" s="41"/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R151" s="149" t="s">
        <v>127</v>
      </c>
      <c r="AT151" s="149" t="s">
        <v>113</v>
      </c>
      <c r="AU151" s="149" t="s">
        <v>123</v>
      </c>
      <c r="AY151" s="2" t="s">
        <v>110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2" t="s">
        <v>78</v>
      </c>
      <c r="BK151" s="150">
        <f>ROUND(I151*H151,2)</f>
        <v>0</v>
      </c>
      <c r="BL151" s="2" t="s">
        <v>127</v>
      </c>
      <c r="BM151" s="149" t="s">
        <v>274</v>
      </c>
    </row>
    <row r="152" spans="1:65" s="21" customFormat="1">
      <c r="A152" s="17"/>
      <c r="B152" s="18"/>
      <c r="C152" s="17"/>
      <c r="D152" s="156" t="s">
        <v>219</v>
      </c>
      <c r="E152" s="17"/>
      <c r="F152" s="157" t="s">
        <v>275</v>
      </c>
      <c r="G152" s="17"/>
      <c r="H152" s="17"/>
      <c r="I152" s="158"/>
      <c r="J152" s="17"/>
      <c r="K152" s="17"/>
      <c r="L152" s="18"/>
      <c r="M152" s="159"/>
      <c r="N152" s="160"/>
      <c r="O152" s="41"/>
      <c r="P152" s="41"/>
      <c r="Q152" s="41"/>
      <c r="R152" s="41"/>
      <c r="S152" s="41"/>
      <c r="T152" s="42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T152" s="2" t="s">
        <v>219</v>
      </c>
      <c r="AU152" s="2" t="s">
        <v>123</v>
      </c>
    </row>
    <row r="153" spans="1:65" s="170" customFormat="1">
      <c r="B153" s="171"/>
      <c r="D153" s="163" t="s">
        <v>221</v>
      </c>
      <c r="E153" s="172"/>
      <c r="F153" s="173" t="s">
        <v>276</v>
      </c>
      <c r="H153" s="174">
        <v>2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221</v>
      </c>
      <c r="AU153" s="172" t="s">
        <v>123</v>
      </c>
      <c r="AV153" s="170" t="s">
        <v>80</v>
      </c>
      <c r="AW153" s="170" t="s">
        <v>32</v>
      </c>
      <c r="AX153" s="170" t="s">
        <v>78</v>
      </c>
      <c r="AY153" s="172" t="s">
        <v>110</v>
      </c>
    </row>
    <row r="154" spans="1:65" s="21" customFormat="1" ht="44.25" customHeight="1">
      <c r="A154" s="17"/>
      <c r="B154" s="136"/>
      <c r="C154" s="137" t="s">
        <v>139</v>
      </c>
      <c r="D154" s="137" t="s">
        <v>113</v>
      </c>
      <c r="E154" s="138" t="s">
        <v>277</v>
      </c>
      <c r="F154" s="139" t="s">
        <v>278</v>
      </c>
      <c r="G154" s="140" t="s">
        <v>217</v>
      </c>
      <c r="H154" s="141">
        <v>2</v>
      </c>
      <c r="I154" s="142"/>
      <c r="J154" s="143">
        <f>ROUND(I154*H154,2)</f>
        <v>0</v>
      </c>
      <c r="K154" s="144"/>
      <c r="L154" s="18"/>
      <c r="M154" s="145"/>
      <c r="N154" s="146" t="s">
        <v>42</v>
      </c>
      <c r="O154" s="41"/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149" t="s">
        <v>127</v>
      </c>
      <c r="AT154" s="149" t="s">
        <v>113</v>
      </c>
      <c r="AU154" s="149" t="s">
        <v>123</v>
      </c>
      <c r="AY154" s="2" t="s">
        <v>110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2" t="s">
        <v>78</v>
      </c>
      <c r="BK154" s="150">
        <f>ROUND(I154*H154,2)</f>
        <v>0</v>
      </c>
      <c r="BL154" s="2" t="s">
        <v>127</v>
      </c>
      <c r="BM154" s="149" t="s">
        <v>279</v>
      </c>
    </row>
    <row r="155" spans="1:65" s="21" customFormat="1">
      <c r="A155" s="17"/>
      <c r="B155" s="18"/>
      <c r="C155" s="17"/>
      <c r="D155" s="156" t="s">
        <v>219</v>
      </c>
      <c r="E155" s="17"/>
      <c r="F155" s="157" t="s">
        <v>280</v>
      </c>
      <c r="G155" s="17"/>
      <c r="H155" s="17"/>
      <c r="I155" s="158"/>
      <c r="J155" s="17"/>
      <c r="K155" s="17"/>
      <c r="L155" s="18"/>
      <c r="M155" s="159"/>
      <c r="N155" s="160"/>
      <c r="O155" s="41"/>
      <c r="P155" s="41"/>
      <c r="Q155" s="41"/>
      <c r="R155" s="41"/>
      <c r="S155" s="41"/>
      <c r="T155" s="42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T155" s="2" t="s">
        <v>219</v>
      </c>
      <c r="AU155" s="2" t="s">
        <v>123</v>
      </c>
    </row>
    <row r="156" spans="1:65" s="122" customFormat="1" ht="22.9" customHeight="1">
      <c r="B156" s="123"/>
      <c r="D156" s="124" t="s">
        <v>70</v>
      </c>
      <c r="E156" s="134" t="s">
        <v>281</v>
      </c>
      <c r="F156" s="134" t="s">
        <v>282</v>
      </c>
      <c r="I156" s="126"/>
      <c r="J156" s="135">
        <f>BK156</f>
        <v>0</v>
      </c>
      <c r="L156" s="123"/>
      <c r="M156" s="128"/>
      <c r="N156" s="129"/>
      <c r="O156" s="129"/>
      <c r="P156" s="130">
        <f>SUM(P157:P172)</f>
        <v>0</v>
      </c>
      <c r="Q156" s="129"/>
      <c r="R156" s="130">
        <f>SUM(R157:R172)</f>
        <v>3.0302800000000001E-2</v>
      </c>
      <c r="S156" s="129"/>
      <c r="T156" s="131">
        <f>SUM(T157:T172)</f>
        <v>0.13433200000000001</v>
      </c>
      <c r="AR156" s="124" t="s">
        <v>78</v>
      </c>
      <c r="AT156" s="132" t="s">
        <v>70</v>
      </c>
      <c r="AU156" s="132" t="s">
        <v>78</v>
      </c>
      <c r="AY156" s="124" t="s">
        <v>110</v>
      </c>
      <c r="BK156" s="133">
        <f>SUM(BK157:BK172)</f>
        <v>0</v>
      </c>
    </row>
    <row r="157" spans="1:65" s="21" customFormat="1" ht="49.15" customHeight="1">
      <c r="A157" s="17"/>
      <c r="B157" s="136"/>
      <c r="C157" s="137" t="s">
        <v>143</v>
      </c>
      <c r="D157" s="137" t="s">
        <v>113</v>
      </c>
      <c r="E157" s="138" t="s">
        <v>283</v>
      </c>
      <c r="F157" s="139" t="s">
        <v>284</v>
      </c>
      <c r="G157" s="140" t="s">
        <v>116</v>
      </c>
      <c r="H157" s="141">
        <v>31.24</v>
      </c>
      <c r="I157" s="142"/>
      <c r="J157" s="143">
        <f>ROUND(I157*H157,2)</f>
        <v>0</v>
      </c>
      <c r="K157" s="144"/>
      <c r="L157" s="18"/>
      <c r="M157" s="145"/>
      <c r="N157" s="146" t="s">
        <v>42</v>
      </c>
      <c r="O157" s="41"/>
      <c r="P157" s="147">
        <f>O157*H157</f>
        <v>0</v>
      </c>
      <c r="Q157" s="147">
        <v>9.7000000000000005E-4</v>
      </c>
      <c r="R157" s="147">
        <f>Q157*H157</f>
        <v>3.0302800000000001E-2</v>
      </c>
      <c r="S157" s="147">
        <v>4.3E-3</v>
      </c>
      <c r="T157" s="148">
        <f>S157*H157</f>
        <v>0.13433200000000001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149" t="s">
        <v>127</v>
      </c>
      <c r="AT157" s="149" t="s">
        <v>113</v>
      </c>
      <c r="AU157" s="149" t="s">
        <v>80</v>
      </c>
      <c r="AY157" s="2" t="s">
        <v>110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2" t="s">
        <v>78</v>
      </c>
      <c r="BK157" s="150">
        <f>ROUND(I157*H157,2)</f>
        <v>0</v>
      </c>
      <c r="BL157" s="2" t="s">
        <v>127</v>
      </c>
      <c r="BM157" s="149" t="s">
        <v>285</v>
      </c>
    </row>
    <row r="158" spans="1:65" s="161" customFormat="1">
      <c r="B158" s="162"/>
      <c r="D158" s="163" t="s">
        <v>221</v>
      </c>
      <c r="E158" s="164"/>
      <c r="F158" s="165" t="s">
        <v>222</v>
      </c>
      <c r="H158" s="164"/>
      <c r="I158" s="166"/>
      <c r="L158" s="162"/>
      <c r="M158" s="167"/>
      <c r="N158" s="168"/>
      <c r="O158" s="168"/>
      <c r="P158" s="168"/>
      <c r="Q158" s="168"/>
      <c r="R158" s="168"/>
      <c r="S158" s="168"/>
      <c r="T158" s="169"/>
      <c r="AT158" s="164" t="s">
        <v>221</v>
      </c>
      <c r="AU158" s="164" t="s">
        <v>80</v>
      </c>
      <c r="AV158" s="161" t="s">
        <v>78</v>
      </c>
      <c r="AW158" s="161" t="s">
        <v>32</v>
      </c>
      <c r="AX158" s="161" t="s">
        <v>71</v>
      </c>
      <c r="AY158" s="164" t="s">
        <v>110</v>
      </c>
    </row>
    <row r="159" spans="1:65" s="170" customFormat="1">
      <c r="B159" s="171"/>
      <c r="D159" s="163" t="s">
        <v>221</v>
      </c>
      <c r="E159" s="172"/>
      <c r="F159" s="173" t="s">
        <v>286</v>
      </c>
      <c r="H159" s="174">
        <v>0.5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221</v>
      </c>
      <c r="AU159" s="172" t="s">
        <v>80</v>
      </c>
      <c r="AV159" s="170" t="s">
        <v>80</v>
      </c>
      <c r="AW159" s="170" t="s">
        <v>32</v>
      </c>
      <c r="AX159" s="170" t="s">
        <v>71</v>
      </c>
      <c r="AY159" s="172" t="s">
        <v>110</v>
      </c>
    </row>
    <row r="160" spans="1:65" s="170" customFormat="1">
      <c r="B160" s="171"/>
      <c r="D160" s="163" t="s">
        <v>221</v>
      </c>
      <c r="E160" s="172"/>
      <c r="F160" s="173" t="s">
        <v>287</v>
      </c>
      <c r="H160" s="174">
        <v>5.44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221</v>
      </c>
      <c r="AU160" s="172" t="s">
        <v>80</v>
      </c>
      <c r="AV160" s="170" t="s">
        <v>80</v>
      </c>
      <c r="AW160" s="170" t="s">
        <v>32</v>
      </c>
      <c r="AX160" s="170" t="s">
        <v>71</v>
      </c>
      <c r="AY160" s="172" t="s">
        <v>110</v>
      </c>
    </row>
    <row r="161" spans="1:65" s="170" customFormat="1">
      <c r="B161" s="171"/>
      <c r="D161" s="163" t="s">
        <v>221</v>
      </c>
      <c r="E161" s="172"/>
      <c r="F161" s="173" t="s">
        <v>288</v>
      </c>
      <c r="H161" s="174">
        <v>4.8499999999999996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221</v>
      </c>
      <c r="AU161" s="172" t="s">
        <v>80</v>
      </c>
      <c r="AV161" s="170" t="s">
        <v>80</v>
      </c>
      <c r="AW161" s="170" t="s">
        <v>32</v>
      </c>
      <c r="AX161" s="170" t="s">
        <v>71</v>
      </c>
      <c r="AY161" s="172" t="s">
        <v>110</v>
      </c>
    </row>
    <row r="162" spans="1:65" s="170" customFormat="1">
      <c r="B162" s="171"/>
      <c r="D162" s="163" t="s">
        <v>221</v>
      </c>
      <c r="E162" s="172"/>
      <c r="F162" s="173" t="s">
        <v>289</v>
      </c>
      <c r="H162" s="174">
        <v>0.8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221</v>
      </c>
      <c r="AU162" s="172" t="s">
        <v>80</v>
      </c>
      <c r="AV162" s="170" t="s">
        <v>80</v>
      </c>
      <c r="AW162" s="170" t="s">
        <v>32</v>
      </c>
      <c r="AX162" s="170" t="s">
        <v>71</v>
      </c>
      <c r="AY162" s="172" t="s">
        <v>110</v>
      </c>
    </row>
    <row r="163" spans="1:65" s="170" customFormat="1">
      <c r="B163" s="171"/>
      <c r="D163" s="163" t="s">
        <v>221</v>
      </c>
      <c r="E163" s="172"/>
      <c r="F163" s="173" t="s">
        <v>290</v>
      </c>
      <c r="H163" s="174">
        <v>2.4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221</v>
      </c>
      <c r="AU163" s="172" t="s">
        <v>80</v>
      </c>
      <c r="AV163" s="170" t="s">
        <v>80</v>
      </c>
      <c r="AW163" s="170" t="s">
        <v>32</v>
      </c>
      <c r="AX163" s="170" t="s">
        <v>71</v>
      </c>
      <c r="AY163" s="172" t="s">
        <v>110</v>
      </c>
    </row>
    <row r="164" spans="1:65" s="188" customFormat="1">
      <c r="B164" s="189"/>
      <c r="D164" s="163" t="s">
        <v>221</v>
      </c>
      <c r="E164" s="190"/>
      <c r="F164" s="191" t="s">
        <v>236</v>
      </c>
      <c r="H164" s="192">
        <v>13.99</v>
      </c>
      <c r="I164" s="193"/>
      <c r="L164" s="189"/>
      <c r="M164" s="194"/>
      <c r="N164" s="195"/>
      <c r="O164" s="195"/>
      <c r="P164" s="195"/>
      <c r="Q164" s="195"/>
      <c r="R164" s="195"/>
      <c r="S164" s="195"/>
      <c r="T164" s="196"/>
      <c r="AT164" s="190" t="s">
        <v>221</v>
      </c>
      <c r="AU164" s="190" t="s">
        <v>80</v>
      </c>
      <c r="AV164" s="188" t="s">
        <v>123</v>
      </c>
      <c r="AW164" s="188" t="s">
        <v>32</v>
      </c>
      <c r="AX164" s="188" t="s">
        <v>71</v>
      </c>
      <c r="AY164" s="190" t="s">
        <v>110</v>
      </c>
    </row>
    <row r="165" spans="1:65" s="161" customFormat="1">
      <c r="B165" s="162"/>
      <c r="D165" s="163" t="s">
        <v>221</v>
      </c>
      <c r="E165" s="164"/>
      <c r="F165" s="165" t="s">
        <v>225</v>
      </c>
      <c r="H165" s="164"/>
      <c r="I165" s="166"/>
      <c r="L165" s="162"/>
      <c r="M165" s="167"/>
      <c r="N165" s="168"/>
      <c r="O165" s="168"/>
      <c r="P165" s="168"/>
      <c r="Q165" s="168"/>
      <c r="R165" s="168"/>
      <c r="S165" s="168"/>
      <c r="T165" s="169"/>
      <c r="AT165" s="164" t="s">
        <v>221</v>
      </c>
      <c r="AU165" s="164" t="s">
        <v>80</v>
      </c>
      <c r="AV165" s="161" t="s">
        <v>78</v>
      </c>
      <c r="AW165" s="161" t="s">
        <v>32</v>
      </c>
      <c r="AX165" s="161" t="s">
        <v>71</v>
      </c>
      <c r="AY165" s="164" t="s">
        <v>110</v>
      </c>
    </row>
    <row r="166" spans="1:65" s="170" customFormat="1">
      <c r="B166" s="171"/>
      <c r="D166" s="163" t="s">
        <v>221</v>
      </c>
      <c r="E166" s="172"/>
      <c r="F166" s="173" t="s">
        <v>291</v>
      </c>
      <c r="H166" s="174">
        <v>3.6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221</v>
      </c>
      <c r="AU166" s="172" t="s">
        <v>80</v>
      </c>
      <c r="AV166" s="170" t="s">
        <v>80</v>
      </c>
      <c r="AW166" s="170" t="s">
        <v>32</v>
      </c>
      <c r="AX166" s="170" t="s">
        <v>71</v>
      </c>
      <c r="AY166" s="172" t="s">
        <v>110</v>
      </c>
    </row>
    <row r="167" spans="1:65" s="170" customFormat="1">
      <c r="B167" s="171"/>
      <c r="D167" s="163" t="s">
        <v>221</v>
      </c>
      <c r="E167" s="172"/>
      <c r="F167" s="173" t="s">
        <v>292</v>
      </c>
      <c r="H167" s="174">
        <v>7.5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221</v>
      </c>
      <c r="AU167" s="172" t="s">
        <v>80</v>
      </c>
      <c r="AV167" s="170" t="s">
        <v>80</v>
      </c>
      <c r="AW167" s="170" t="s">
        <v>32</v>
      </c>
      <c r="AX167" s="170" t="s">
        <v>71</v>
      </c>
      <c r="AY167" s="172" t="s">
        <v>110</v>
      </c>
    </row>
    <row r="168" spans="1:65" s="170" customFormat="1">
      <c r="B168" s="171"/>
      <c r="D168" s="163" t="s">
        <v>221</v>
      </c>
      <c r="E168" s="172"/>
      <c r="F168" s="173" t="s">
        <v>293</v>
      </c>
      <c r="H168" s="174">
        <v>1.6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221</v>
      </c>
      <c r="AU168" s="172" t="s">
        <v>80</v>
      </c>
      <c r="AV168" s="170" t="s">
        <v>80</v>
      </c>
      <c r="AW168" s="170" t="s">
        <v>32</v>
      </c>
      <c r="AX168" s="170" t="s">
        <v>71</v>
      </c>
      <c r="AY168" s="172" t="s">
        <v>110</v>
      </c>
    </row>
    <row r="169" spans="1:65" s="170" customFormat="1">
      <c r="B169" s="171"/>
      <c r="D169" s="163" t="s">
        <v>221</v>
      </c>
      <c r="E169" s="172"/>
      <c r="F169" s="173" t="s">
        <v>294</v>
      </c>
      <c r="H169" s="174">
        <v>3.6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221</v>
      </c>
      <c r="AU169" s="172" t="s">
        <v>80</v>
      </c>
      <c r="AV169" s="170" t="s">
        <v>80</v>
      </c>
      <c r="AW169" s="170" t="s">
        <v>32</v>
      </c>
      <c r="AX169" s="170" t="s">
        <v>71</v>
      </c>
      <c r="AY169" s="172" t="s">
        <v>110</v>
      </c>
    </row>
    <row r="170" spans="1:65" s="170" customFormat="1">
      <c r="B170" s="171"/>
      <c r="D170" s="163" t="s">
        <v>221</v>
      </c>
      <c r="E170" s="172"/>
      <c r="F170" s="173" t="s">
        <v>295</v>
      </c>
      <c r="H170" s="174">
        <v>0.95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221</v>
      </c>
      <c r="AU170" s="172" t="s">
        <v>80</v>
      </c>
      <c r="AV170" s="170" t="s">
        <v>80</v>
      </c>
      <c r="AW170" s="170" t="s">
        <v>32</v>
      </c>
      <c r="AX170" s="170" t="s">
        <v>71</v>
      </c>
      <c r="AY170" s="172" t="s">
        <v>110</v>
      </c>
    </row>
    <row r="171" spans="1:65" s="188" customFormat="1">
      <c r="B171" s="189"/>
      <c r="D171" s="163" t="s">
        <v>221</v>
      </c>
      <c r="E171" s="190"/>
      <c r="F171" s="191" t="s">
        <v>236</v>
      </c>
      <c r="H171" s="192">
        <v>17.25</v>
      </c>
      <c r="I171" s="193"/>
      <c r="L171" s="189"/>
      <c r="M171" s="194"/>
      <c r="N171" s="195"/>
      <c r="O171" s="195"/>
      <c r="P171" s="195"/>
      <c r="Q171" s="195"/>
      <c r="R171" s="195"/>
      <c r="S171" s="195"/>
      <c r="T171" s="196"/>
      <c r="AT171" s="190" t="s">
        <v>221</v>
      </c>
      <c r="AU171" s="190" t="s">
        <v>80</v>
      </c>
      <c r="AV171" s="188" t="s">
        <v>123</v>
      </c>
      <c r="AW171" s="188" t="s">
        <v>32</v>
      </c>
      <c r="AX171" s="188" t="s">
        <v>71</v>
      </c>
      <c r="AY171" s="190" t="s">
        <v>110</v>
      </c>
    </row>
    <row r="172" spans="1:65" s="179" customFormat="1">
      <c r="B172" s="180"/>
      <c r="D172" s="163" t="s">
        <v>221</v>
      </c>
      <c r="E172" s="181"/>
      <c r="F172" s="182" t="s">
        <v>227</v>
      </c>
      <c r="H172" s="183">
        <v>31.24</v>
      </c>
      <c r="I172" s="184"/>
      <c r="L172" s="180"/>
      <c r="M172" s="185"/>
      <c r="N172" s="186"/>
      <c r="O172" s="186"/>
      <c r="P172" s="186"/>
      <c r="Q172" s="186"/>
      <c r="R172" s="186"/>
      <c r="S172" s="186"/>
      <c r="T172" s="187"/>
      <c r="AT172" s="181" t="s">
        <v>221</v>
      </c>
      <c r="AU172" s="181" t="s">
        <v>80</v>
      </c>
      <c r="AV172" s="179" t="s">
        <v>127</v>
      </c>
      <c r="AW172" s="179" t="s">
        <v>32</v>
      </c>
      <c r="AX172" s="179" t="s">
        <v>78</v>
      </c>
      <c r="AY172" s="181" t="s">
        <v>110</v>
      </c>
    </row>
    <row r="173" spans="1:65" s="122" customFormat="1" ht="22.9" customHeight="1">
      <c r="B173" s="123"/>
      <c r="D173" s="124" t="s">
        <v>70</v>
      </c>
      <c r="E173" s="134" t="s">
        <v>296</v>
      </c>
      <c r="F173" s="134" t="s">
        <v>297</v>
      </c>
      <c r="I173" s="126"/>
      <c r="J173" s="135">
        <f>BK173</f>
        <v>0</v>
      </c>
      <c r="L173" s="123"/>
      <c r="M173" s="128"/>
      <c r="N173" s="129"/>
      <c r="O173" s="129"/>
      <c r="P173" s="130">
        <f>SUM(P174:P182)</f>
        <v>0</v>
      </c>
      <c r="Q173" s="129"/>
      <c r="R173" s="130">
        <f>SUM(R174:R182)</f>
        <v>0</v>
      </c>
      <c r="S173" s="129"/>
      <c r="T173" s="131">
        <f>SUM(T174:T182)</f>
        <v>0</v>
      </c>
      <c r="AR173" s="124" t="s">
        <v>78</v>
      </c>
      <c r="AT173" s="132" t="s">
        <v>70</v>
      </c>
      <c r="AU173" s="132" t="s">
        <v>78</v>
      </c>
      <c r="AY173" s="124" t="s">
        <v>110</v>
      </c>
      <c r="BK173" s="133">
        <f>SUM(BK174:BK182)</f>
        <v>0</v>
      </c>
    </row>
    <row r="174" spans="1:65" s="21" customFormat="1" ht="44.25" customHeight="1">
      <c r="A174" s="17"/>
      <c r="B174" s="136"/>
      <c r="C174" s="137" t="s">
        <v>147</v>
      </c>
      <c r="D174" s="137" t="s">
        <v>113</v>
      </c>
      <c r="E174" s="138" t="s">
        <v>298</v>
      </c>
      <c r="F174" s="139" t="s">
        <v>299</v>
      </c>
      <c r="G174" s="140" t="s">
        <v>300</v>
      </c>
      <c r="H174" s="141">
        <v>2.4609999999999999</v>
      </c>
      <c r="I174" s="142"/>
      <c r="J174" s="143">
        <f>ROUND(I174*H174,2)</f>
        <v>0</v>
      </c>
      <c r="K174" s="144"/>
      <c r="L174" s="18"/>
      <c r="M174" s="145"/>
      <c r="N174" s="146" t="s">
        <v>42</v>
      </c>
      <c r="O174" s="41"/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R174" s="149" t="s">
        <v>127</v>
      </c>
      <c r="AT174" s="149" t="s">
        <v>113</v>
      </c>
      <c r="AU174" s="149" t="s">
        <v>80</v>
      </c>
      <c r="AY174" s="2" t="s">
        <v>110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2" t="s">
        <v>78</v>
      </c>
      <c r="BK174" s="150">
        <f>ROUND(I174*H174,2)</f>
        <v>0</v>
      </c>
      <c r="BL174" s="2" t="s">
        <v>127</v>
      </c>
      <c r="BM174" s="149" t="s">
        <v>301</v>
      </c>
    </row>
    <row r="175" spans="1:65" s="21" customFormat="1">
      <c r="A175" s="17"/>
      <c r="B175" s="18"/>
      <c r="C175" s="17"/>
      <c r="D175" s="156" t="s">
        <v>219</v>
      </c>
      <c r="E175" s="17"/>
      <c r="F175" s="157" t="s">
        <v>302</v>
      </c>
      <c r="G175" s="17"/>
      <c r="H175" s="17"/>
      <c r="I175" s="158"/>
      <c r="J175" s="17"/>
      <c r="K175" s="17"/>
      <c r="L175" s="18"/>
      <c r="M175" s="159"/>
      <c r="N175" s="160"/>
      <c r="O175" s="41"/>
      <c r="P175" s="41"/>
      <c r="Q175" s="41"/>
      <c r="R175" s="41"/>
      <c r="S175" s="41"/>
      <c r="T175" s="42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T175" s="2" t="s">
        <v>219</v>
      </c>
      <c r="AU175" s="2" t="s">
        <v>80</v>
      </c>
    </row>
    <row r="176" spans="1:65" s="21" customFormat="1" ht="33" customHeight="1">
      <c r="A176" s="17"/>
      <c r="B176" s="136"/>
      <c r="C176" s="137" t="s">
        <v>151</v>
      </c>
      <c r="D176" s="137" t="s">
        <v>113</v>
      </c>
      <c r="E176" s="138" t="s">
        <v>303</v>
      </c>
      <c r="F176" s="139" t="s">
        <v>304</v>
      </c>
      <c r="G176" s="140" t="s">
        <v>300</v>
      </c>
      <c r="H176" s="141">
        <v>2.4609999999999999</v>
      </c>
      <c r="I176" s="142"/>
      <c r="J176" s="143">
        <f>ROUND(I176*H176,2)</f>
        <v>0</v>
      </c>
      <c r="K176" s="144"/>
      <c r="L176" s="18"/>
      <c r="M176" s="145"/>
      <c r="N176" s="146" t="s">
        <v>42</v>
      </c>
      <c r="O176" s="41"/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R176" s="149" t="s">
        <v>127</v>
      </c>
      <c r="AT176" s="149" t="s">
        <v>113</v>
      </c>
      <c r="AU176" s="149" t="s">
        <v>80</v>
      </c>
      <c r="AY176" s="2" t="s">
        <v>110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2" t="s">
        <v>78</v>
      </c>
      <c r="BK176" s="150">
        <f>ROUND(I176*H176,2)</f>
        <v>0</v>
      </c>
      <c r="BL176" s="2" t="s">
        <v>127</v>
      </c>
      <c r="BM176" s="149" t="s">
        <v>305</v>
      </c>
    </row>
    <row r="177" spans="1:65" s="21" customFormat="1">
      <c r="A177" s="17"/>
      <c r="B177" s="18"/>
      <c r="C177" s="17"/>
      <c r="D177" s="156" t="s">
        <v>219</v>
      </c>
      <c r="E177" s="17"/>
      <c r="F177" s="157" t="s">
        <v>306</v>
      </c>
      <c r="G177" s="17"/>
      <c r="H177" s="17"/>
      <c r="I177" s="158"/>
      <c r="J177" s="17"/>
      <c r="K177" s="17"/>
      <c r="L177" s="18"/>
      <c r="M177" s="159"/>
      <c r="N177" s="160"/>
      <c r="O177" s="41"/>
      <c r="P177" s="41"/>
      <c r="Q177" s="41"/>
      <c r="R177" s="41"/>
      <c r="S177" s="41"/>
      <c r="T177" s="42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T177" s="2" t="s">
        <v>219</v>
      </c>
      <c r="AU177" s="2" t="s">
        <v>80</v>
      </c>
    </row>
    <row r="178" spans="1:65" s="21" customFormat="1" ht="44.25" customHeight="1">
      <c r="A178" s="17"/>
      <c r="B178" s="136"/>
      <c r="C178" s="137" t="s">
        <v>155</v>
      </c>
      <c r="D178" s="137" t="s">
        <v>113</v>
      </c>
      <c r="E178" s="138" t="s">
        <v>307</v>
      </c>
      <c r="F178" s="139" t="s">
        <v>308</v>
      </c>
      <c r="G178" s="140" t="s">
        <v>300</v>
      </c>
      <c r="H178" s="141">
        <v>34.454000000000001</v>
      </c>
      <c r="I178" s="142"/>
      <c r="J178" s="143">
        <f>ROUND(I178*H178,2)</f>
        <v>0</v>
      </c>
      <c r="K178" s="144"/>
      <c r="L178" s="18"/>
      <c r="M178" s="145"/>
      <c r="N178" s="146" t="s">
        <v>42</v>
      </c>
      <c r="O178" s="41"/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R178" s="149" t="s">
        <v>127</v>
      </c>
      <c r="AT178" s="149" t="s">
        <v>113</v>
      </c>
      <c r="AU178" s="149" t="s">
        <v>80</v>
      </c>
      <c r="AY178" s="2" t="s">
        <v>110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2" t="s">
        <v>78</v>
      </c>
      <c r="BK178" s="150">
        <f>ROUND(I178*H178,2)</f>
        <v>0</v>
      </c>
      <c r="BL178" s="2" t="s">
        <v>127</v>
      </c>
      <c r="BM178" s="149" t="s">
        <v>309</v>
      </c>
    </row>
    <row r="179" spans="1:65" s="21" customFormat="1">
      <c r="A179" s="17"/>
      <c r="B179" s="18"/>
      <c r="C179" s="17"/>
      <c r="D179" s="156" t="s">
        <v>219</v>
      </c>
      <c r="E179" s="17"/>
      <c r="F179" s="157" t="s">
        <v>310</v>
      </c>
      <c r="G179" s="17"/>
      <c r="H179" s="17"/>
      <c r="I179" s="158"/>
      <c r="J179" s="17"/>
      <c r="K179" s="17"/>
      <c r="L179" s="18"/>
      <c r="M179" s="159"/>
      <c r="N179" s="160"/>
      <c r="O179" s="41"/>
      <c r="P179" s="41"/>
      <c r="Q179" s="41"/>
      <c r="R179" s="41"/>
      <c r="S179" s="41"/>
      <c r="T179" s="42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T179" s="2" t="s">
        <v>219</v>
      </c>
      <c r="AU179" s="2" t="s">
        <v>80</v>
      </c>
    </row>
    <row r="180" spans="1:65" s="170" customFormat="1">
      <c r="B180" s="171"/>
      <c r="D180" s="163" t="s">
        <v>221</v>
      </c>
      <c r="F180" s="173" t="s">
        <v>311</v>
      </c>
      <c r="H180" s="174">
        <v>34.454000000000001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221</v>
      </c>
      <c r="AU180" s="172" t="s">
        <v>80</v>
      </c>
      <c r="AV180" s="170" t="s">
        <v>80</v>
      </c>
      <c r="AW180" s="170" t="s">
        <v>3</v>
      </c>
      <c r="AX180" s="170" t="s">
        <v>78</v>
      </c>
      <c r="AY180" s="172" t="s">
        <v>110</v>
      </c>
    </row>
    <row r="181" spans="1:65" s="21" customFormat="1" ht="44.25" customHeight="1">
      <c r="A181" s="17"/>
      <c r="B181" s="136"/>
      <c r="C181" s="137" t="s">
        <v>159</v>
      </c>
      <c r="D181" s="137" t="s">
        <v>113</v>
      </c>
      <c r="E181" s="138" t="s">
        <v>312</v>
      </c>
      <c r="F181" s="139" t="s">
        <v>313</v>
      </c>
      <c r="G181" s="140" t="s">
        <v>300</v>
      </c>
      <c r="H181" s="141">
        <v>2.4609999999999999</v>
      </c>
      <c r="I181" s="142"/>
      <c r="J181" s="143">
        <f>ROUND(I181*H181,2)</f>
        <v>0</v>
      </c>
      <c r="K181" s="144"/>
      <c r="L181" s="18"/>
      <c r="M181" s="145"/>
      <c r="N181" s="146" t="s">
        <v>42</v>
      </c>
      <c r="O181" s="41"/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R181" s="149" t="s">
        <v>127</v>
      </c>
      <c r="AT181" s="149" t="s">
        <v>113</v>
      </c>
      <c r="AU181" s="149" t="s">
        <v>80</v>
      </c>
      <c r="AY181" s="2" t="s">
        <v>110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2" t="s">
        <v>78</v>
      </c>
      <c r="BK181" s="150">
        <f>ROUND(I181*H181,2)</f>
        <v>0</v>
      </c>
      <c r="BL181" s="2" t="s">
        <v>127</v>
      </c>
      <c r="BM181" s="149" t="s">
        <v>314</v>
      </c>
    </row>
    <row r="182" spans="1:65" s="21" customFormat="1">
      <c r="A182" s="17"/>
      <c r="B182" s="18"/>
      <c r="C182" s="17"/>
      <c r="D182" s="156" t="s">
        <v>219</v>
      </c>
      <c r="E182" s="17"/>
      <c r="F182" s="157" t="s">
        <v>315</v>
      </c>
      <c r="G182" s="17"/>
      <c r="H182" s="17"/>
      <c r="I182" s="158"/>
      <c r="J182" s="17"/>
      <c r="K182" s="17"/>
      <c r="L182" s="18"/>
      <c r="M182" s="159"/>
      <c r="N182" s="160"/>
      <c r="O182" s="41"/>
      <c r="P182" s="41"/>
      <c r="Q182" s="41"/>
      <c r="R182" s="41"/>
      <c r="S182" s="41"/>
      <c r="T182" s="42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T182" s="2" t="s">
        <v>219</v>
      </c>
      <c r="AU182" s="2" t="s">
        <v>80</v>
      </c>
    </row>
    <row r="183" spans="1:65" s="122" customFormat="1" ht="22.9" customHeight="1">
      <c r="B183" s="123"/>
      <c r="D183" s="124" t="s">
        <v>70</v>
      </c>
      <c r="E183" s="134" t="s">
        <v>316</v>
      </c>
      <c r="F183" s="134" t="s">
        <v>317</v>
      </c>
      <c r="I183" s="126"/>
      <c r="J183" s="135">
        <f>BK183</f>
        <v>0</v>
      </c>
      <c r="L183" s="123"/>
      <c r="M183" s="128"/>
      <c r="N183" s="129"/>
      <c r="O183" s="129"/>
      <c r="P183" s="130">
        <f>SUM(P184:P185)</f>
        <v>0</v>
      </c>
      <c r="Q183" s="129"/>
      <c r="R183" s="130">
        <f>SUM(R184:R185)</f>
        <v>0</v>
      </c>
      <c r="S183" s="129"/>
      <c r="T183" s="131">
        <f>SUM(T184:T185)</f>
        <v>0</v>
      </c>
      <c r="AR183" s="124" t="s">
        <v>78</v>
      </c>
      <c r="AT183" s="132" t="s">
        <v>70</v>
      </c>
      <c r="AU183" s="132" t="s">
        <v>78</v>
      </c>
      <c r="AY183" s="124" t="s">
        <v>110</v>
      </c>
      <c r="BK183" s="133">
        <f>SUM(BK184:BK185)</f>
        <v>0</v>
      </c>
    </row>
    <row r="184" spans="1:65" s="21" customFormat="1" ht="55.5" customHeight="1">
      <c r="A184" s="17"/>
      <c r="B184" s="136"/>
      <c r="C184" s="137" t="s">
        <v>163</v>
      </c>
      <c r="D184" s="137" t="s">
        <v>113</v>
      </c>
      <c r="E184" s="138" t="s">
        <v>318</v>
      </c>
      <c r="F184" s="139" t="s">
        <v>319</v>
      </c>
      <c r="G184" s="140" t="s">
        <v>300</v>
      </c>
      <c r="H184" s="141">
        <v>0.58299999999999996</v>
      </c>
      <c r="I184" s="142"/>
      <c r="J184" s="143">
        <f>ROUND(I184*H184,2)</f>
        <v>0</v>
      </c>
      <c r="K184" s="144"/>
      <c r="L184" s="18"/>
      <c r="M184" s="145"/>
      <c r="N184" s="146" t="s">
        <v>42</v>
      </c>
      <c r="O184" s="41"/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R184" s="149" t="s">
        <v>127</v>
      </c>
      <c r="AT184" s="149" t="s">
        <v>113</v>
      </c>
      <c r="AU184" s="149" t="s">
        <v>80</v>
      </c>
      <c r="AY184" s="2" t="s">
        <v>110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2" t="s">
        <v>78</v>
      </c>
      <c r="BK184" s="150">
        <f>ROUND(I184*H184,2)</f>
        <v>0</v>
      </c>
      <c r="BL184" s="2" t="s">
        <v>127</v>
      </c>
      <c r="BM184" s="149" t="s">
        <v>320</v>
      </c>
    </row>
    <row r="185" spans="1:65" s="21" customFormat="1">
      <c r="A185" s="17"/>
      <c r="B185" s="18"/>
      <c r="C185" s="17"/>
      <c r="D185" s="156" t="s">
        <v>219</v>
      </c>
      <c r="E185" s="17"/>
      <c r="F185" s="157" t="s">
        <v>321</v>
      </c>
      <c r="G185" s="17"/>
      <c r="H185" s="17"/>
      <c r="I185" s="158"/>
      <c r="J185" s="17"/>
      <c r="K185" s="17"/>
      <c r="L185" s="18"/>
      <c r="M185" s="159"/>
      <c r="N185" s="160"/>
      <c r="O185" s="41"/>
      <c r="P185" s="41"/>
      <c r="Q185" s="41"/>
      <c r="R185" s="41"/>
      <c r="S185" s="41"/>
      <c r="T185" s="42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T185" s="2" t="s">
        <v>219</v>
      </c>
      <c r="AU185" s="2" t="s">
        <v>80</v>
      </c>
    </row>
    <row r="186" spans="1:65" s="122" customFormat="1" ht="25.9" customHeight="1">
      <c r="B186" s="123"/>
      <c r="D186" s="124" t="s">
        <v>70</v>
      </c>
      <c r="E186" s="125" t="s">
        <v>108</v>
      </c>
      <c r="F186" s="125" t="s">
        <v>109</v>
      </c>
      <c r="I186" s="126"/>
      <c r="J186" s="127">
        <f>BK186</f>
        <v>0</v>
      </c>
      <c r="L186" s="123"/>
      <c r="M186" s="128"/>
      <c r="N186" s="129"/>
      <c r="O186" s="129"/>
      <c r="P186" s="130">
        <f>P187+P191+P204+P285+P318</f>
        <v>0</v>
      </c>
      <c r="Q186" s="129"/>
      <c r="R186" s="130">
        <f>R187+R191+R204+R285+R318</f>
        <v>5.990988626</v>
      </c>
      <c r="S186" s="129"/>
      <c r="T186" s="131">
        <f>T187+T191+T204+T285+T318</f>
        <v>2.3265205499999997</v>
      </c>
      <c r="AR186" s="124" t="s">
        <v>80</v>
      </c>
      <c r="AT186" s="132" t="s">
        <v>70</v>
      </c>
      <c r="AU186" s="132" t="s">
        <v>71</v>
      </c>
      <c r="AY186" s="124" t="s">
        <v>110</v>
      </c>
      <c r="BK186" s="133">
        <f>BK187+BK191+BK204+BK285+BK318</f>
        <v>0</v>
      </c>
    </row>
    <row r="187" spans="1:65" s="122" customFormat="1" ht="22.9" customHeight="1">
      <c r="B187" s="123"/>
      <c r="D187" s="124" t="s">
        <v>70</v>
      </c>
      <c r="E187" s="134" t="s">
        <v>322</v>
      </c>
      <c r="F187" s="134" t="s">
        <v>323</v>
      </c>
      <c r="I187" s="126"/>
      <c r="J187" s="135">
        <f>BK187</f>
        <v>0</v>
      </c>
      <c r="L187" s="123"/>
      <c r="M187" s="128"/>
      <c r="N187" s="129"/>
      <c r="O187" s="129"/>
      <c r="P187" s="130">
        <f>SUM(P188:P190)</f>
        <v>0</v>
      </c>
      <c r="Q187" s="129"/>
      <c r="R187" s="130">
        <f>SUM(R188:R190)</f>
        <v>0.11616</v>
      </c>
      <c r="S187" s="129"/>
      <c r="T187" s="131">
        <f>SUM(T188:T190)</f>
        <v>0</v>
      </c>
      <c r="AR187" s="124" t="s">
        <v>80</v>
      </c>
      <c r="AT187" s="132" t="s">
        <v>70</v>
      </c>
      <c r="AU187" s="132" t="s">
        <v>78</v>
      </c>
      <c r="AY187" s="124" t="s">
        <v>110</v>
      </c>
      <c r="BK187" s="133">
        <f>SUM(BK188:BK190)</f>
        <v>0</v>
      </c>
    </row>
    <row r="188" spans="1:65" s="21" customFormat="1" ht="62.65" customHeight="1">
      <c r="A188" s="17"/>
      <c r="B188" s="136"/>
      <c r="C188" s="137" t="s">
        <v>167</v>
      </c>
      <c r="D188" s="137" t="s">
        <v>324</v>
      </c>
      <c r="E188" s="138" t="s">
        <v>325</v>
      </c>
      <c r="F188" s="139" t="s">
        <v>326</v>
      </c>
      <c r="G188" s="140" t="s">
        <v>180</v>
      </c>
      <c r="H188" s="141">
        <v>1</v>
      </c>
      <c r="I188" s="142"/>
      <c r="J188" s="143">
        <f>ROUND(I188*H188,2)</f>
        <v>0</v>
      </c>
      <c r="K188" s="144"/>
      <c r="L188" s="18"/>
      <c r="M188" s="145"/>
      <c r="N188" s="146" t="s">
        <v>42</v>
      </c>
      <c r="O188" s="41"/>
      <c r="P188" s="147">
        <f>O188*H188</f>
        <v>0</v>
      </c>
      <c r="Q188" s="147">
        <v>0.11616</v>
      </c>
      <c r="R188" s="147">
        <f>Q188*H188</f>
        <v>0.11616</v>
      </c>
      <c r="S188" s="147">
        <v>0</v>
      </c>
      <c r="T188" s="148">
        <f>S188*H188</f>
        <v>0</v>
      </c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R188" s="149" t="s">
        <v>117</v>
      </c>
      <c r="AT188" s="149" t="s">
        <v>113</v>
      </c>
      <c r="AU188" s="149" t="s">
        <v>80</v>
      </c>
      <c r="AY188" s="2" t="s">
        <v>110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2" t="s">
        <v>78</v>
      </c>
      <c r="BK188" s="150">
        <f>ROUND(I188*H188,2)</f>
        <v>0</v>
      </c>
      <c r="BL188" s="2" t="s">
        <v>117</v>
      </c>
      <c r="BM188" s="149" t="s">
        <v>327</v>
      </c>
    </row>
    <row r="189" spans="1:65" s="21" customFormat="1">
      <c r="A189" s="17"/>
      <c r="B189" s="18"/>
      <c r="C189" s="17"/>
      <c r="D189" s="156" t="s">
        <v>219</v>
      </c>
      <c r="E189" s="17"/>
      <c r="F189" s="157" t="s">
        <v>328</v>
      </c>
      <c r="G189" s="17"/>
      <c r="H189" s="17"/>
      <c r="I189" s="158"/>
      <c r="J189" s="17"/>
      <c r="K189" s="17"/>
      <c r="L189" s="18"/>
      <c r="M189" s="159"/>
      <c r="N189" s="160"/>
      <c r="O189" s="41"/>
      <c r="P189" s="41"/>
      <c r="Q189" s="41"/>
      <c r="R189" s="41"/>
      <c r="S189" s="41"/>
      <c r="T189" s="42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T189" s="2" t="s">
        <v>219</v>
      </c>
      <c r="AU189" s="2" t="s">
        <v>80</v>
      </c>
    </row>
    <row r="190" spans="1:65" s="170" customFormat="1">
      <c r="B190" s="171"/>
      <c r="D190" s="163" t="s">
        <v>221</v>
      </c>
      <c r="E190" s="172"/>
      <c r="F190" s="173" t="s">
        <v>78</v>
      </c>
      <c r="H190" s="174">
        <v>1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221</v>
      </c>
      <c r="AU190" s="172" t="s">
        <v>80</v>
      </c>
      <c r="AV190" s="170" t="s">
        <v>80</v>
      </c>
      <c r="AW190" s="170" t="s">
        <v>32</v>
      </c>
      <c r="AX190" s="170" t="s">
        <v>78</v>
      </c>
      <c r="AY190" s="172" t="s">
        <v>110</v>
      </c>
    </row>
    <row r="191" spans="1:65" s="122" customFormat="1" ht="22.9" customHeight="1">
      <c r="B191" s="123"/>
      <c r="D191" s="124" t="s">
        <v>70</v>
      </c>
      <c r="E191" s="134" t="s">
        <v>329</v>
      </c>
      <c r="F191" s="134" t="s">
        <v>330</v>
      </c>
      <c r="I191" s="126"/>
      <c r="J191" s="135">
        <f>BK191</f>
        <v>0</v>
      </c>
      <c r="L191" s="123"/>
      <c r="M191" s="128"/>
      <c r="N191" s="129"/>
      <c r="O191" s="129"/>
      <c r="P191" s="130">
        <f>SUM(P192:P203)</f>
        <v>0</v>
      </c>
      <c r="Q191" s="129"/>
      <c r="R191" s="130">
        <f>SUM(R192:R203)</f>
        <v>3.3378480000000002E-2</v>
      </c>
      <c r="S191" s="129"/>
      <c r="T191" s="131">
        <f>SUM(T192:T203)</f>
        <v>0</v>
      </c>
      <c r="AR191" s="124" t="s">
        <v>80</v>
      </c>
      <c r="AT191" s="132" t="s">
        <v>70</v>
      </c>
      <c r="AU191" s="132" t="s">
        <v>78</v>
      </c>
      <c r="AY191" s="124" t="s">
        <v>110</v>
      </c>
      <c r="BK191" s="133">
        <f>SUM(BK192:BK203)</f>
        <v>0</v>
      </c>
    </row>
    <row r="192" spans="1:65" s="21" customFormat="1" ht="37.9" customHeight="1">
      <c r="A192" s="17"/>
      <c r="B192" s="136"/>
      <c r="C192" s="137" t="s">
        <v>8</v>
      </c>
      <c r="D192" s="137" t="s">
        <v>113</v>
      </c>
      <c r="E192" s="138" t="s">
        <v>331</v>
      </c>
      <c r="F192" s="139" t="s">
        <v>332</v>
      </c>
      <c r="G192" s="140" t="s">
        <v>116</v>
      </c>
      <c r="H192" s="141">
        <v>32.4</v>
      </c>
      <c r="I192" s="142"/>
      <c r="J192" s="143">
        <f>ROUND(I192*H192,2)</f>
        <v>0</v>
      </c>
      <c r="K192" s="144"/>
      <c r="L192" s="18"/>
      <c r="M192" s="145"/>
      <c r="N192" s="146" t="s">
        <v>42</v>
      </c>
      <c r="O192" s="41"/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R192" s="149" t="s">
        <v>117</v>
      </c>
      <c r="AT192" s="149" t="s">
        <v>113</v>
      </c>
      <c r="AU192" s="149" t="s">
        <v>80</v>
      </c>
      <c r="AY192" s="2" t="s">
        <v>110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2" t="s">
        <v>78</v>
      </c>
      <c r="BK192" s="150">
        <f>ROUND(I192*H192,2)</f>
        <v>0</v>
      </c>
      <c r="BL192" s="2" t="s">
        <v>117</v>
      </c>
      <c r="BM192" s="149" t="s">
        <v>333</v>
      </c>
    </row>
    <row r="193" spans="1:65" s="161" customFormat="1">
      <c r="B193" s="162"/>
      <c r="D193" s="163" t="s">
        <v>221</v>
      </c>
      <c r="E193" s="164"/>
      <c r="F193" s="165" t="s">
        <v>334</v>
      </c>
      <c r="H193" s="164"/>
      <c r="I193" s="166"/>
      <c r="L193" s="162"/>
      <c r="M193" s="167"/>
      <c r="N193" s="168"/>
      <c r="O193" s="168"/>
      <c r="P193" s="168"/>
      <c r="Q193" s="168"/>
      <c r="R193" s="168"/>
      <c r="S193" s="168"/>
      <c r="T193" s="169"/>
      <c r="AT193" s="164" t="s">
        <v>221</v>
      </c>
      <c r="AU193" s="164" t="s">
        <v>80</v>
      </c>
      <c r="AV193" s="161" t="s">
        <v>78</v>
      </c>
      <c r="AW193" s="161" t="s">
        <v>32</v>
      </c>
      <c r="AX193" s="161" t="s">
        <v>71</v>
      </c>
      <c r="AY193" s="164" t="s">
        <v>110</v>
      </c>
    </row>
    <row r="194" spans="1:65" s="170" customFormat="1">
      <c r="B194" s="171"/>
      <c r="D194" s="163" t="s">
        <v>221</v>
      </c>
      <c r="E194" s="172"/>
      <c r="F194" s="173" t="s">
        <v>335</v>
      </c>
      <c r="H194" s="174">
        <v>32.4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221</v>
      </c>
      <c r="AU194" s="172" t="s">
        <v>80</v>
      </c>
      <c r="AV194" s="170" t="s">
        <v>80</v>
      </c>
      <c r="AW194" s="170" t="s">
        <v>32</v>
      </c>
      <c r="AX194" s="170" t="s">
        <v>78</v>
      </c>
      <c r="AY194" s="172" t="s">
        <v>110</v>
      </c>
    </row>
    <row r="195" spans="1:65" s="21" customFormat="1" ht="24.2" customHeight="1">
      <c r="A195" s="17"/>
      <c r="B195" s="136"/>
      <c r="C195" s="197" t="s">
        <v>117</v>
      </c>
      <c r="D195" s="197" t="s">
        <v>336</v>
      </c>
      <c r="E195" s="198" t="s">
        <v>337</v>
      </c>
      <c r="F195" s="199" t="s">
        <v>338</v>
      </c>
      <c r="G195" s="200" t="s">
        <v>116</v>
      </c>
      <c r="H195" s="201">
        <v>33.048000000000002</v>
      </c>
      <c r="I195" s="202"/>
      <c r="J195" s="203">
        <f>ROUND(I195*H195,2)</f>
        <v>0</v>
      </c>
      <c r="K195" s="204"/>
      <c r="L195" s="205"/>
      <c r="M195" s="206"/>
      <c r="N195" s="207" t="s">
        <v>42</v>
      </c>
      <c r="O195" s="41"/>
      <c r="P195" s="147">
        <f>O195*H195</f>
        <v>0</v>
      </c>
      <c r="Q195" s="147">
        <v>1.01E-3</v>
      </c>
      <c r="R195" s="147">
        <f>Q195*H195</f>
        <v>3.3378480000000002E-2</v>
      </c>
      <c r="S195" s="147">
        <v>0</v>
      </c>
      <c r="T195" s="148">
        <f>S195*H195</f>
        <v>0</v>
      </c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R195" s="149" t="s">
        <v>339</v>
      </c>
      <c r="AT195" s="149" t="s">
        <v>336</v>
      </c>
      <c r="AU195" s="149" t="s">
        <v>80</v>
      </c>
      <c r="AY195" s="2" t="s">
        <v>110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2" t="s">
        <v>78</v>
      </c>
      <c r="BK195" s="150">
        <f>ROUND(I195*H195,2)</f>
        <v>0</v>
      </c>
      <c r="BL195" s="2" t="s">
        <v>117</v>
      </c>
      <c r="BM195" s="149" t="s">
        <v>340</v>
      </c>
    </row>
    <row r="196" spans="1:65" s="161" customFormat="1">
      <c r="B196" s="162"/>
      <c r="D196" s="163" t="s">
        <v>221</v>
      </c>
      <c r="E196" s="164"/>
      <c r="F196" s="165" t="s">
        <v>334</v>
      </c>
      <c r="H196" s="164"/>
      <c r="I196" s="166"/>
      <c r="L196" s="162"/>
      <c r="M196" s="167"/>
      <c r="N196" s="168"/>
      <c r="O196" s="168"/>
      <c r="P196" s="168"/>
      <c r="Q196" s="168"/>
      <c r="R196" s="168"/>
      <c r="S196" s="168"/>
      <c r="T196" s="169"/>
      <c r="AT196" s="164" t="s">
        <v>221</v>
      </c>
      <c r="AU196" s="164" t="s">
        <v>80</v>
      </c>
      <c r="AV196" s="161" t="s">
        <v>78</v>
      </c>
      <c r="AW196" s="161" t="s">
        <v>32</v>
      </c>
      <c r="AX196" s="161" t="s">
        <v>71</v>
      </c>
      <c r="AY196" s="164" t="s">
        <v>110</v>
      </c>
    </row>
    <row r="197" spans="1:65" s="170" customFormat="1">
      <c r="B197" s="171"/>
      <c r="D197" s="163" t="s">
        <v>221</v>
      </c>
      <c r="E197" s="172"/>
      <c r="F197" s="173" t="s">
        <v>341</v>
      </c>
      <c r="H197" s="174">
        <v>33.048000000000002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221</v>
      </c>
      <c r="AU197" s="172" t="s">
        <v>80</v>
      </c>
      <c r="AV197" s="170" t="s">
        <v>80</v>
      </c>
      <c r="AW197" s="170" t="s">
        <v>32</v>
      </c>
      <c r="AX197" s="170" t="s">
        <v>78</v>
      </c>
      <c r="AY197" s="172" t="s">
        <v>110</v>
      </c>
    </row>
    <row r="198" spans="1:65" s="21" customFormat="1" ht="37.9" customHeight="1">
      <c r="A198" s="17"/>
      <c r="B198" s="136"/>
      <c r="C198" s="137" t="s">
        <v>177</v>
      </c>
      <c r="D198" s="137" t="s">
        <v>324</v>
      </c>
      <c r="E198" s="138" t="s">
        <v>342</v>
      </c>
      <c r="F198" s="139" t="s">
        <v>343</v>
      </c>
      <c r="G198" s="140" t="s">
        <v>344</v>
      </c>
      <c r="H198" s="141">
        <v>1</v>
      </c>
      <c r="I198" s="142"/>
      <c r="J198" s="143">
        <f>ROUND(I198*H198,2)</f>
        <v>0</v>
      </c>
      <c r="K198" s="144"/>
      <c r="L198" s="18"/>
      <c r="M198" s="145"/>
      <c r="N198" s="146" t="s">
        <v>42</v>
      </c>
      <c r="O198" s="41"/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R198" s="149" t="s">
        <v>117</v>
      </c>
      <c r="AT198" s="149" t="s">
        <v>113</v>
      </c>
      <c r="AU198" s="149" t="s">
        <v>80</v>
      </c>
      <c r="AY198" s="2" t="s">
        <v>110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2" t="s">
        <v>78</v>
      </c>
      <c r="BK198" s="150">
        <f>ROUND(I198*H198,2)</f>
        <v>0</v>
      </c>
      <c r="BL198" s="2" t="s">
        <v>117</v>
      </c>
      <c r="BM198" s="149" t="s">
        <v>345</v>
      </c>
    </row>
    <row r="199" spans="1:65" s="21" customFormat="1">
      <c r="A199" s="17"/>
      <c r="B199" s="18"/>
      <c r="C199" s="17"/>
      <c r="D199" s="156" t="s">
        <v>219</v>
      </c>
      <c r="E199" s="17"/>
      <c r="F199" s="157" t="s">
        <v>346</v>
      </c>
      <c r="G199" s="17"/>
      <c r="H199" s="17"/>
      <c r="I199" s="158"/>
      <c r="J199" s="17"/>
      <c r="K199" s="17"/>
      <c r="L199" s="18"/>
      <c r="M199" s="159"/>
      <c r="N199" s="160"/>
      <c r="O199" s="41"/>
      <c r="P199" s="41"/>
      <c r="Q199" s="41"/>
      <c r="R199" s="41"/>
      <c r="S199" s="41"/>
      <c r="T199" s="42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T199" s="2" t="s">
        <v>219</v>
      </c>
      <c r="AU199" s="2" t="s">
        <v>80</v>
      </c>
    </row>
    <row r="200" spans="1:65" s="21" customFormat="1" ht="24.2" customHeight="1">
      <c r="A200" s="17"/>
      <c r="B200" s="136"/>
      <c r="C200" s="137" t="s">
        <v>182</v>
      </c>
      <c r="D200" s="137" t="s">
        <v>324</v>
      </c>
      <c r="E200" s="138" t="s">
        <v>347</v>
      </c>
      <c r="F200" s="139" t="s">
        <v>348</v>
      </c>
      <c r="G200" s="140" t="s">
        <v>344</v>
      </c>
      <c r="H200" s="141">
        <v>1</v>
      </c>
      <c r="I200" s="142"/>
      <c r="J200" s="143">
        <f>ROUND(I200*H200,2)</f>
        <v>0</v>
      </c>
      <c r="K200" s="144"/>
      <c r="L200" s="18"/>
      <c r="M200" s="145"/>
      <c r="N200" s="146" t="s">
        <v>42</v>
      </c>
      <c r="O200" s="41"/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R200" s="149" t="s">
        <v>117</v>
      </c>
      <c r="AT200" s="149" t="s">
        <v>113</v>
      </c>
      <c r="AU200" s="149" t="s">
        <v>80</v>
      </c>
      <c r="AY200" s="2" t="s">
        <v>110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2" t="s">
        <v>78</v>
      </c>
      <c r="BK200" s="150">
        <f>ROUND(I200*H200,2)</f>
        <v>0</v>
      </c>
      <c r="BL200" s="2" t="s">
        <v>117</v>
      </c>
      <c r="BM200" s="149" t="s">
        <v>349</v>
      </c>
    </row>
    <row r="201" spans="1:65" s="21" customFormat="1">
      <c r="A201" s="17"/>
      <c r="B201" s="18"/>
      <c r="C201" s="17"/>
      <c r="D201" s="156" t="s">
        <v>219</v>
      </c>
      <c r="E201" s="17"/>
      <c r="F201" s="157" t="s">
        <v>350</v>
      </c>
      <c r="G201" s="17"/>
      <c r="H201" s="17"/>
      <c r="I201" s="158"/>
      <c r="J201" s="17"/>
      <c r="K201" s="17"/>
      <c r="L201" s="18"/>
      <c r="M201" s="159"/>
      <c r="N201" s="160"/>
      <c r="O201" s="41"/>
      <c r="P201" s="41"/>
      <c r="Q201" s="41"/>
      <c r="R201" s="41"/>
      <c r="S201" s="41"/>
      <c r="T201" s="42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T201" s="2" t="s">
        <v>219</v>
      </c>
      <c r="AU201" s="2" t="s">
        <v>80</v>
      </c>
    </row>
    <row r="202" spans="1:65" s="21" customFormat="1" ht="44.25" customHeight="1">
      <c r="A202" s="17"/>
      <c r="B202" s="136"/>
      <c r="C202" s="137" t="s">
        <v>186</v>
      </c>
      <c r="D202" s="137" t="s">
        <v>113</v>
      </c>
      <c r="E202" s="138" t="s">
        <v>351</v>
      </c>
      <c r="F202" s="139" t="s">
        <v>352</v>
      </c>
      <c r="G202" s="140" t="s">
        <v>353</v>
      </c>
      <c r="H202" s="208"/>
      <c r="I202" s="142"/>
      <c r="J202" s="143">
        <f>ROUND(I202*H202,2)</f>
        <v>0</v>
      </c>
      <c r="K202" s="144"/>
      <c r="L202" s="18"/>
      <c r="M202" s="145"/>
      <c r="N202" s="146" t="s">
        <v>42</v>
      </c>
      <c r="O202" s="41"/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R202" s="149" t="s">
        <v>117</v>
      </c>
      <c r="AT202" s="149" t="s">
        <v>113</v>
      </c>
      <c r="AU202" s="149" t="s">
        <v>80</v>
      </c>
      <c r="AY202" s="2" t="s">
        <v>110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2" t="s">
        <v>78</v>
      </c>
      <c r="BK202" s="150">
        <f>ROUND(I202*H202,2)</f>
        <v>0</v>
      </c>
      <c r="BL202" s="2" t="s">
        <v>117</v>
      </c>
      <c r="BM202" s="149" t="s">
        <v>354</v>
      </c>
    </row>
    <row r="203" spans="1:65" s="21" customFormat="1">
      <c r="A203" s="17"/>
      <c r="B203" s="18"/>
      <c r="C203" s="17"/>
      <c r="D203" s="156" t="s">
        <v>219</v>
      </c>
      <c r="E203" s="17"/>
      <c r="F203" s="157" t="s">
        <v>355</v>
      </c>
      <c r="G203" s="17"/>
      <c r="H203" s="17"/>
      <c r="I203" s="158"/>
      <c r="J203" s="17"/>
      <c r="K203" s="17"/>
      <c r="L203" s="18"/>
      <c r="M203" s="159"/>
      <c r="N203" s="160"/>
      <c r="O203" s="41"/>
      <c r="P203" s="41"/>
      <c r="Q203" s="41"/>
      <c r="R203" s="41"/>
      <c r="S203" s="41"/>
      <c r="T203" s="42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T203" s="2" t="s">
        <v>219</v>
      </c>
      <c r="AU203" s="2" t="s">
        <v>80</v>
      </c>
    </row>
    <row r="204" spans="1:65" s="122" customFormat="1" ht="22.9" customHeight="1">
      <c r="B204" s="123"/>
      <c r="D204" s="124" t="s">
        <v>70</v>
      </c>
      <c r="E204" s="134" t="s">
        <v>356</v>
      </c>
      <c r="F204" s="134" t="s">
        <v>357</v>
      </c>
      <c r="I204" s="126"/>
      <c r="J204" s="135">
        <f>BK204</f>
        <v>0</v>
      </c>
      <c r="L204" s="123"/>
      <c r="M204" s="128"/>
      <c r="N204" s="129"/>
      <c r="O204" s="129"/>
      <c r="P204" s="130">
        <f>SUM(P205:P284)</f>
        <v>0</v>
      </c>
      <c r="Q204" s="129"/>
      <c r="R204" s="130">
        <f>SUM(R205:R284)</f>
        <v>5.5840093799999995</v>
      </c>
      <c r="S204" s="129"/>
      <c r="T204" s="131">
        <f>SUM(T205:T284)</f>
        <v>1.7000000000000001E-2</v>
      </c>
      <c r="AR204" s="124" t="s">
        <v>80</v>
      </c>
      <c r="AT204" s="132" t="s">
        <v>70</v>
      </c>
      <c r="AU204" s="132" t="s">
        <v>78</v>
      </c>
      <c r="AY204" s="124" t="s">
        <v>110</v>
      </c>
      <c r="BK204" s="133">
        <f>SUM(BK205:BK284)</f>
        <v>0</v>
      </c>
    </row>
    <row r="205" spans="1:65" s="21" customFormat="1" ht="55.5" customHeight="1">
      <c r="A205" s="17"/>
      <c r="B205" s="136"/>
      <c r="C205" s="137" t="s">
        <v>190</v>
      </c>
      <c r="D205" s="137" t="s">
        <v>113</v>
      </c>
      <c r="E205" s="138" t="s">
        <v>358</v>
      </c>
      <c r="F205" s="139" t="s">
        <v>359</v>
      </c>
      <c r="G205" s="140" t="s">
        <v>244</v>
      </c>
      <c r="H205" s="141">
        <v>60</v>
      </c>
      <c r="I205" s="142"/>
      <c r="J205" s="143">
        <f>ROUND(I205*H205,2)</f>
        <v>0</v>
      </c>
      <c r="K205" s="144"/>
      <c r="L205" s="18"/>
      <c r="M205" s="145"/>
      <c r="N205" s="146" t="s">
        <v>42</v>
      </c>
      <c r="O205" s="41"/>
      <c r="P205" s="147">
        <f>O205*H205</f>
        <v>0</v>
      </c>
      <c r="Q205" s="147">
        <v>1.1820000000000001E-2</v>
      </c>
      <c r="R205" s="147">
        <f>Q205*H205</f>
        <v>0.70920000000000005</v>
      </c>
      <c r="S205" s="147">
        <v>0</v>
      </c>
      <c r="T205" s="148">
        <f>S205*H205</f>
        <v>0</v>
      </c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R205" s="149" t="s">
        <v>117</v>
      </c>
      <c r="AT205" s="149" t="s">
        <v>113</v>
      </c>
      <c r="AU205" s="149" t="s">
        <v>80</v>
      </c>
      <c r="AY205" s="2" t="s">
        <v>110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2" t="s">
        <v>78</v>
      </c>
      <c r="BK205" s="150">
        <f>ROUND(I205*H205,2)</f>
        <v>0</v>
      </c>
      <c r="BL205" s="2" t="s">
        <v>117</v>
      </c>
      <c r="BM205" s="149" t="s">
        <v>360</v>
      </c>
    </row>
    <row r="206" spans="1:65" s="21" customFormat="1">
      <c r="A206" s="17"/>
      <c r="B206" s="18"/>
      <c r="C206" s="17"/>
      <c r="D206" s="156" t="s">
        <v>219</v>
      </c>
      <c r="E206" s="17"/>
      <c r="F206" s="157" t="s">
        <v>361</v>
      </c>
      <c r="G206" s="17"/>
      <c r="H206" s="17"/>
      <c r="I206" s="158"/>
      <c r="J206" s="17"/>
      <c r="K206" s="17"/>
      <c r="L206" s="18"/>
      <c r="M206" s="159"/>
      <c r="N206" s="160"/>
      <c r="O206" s="41"/>
      <c r="P206" s="41"/>
      <c r="Q206" s="41"/>
      <c r="R206" s="41"/>
      <c r="S206" s="41"/>
      <c r="T206" s="42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T206" s="2" t="s">
        <v>219</v>
      </c>
      <c r="AU206" s="2" t="s">
        <v>80</v>
      </c>
    </row>
    <row r="207" spans="1:65" s="161" customFormat="1">
      <c r="B207" s="162"/>
      <c r="D207" s="163" t="s">
        <v>221</v>
      </c>
      <c r="E207" s="164"/>
      <c r="F207" s="165" t="s">
        <v>362</v>
      </c>
      <c r="H207" s="164"/>
      <c r="I207" s="166"/>
      <c r="L207" s="162"/>
      <c r="M207" s="167"/>
      <c r="N207" s="168"/>
      <c r="O207" s="168"/>
      <c r="P207" s="168"/>
      <c r="Q207" s="168"/>
      <c r="R207" s="168"/>
      <c r="S207" s="168"/>
      <c r="T207" s="169"/>
      <c r="AT207" s="164" t="s">
        <v>221</v>
      </c>
      <c r="AU207" s="164" t="s">
        <v>80</v>
      </c>
      <c r="AV207" s="161" t="s">
        <v>78</v>
      </c>
      <c r="AW207" s="161" t="s">
        <v>32</v>
      </c>
      <c r="AX207" s="161" t="s">
        <v>71</v>
      </c>
      <c r="AY207" s="164" t="s">
        <v>110</v>
      </c>
    </row>
    <row r="208" spans="1:65" s="170" customFormat="1">
      <c r="B208" s="171"/>
      <c r="D208" s="163" t="s">
        <v>221</v>
      </c>
      <c r="E208" s="172"/>
      <c r="F208" s="173" t="s">
        <v>363</v>
      </c>
      <c r="H208" s="174">
        <v>60</v>
      </c>
      <c r="I208" s="175"/>
      <c r="L208" s="171"/>
      <c r="M208" s="176"/>
      <c r="N208" s="177"/>
      <c r="O208" s="177"/>
      <c r="P208" s="177"/>
      <c r="Q208" s="177"/>
      <c r="R208" s="177"/>
      <c r="S208" s="177"/>
      <c r="T208" s="178"/>
      <c r="AT208" s="172" t="s">
        <v>221</v>
      </c>
      <c r="AU208" s="172" t="s">
        <v>80</v>
      </c>
      <c r="AV208" s="170" t="s">
        <v>80</v>
      </c>
      <c r="AW208" s="170" t="s">
        <v>32</v>
      </c>
      <c r="AX208" s="170" t="s">
        <v>78</v>
      </c>
      <c r="AY208" s="172" t="s">
        <v>110</v>
      </c>
    </row>
    <row r="209" spans="1:65" s="21" customFormat="1" ht="55.5" customHeight="1">
      <c r="A209" s="17"/>
      <c r="B209" s="136"/>
      <c r="C209" s="137" t="s">
        <v>7</v>
      </c>
      <c r="D209" s="137" t="s">
        <v>113</v>
      </c>
      <c r="E209" s="138" t="s">
        <v>364</v>
      </c>
      <c r="F209" s="139" t="s">
        <v>365</v>
      </c>
      <c r="G209" s="140" t="s">
        <v>244</v>
      </c>
      <c r="H209" s="141">
        <v>16.2</v>
      </c>
      <c r="I209" s="142"/>
      <c r="J209" s="143">
        <f>ROUND(I209*H209,2)</f>
        <v>0</v>
      </c>
      <c r="K209" s="144"/>
      <c r="L209" s="18"/>
      <c r="M209" s="145"/>
      <c r="N209" s="146" t="s">
        <v>42</v>
      </c>
      <c r="O209" s="41"/>
      <c r="P209" s="147">
        <f>O209*H209</f>
        <v>0</v>
      </c>
      <c r="Q209" s="147">
        <v>1.4800000000000001E-2</v>
      </c>
      <c r="R209" s="147">
        <f>Q209*H209</f>
        <v>0.23976</v>
      </c>
      <c r="S209" s="147">
        <v>0</v>
      </c>
      <c r="T209" s="148">
        <f>S209*H209</f>
        <v>0</v>
      </c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R209" s="149" t="s">
        <v>117</v>
      </c>
      <c r="AT209" s="149" t="s">
        <v>113</v>
      </c>
      <c r="AU209" s="149" t="s">
        <v>80</v>
      </c>
      <c r="AY209" s="2" t="s">
        <v>110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2" t="s">
        <v>78</v>
      </c>
      <c r="BK209" s="150">
        <f>ROUND(I209*H209,2)</f>
        <v>0</v>
      </c>
      <c r="BL209" s="2" t="s">
        <v>117</v>
      </c>
      <c r="BM209" s="149" t="s">
        <v>366</v>
      </c>
    </row>
    <row r="210" spans="1:65" s="21" customFormat="1">
      <c r="A210" s="17"/>
      <c r="B210" s="18"/>
      <c r="C210" s="17"/>
      <c r="D210" s="156" t="s">
        <v>219</v>
      </c>
      <c r="E210" s="17"/>
      <c r="F210" s="157" t="s">
        <v>367</v>
      </c>
      <c r="G210" s="17"/>
      <c r="H210" s="17"/>
      <c r="I210" s="158"/>
      <c r="J210" s="17"/>
      <c r="K210" s="17"/>
      <c r="L210" s="18"/>
      <c r="M210" s="159"/>
      <c r="N210" s="160"/>
      <c r="O210" s="41"/>
      <c r="P210" s="41"/>
      <c r="Q210" s="41"/>
      <c r="R210" s="41"/>
      <c r="S210" s="41"/>
      <c r="T210" s="42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T210" s="2" t="s">
        <v>219</v>
      </c>
      <c r="AU210" s="2" t="s">
        <v>80</v>
      </c>
    </row>
    <row r="211" spans="1:65" s="161" customFormat="1">
      <c r="B211" s="162"/>
      <c r="D211" s="163" t="s">
        <v>221</v>
      </c>
      <c r="E211" s="164"/>
      <c r="F211" s="165" t="s">
        <v>222</v>
      </c>
      <c r="H211" s="164"/>
      <c r="I211" s="166"/>
      <c r="L211" s="162"/>
      <c r="M211" s="167"/>
      <c r="N211" s="168"/>
      <c r="O211" s="168"/>
      <c r="P211" s="168"/>
      <c r="Q211" s="168"/>
      <c r="R211" s="168"/>
      <c r="S211" s="168"/>
      <c r="T211" s="169"/>
      <c r="AT211" s="164" t="s">
        <v>221</v>
      </c>
      <c r="AU211" s="164" t="s">
        <v>80</v>
      </c>
      <c r="AV211" s="161" t="s">
        <v>78</v>
      </c>
      <c r="AW211" s="161" t="s">
        <v>32</v>
      </c>
      <c r="AX211" s="161" t="s">
        <v>71</v>
      </c>
      <c r="AY211" s="164" t="s">
        <v>110</v>
      </c>
    </row>
    <row r="212" spans="1:65" s="170" customFormat="1">
      <c r="B212" s="171"/>
      <c r="D212" s="163" t="s">
        <v>221</v>
      </c>
      <c r="E212" s="172"/>
      <c r="F212" s="173" t="s">
        <v>368</v>
      </c>
      <c r="H212" s="174">
        <v>5.4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221</v>
      </c>
      <c r="AU212" s="172" t="s">
        <v>80</v>
      </c>
      <c r="AV212" s="170" t="s">
        <v>80</v>
      </c>
      <c r="AW212" s="170" t="s">
        <v>32</v>
      </c>
      <c r="AX212" s="170" t="s">
        <v>71</v>
      </c>
      <c r="AY212" s="172" t="s">
        <v>110</v>
      </c>
    </row>
    <row r="213" spans="1:65" s="161" customFormat="1">
      <c r="B213" s="162"/>
      <c r="D213" s="163" t="s">
        <v>221</v>
      </c>
      <c r="E213" s="164"/>
      <c r="F213" s="165" t="s">
        <v>256</v>
      </c>
      <c r="H213" s="164"/>
      <c r="I213" s="166"/>
      <c r="L213" s="162"/>
      <c r="M213" s="167"/>
      <c r="N213" s="168"/>
      <c r="O213" s="168"/>
      <c r="P213" s="168"/>
      <c r="Q213" s="168"/>
      <c r="R213" s="168"/>
      <c r="S213" s="168"/>
      <c r="T213" s="169"/>
      <c r="AT213" s="164" t="s">
        <v>221</v>
      </c>
      <c r="AU213" s="164" t="s">
        <v>80</v>
      </c>
      <c r="AV213" s="161" t="s">
        <v>78</v>
      </c>
      <c r="AW213" s="161" t="s">
        <v>32</v>
      </c>
      <c r="AX213" s="161" t="s">
        <v>71</v>
      </c>
      <c r="AY213" s="164" t="s">
        <v>110</v>
      </c>
    </row>
    <row r="214" spans="1:65" s="170" customFormat="1">
      <c r="B214" s="171"/>
      <c r="D214" s="163" t="s">
        <v>221</v>
      </c>
      <c r="E214" s="172"/>
      <c r="F214" s="173" t="s">
        <v>369</v>
      </c>
      <c r="H214" s="174">
        <v>5.4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221</v>
      </c>
      <c r="AU214" s="172" t="s">
        <v>80</v>
      </c>
      <c r="AV214" s="170" t="s">
        <v>80</v>
      </c>
      <c r="AW214" s="170" t="s">
        <v>32</v>
      </c>
      <c r="AX214" s="170" t="s">
        <v>71</v>
      </c>
      <c r="AY214" s="172" t="s">
        <v>110</v>
      </c>
    </row>
    <row r="215" spans="1:65" s="170" customFormat="1">
      <c r="B215" s="171"/>
      <c r="D215" s="163" t="s">
        <v>221</v>
      </c>
      <c r="E215" s="172"/>
      <c r="F215" s="173" t="s">
        <v>370</v>
      </c>
      <c r="H215" s="174">
        <v>5.4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221</v>
      </c>
      <c r="AU215" s="172" t="s">
        <v>80</v>
      </c>
      <c r="AV215" s="170" t="s">
        <v>80</v>
      </c>
      <c r="AW215" s="170" t="s">
        <v>32</v>
      </c>
      <c r="AX215" s="170" t="s">
        <v>71</v>
      </c>
      <c r="AY215" s="172" t="s">
        <v>110</v>
      </c>
    </row>
    <row r="216" spans="1:65" s="179" customFormat="1">
      <c r="B216" s="180"/>
      <c r="D216" s="163" t="s">
        <v>221</v>
      </c>
      <c r="E216" s="181"/>
      <c r="F216" s="182" t="s">
        <v>227</v>
      </c>
      <c r="H216" s="183">
        <v>16.2</v>
      </c>
      <c r="I216" s="184"/>
      <c r="L216" s="180"/>
      <c r="M216" s="185"/>
      <c r="N216" s="186"/>
      <c r="O216" s="186"/>
      <c r="P216" s="186"/>
      <c r="Q216" s="186"/>
      <c r="R216" s="186"/>
      <c r="S216" s="186"/>
      <c r="T216" s="187"/>
      <c r="AT216" s="181" t="s">
        <v>221</v>
      </c>
      <c r="AU216" s="181" t="s">
        <v>80</v>
      </c>
      <c r="AV216" s="179" t="s">
        <v>127</v>
      </c>
      <c r="AW216" s="179" t="s">
        <v>32</v>
      </c>
      <c r="AX216" s="179" t="s">
        <v>78</v>
      </c>
      <c r="AY216" s="181" t="s">
        <v>110</v>
      </c>
    </row>
    <row r="217" spans="1:65" s="21" customFormat="1" ht="33" customHeight="1">
      <c r="A217" s="17"/>
      <c r="B217" s="136"/>
      <c r="C217" s="137" t="s">
        <v>371</v>
      </c>
      <c r="D217" s="137" t="s">
        <v>113</v>
      </c>
      <c r="E217" s="138" t="s">
        <v>372</v>
      </c>
      <c r="F217" s="139" t="s">
        <v>373</v>
      </c>
      <c r="G217" s="140" t="s">
        <v>244</v>
      </c>
      <c r="H217" s="141">
        <v>7</v>
      </c>
      <c r="I217" s="142"/>
      <c r="J217" s="143">
        <f>ROUND(I217*H217,2)</f>
        <v>0</v>
      </c>
      <c r="K217" s="144"/>
      <c r="L217" s="18"/>
      <c r="M217" s="145"/>
      <c r="N217" s="146" t="s">
        <v>42</v>
      </c>
      <c r="O217" s="41"/>
      <c r="P217" s="147">
        <f>O217*H217</f>
        <v>0</v>
      </c>
      <c r="Q217" s="147">
        <v>4.2000000000000002E-4</v>
      </c>
      <c r="R217" s="147">
        <f>Q217*H217</f>
        <v>2.9399999999999999E-3</v>
      </c>
      <c r="S217" s="147">
        <v>0</v>
      </c>
      <c r="T217" s="148">
        <f>S217*H217</f>
        <v>0</v>
      </c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R217" s="149" t="s">
        <v>117</v>
      </c>
      <c r="AT217" s="149" t="s">
        <v>113</v>
      </c>
      <c r="AU217" s="149" t="s">
        <v>80</v>
      </c>
      <c r="AY217" s="2" t="s">
        <v>110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2" t="s">
        <v>78</v>
      </c>
      <c r="BK217" s="150">
        <f>ROUND(I217*H217,2)</f>
        <v>0</v>
      </c>
      <c r="BL217" s="2" t="s">
        <v>117</v>
      </c>
      <c r="BM217" s="149" t="s">
        <v>374</v>
      </c>
    </row>
    <row r="218" spans="1:65" s="21" customFormat="1">
      <c r="A218" s="17"/>
      <c r="B218" s="18"/>
      <c r="C218" s="17"/>
      <c r="D218" s="156" t="s">
        <v>219</v>
      </c>
      <c r="E218" s="17"/>
      <c r="F218" s="157" t="s">
        <v>375</v>
      </c>
      <c r="G218" s="17"/>
      <c r="H218" s="17"/>
      <c r="I218" s="158"/>
      <c r="J218" s="17"/>
      <c r="K218" s="17"/>
      <c r="L218" s="18"/>
      <c r="M218" s="159"/>
      <c r="N218" s="160"/>
      <c r="O218" s="41"/>
      <c r="P218" s="41"/>
      <c r="Q218" s="41"/>
      <c r="R218" s="41"/>
      <c r="S218" s="41"/>
      <c r="T218" s="42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T218" s="2" t="s">
        <v>219</v>
      </c>
      <c r="AU218" s="2" t="s">
        <v>80</v>
      </c>
    </row>
    <row r="219" spans="1:65" s="161" customFormat="1">
      <c r="B219" s="162"/>
      <c r="D219" s="163" t="s">
        <v>221</v>
      </c>
      <c r="E219" s="164"/>
      <c r="F219" s="165" t="s">
        <v>222</v>
      </c>
      <c r="H219" s="164"/>
      <c r="I219" s="166"/>
      <c r="L219" s="162"/>
      <c r="M219" s="167"/>
      <c r="N219" s="168"/>
      <c r="O219" s="168"/>
      <c r="P219" s="168"/>
      <c r="Q219" s="168"/>
      <c r="R219" s="168"/>
      <c r="S219" s="168"/>
      <c r="T219" s="169"/>
      <c r="AT219" s="164" t="s">
        <v>221</v>
      </c>
      <c r="AU219" s="164" t="s">
        <v>80</v>
      </c>
      <c r="AV219" s="161" t="s">
        <v>78</v>
      </c>
      <c r="AW219" s="161" t="s">
        <v>32</v>
      </c>
      <c r="AX219" s="161" t="s">
        <v>71</v>
      </c>
      <c r="AY219" s="164" t="s">
        <v>110</v>
      </c>
    </row>
    <row r="220" spans="1:65" s="170" customFormat="1">
      <c r="B220" s="171"/>
      <c r="D220" s="163" t="s">
        <v>221</v>
      </c>
      <c r="E220" s="172"/>
      <c r="F220" s="173" t="s">
        <v>376</v>
      </c>
      <c r="H220" s="174">
        <v>2.1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221</v>
      </c>
      <c r="AU220" s="172" t="s">
        <v>80</v>
      </c>
      <c r="AV220" s="170" t="s">
        <v>80</v>
      </c>
      <c r="AW220" s="170" t="s">
        <v>32</v>
      </c>
      <c r="AX220" s="170" t="s">
        <v>71</v>
      </c>
      <c r="AY220" s="172" t="s">
        <v>110</v>
      </c>
    </row>
    <row r="221" spans="1:65" s="161" customFormat="1">
      <c r="B221" s="162"/>
      <c r="D221" s="163" t="s">
        <v>221</v>
      </c>
      <c r="E221" s="164"/>
      <c r="F221" s="165" t="s">
        <v>256</v>
      </c>
      <c r="H221" s="164"/>
      <c r="I221" s="166"/>
      <c r="L221" s="162"/>
      <c r="M221" s="167"/>
      <c r="N221" s="168"/>
      <c r="O221" s="168"/>
      <c r="P221" s="168"/>
      <c r="Q221" s="168"/>
      <c r="R221" s="168"/>
      <c r="S221" s="168"/>
      <c r="T221" s="169"/>
      <c r="AT221" s="164" t="s">
        <v>221</v>
      </c>
      <c r="AU221" s="164" t="s">
        <v>80</v>
      </c>
      <c r="AV221" s="161" t="s">
        <v>78</v>
      </c>
      <c r="AW221" s="161" t="s">
        <v>32</v>
      </c>
      <c r="AX221" s="161" t="s">
        <v>71</v>
      </c>
      <c r="AY221" s="164" t="s">
        <v>110</v>
      </c>
    </row>
    <row r="222" spans="1:65" s="170" customFormat="1">
      <c r="B222" s="171"/>
      <c r="D222" s="163" t="s">
        <v>221</v>
      </c>
      <c r="E222" s="172"/>
      <c r="F222" s="173" t="s">
        <v>377</v>
      </c>
      <c r="H222" s="174">
        <v>4.9000000000000004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221</v>
      </c>
      <c r="AU222" s="172" t="s">
        <v>80</v>
      </c>
      <c r="AV222" s="170" t="s">
        <v>80</v>
      </c>
      <c r="AW222" s="170" t="s">
        <v>32</v>
      </c>
      <c r="AX222" s="170" t="s">
        <v>71</v>
      </c>
      <c r="AY222" s="172" t="s">
        <v>110</v>
      </c>
    </row>
    <row r="223" spans="1:65" s="179" customFormat="1">
      <c r="B223" s="180"/>
      <c r="D223" s="163" t="s">
        <v>221</v>
      </c>
      <c r="E223" s="181"/>
      <c r="F223" s="182" t="s">
        <v>227</v>
      </c>
      <c r="H223" s="183">
        <v>7</v>
      </c>
      <c r="I223" s="184"/>
      <c r="L223" s="180"/>
      <c r="M223" s="185"/>
      <c r="N223" s="186"/>
      <c r="O223" s="186"/>
      <c r="P223" s="186"/>
      <c r="Q223" s="186"/>
      <c r="R223" s="186"/>
      <c r="S223" s="186"/>
      <c r="T223" s="187"/>
      <c r="AT223" s="181" t="s">
        <v>221</v>
      </c>
      <c r="AU223" s="181" t="s">
        <v>80</v>
      </c>
      <c r="AV223" s="179" t="s">
        <v>127</v>
      </c>
      <c r="AW223" s="179" t="s">
        <v>32</v>
      </c>
      <c r="AX223" s="179" t="s">
        <v>78</v>
      </c>
      <c r="AY223" s="181" t="s">
        <v>110</v>
      </c>
    </row>
    <row r="224" spans="1:65" s="21" customFormat="1" ht="16.5" customHeight="1">
      <c r="A224" s="17"/>
      <c r="B224" s="136"/>
      <c r="C224" s="197" t="s">
        <v>378</v>
      </c>
      <c r="D224" s="197" t="s">
        <v>336</v>
      </c>
      <c r="E224" s="198" t="s">
        <v>379</v>
      </c>
      <c r="F224" s="199" t="s">
        <v>380</v>
      </c>
      <c r="G224" s="200" t="s">
        <v>244</v>
      </c>
      <c r="H224" s="201">
        <v>7.718</v>
      </c>
      <c r="I224" s="202"/>
      <c r="J224" s="203">
        <f>ROUND(I224*H224,2)</f>
        <v>0</v>
      </c>
      <c r="K224" s="204"/>
      <c r="L224" s="205"/>
      <c r="M224" s="206"/>
      <c r="N224" s="207" t="s">
        <v>42</v>
      </c>
      <c r="O224" s="41"/>
      <c r="P224" s="147">
        <f>O224*H224</f>
        <v>0</v>
      </c>
      <c r="Q224" s="147">
        <v>1.0500000000000001E-2</v>
      </c>
      <c r="R224" s="147">
        <f>Q224*H224</f>
        <v>8.1039E-2</v>
      </c>
      <c r="S224" s="147">
        <v>0</v>
      </c>
      <c r="T224" s="148">
        <f>S224*H224</f>
        <v>0</v>
      </c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R224" s="149" t="s">
        <v>339</v>
      </c>
      <c r="AT224" s="149" t="s">
        <v>336</v>
      </c>
      <c r="AU224" s="149" t="s">
        <v>80</v>
      </c>
      <c r="AY224" s="2" t="s">
        <v>110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2" t="s">
        <v>78</v>
      </c>
      <c r="BK224" s="150">
        <f>ROUND(I224*H224,2)</f>
        <v>0</v>
      </c>
      <c r="BL224" s="2" t="s">
        <v>117</v>
      </c>
      <c r="BM224" s="149" t="s">
        <v>381</v>
      </c>
    </row>
    <row r="225" spans="1:65" s="161" customFormat="1">
      <c r="B225" s="162"/>
      <c r="D225" s="163" t="s">
        <v>221</v>
      </c>
      <c r="E225" s="164"/>
      <c r="F225" s="165" t="s">
        <v>222</v>
      </c>
      <c r="H225" s="164"/>
      <c r="I225" s="166"/>
      <c r="L225" s="162"/>
      <c r="M225" s="167"/>
      <c r="N225" s="168"/>
      <c r="O225" s="168"/>
      <c r="P225" s="168"/>
      <c r="Q225" s="168"/>
      <c r="R225" s="168"/>
      <c r="S225" s="168"/>
      <c r="T225" s="169"/>
      <c r="AT225" s="164" t="s">
        <v>221</v>
      </c>
      <c r="AU225" s="164" t="s">
        <v>80</v>
      </c>
      <c r="AV225" s="161" t="s">
        <v>78</v>
      </c>
      <c r="AW225" s="161" t="s">
        <v>32</v>
      </c>
      <c r="AX225" s="161" t="s">
        <v>71</v>
      </c>
      <c r="AY225" s="164" t="s">
        <v>110</v>
      </c>
    </row>
    <row r="226" spans="1:65" s="170" customFormat="1">
      <c r="B226" s="171"/>
      <c r="D226" s="163" t="s">
        <v>221</v>
      </c>
      <c r="E226" s="172"/>
      <c r="F226" s="173" t="s">
        <v>376</v>
      </c>
      <c r="H226" s="174">
        <v>2.1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221</v>
      </c>
      <c r="AU226" s="172" t="s">
        <v>80</v>
      </c>
      <c r="AV226" s="170" t="s">
        <v>80</v>
      </c>
      <c r="AW226" s="170" t="s">
        <v>32</v>
      </c>
      <c r="AX226" s="170" t="s">
        <v>71</v>
      </c>
      <c r="AY226" s="172" t="s">
        <v>110</v>
      </c>
    </row>
    <row r="227" spans="1:65" s="161" customFormat="1">
      <c r="B227" s="162"/>
      <c r="D227" s="163" t="s">
        <v>221</v>
      </c>
      <c r="E227" s="164"/>
      <c r="F227" s="165" t="s">
        <v>256</v>
      </c>
      <c r="H227" s="164"/>
      <c r="I227" s="166"/>
      <c r="L227" s="162"/>
      <c r="M227" s="167"/>
      <c r="N227" s="168"/>
      <c r="O227" s="168"/>
      <c r="P227" s="168"/>
      <c r="Q227" s="168"/>
      <c r="R227" s="168"/>
      <c r="S227" s="168"/>
      <c r="T227" s="169"/>
      <c r="AT227" s="164" t="s">
        <v>221</v>
      </c>
      <c r="AU227" s="164" t="s">
        <v>80</v>
      </c>
      <c r="AV227" s="161" t="s">
        <v>78</v>
      </c>
      <c r="AW227" s="161" t="s">
        <v>32</v>
      </c>
      <c r="AX227" s="161" t="s">
        <v>71</v>
      </c>
      <c r="AY227" s="164" t="s">
        <v>110</v>
      </c>
    </row>
    <row r="228" spans="1:65" s="170" customFormat="1">
      <c r="B228" s="171"/>
      <c r="D228" s="163" t="s">
        <v>221</v>
      </c>
      <c r="E228" s="172"/>
      <c r="F228" s="173" t="s">
        <v>377</v>
      </c>
      <c r="H228" s="174">
        <v>4.9000000000000004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221</v>
      </c>
      <c r="AU228" s="172" t="s">
        <v>80</v>
      </c>
      <c r="AV228" s="170" t="s">
        <v>80</v>
      </c>
      <c r="AW228" s="170" t="s">
        <v>32</v>
      </c>
      <c r="AX228" s="170" t="s">
        <v>71</v>
      </c>
      <c r="AY228" s="172" t="s">
        <v>110</v>
      </c>
    </row>
    <row r="229" spans="1:65" s="188" customFormat="1">
      <c r="B229" s="189"/>
      <c r="D229" s="163" t="s">
        <v>221</v>
      </c>
      <c r="E229" s="190"/>
      <c r="F229" s="191" t="s">
        <v>236</v>
      </c>
      <c r="H229" s="192">
        <v>7</v>
      </c>
      <c r="I229" s="193"/>
      <c r="L229" s="189"/>
      <c r="M229" s="194"/>
      <c r="N229" s="195"/>
      <c r="O229" s="195"/>
      <c r="P229" s="195"/>
      <c r="Q229" s="195"/>
      <c r="R229" s="195"/>
      <c r="S229" s="195"/>
      <c r="T229" s="196"/>
      <c r="AT229" s="190" t="s">
        <v>221</v>
      </c>
      <c r="AU229" s="190" t="s">
        <v>80</v>
      </c>
      <c r="AV229" s="188" t="s">
        <v>123</v>
      </c>
      <c r="AW229" s="188" t="s">
        <v>32</v>
      </c>
      <c r="AX229" s="188" t="s">
        <v>71</v>
      </c>
      <c r="AY229" s="190" t="s">
        <v>110</v>
      </c>
    </row>
    <row r="230" spans="1:65" s="170" customFormat="1">
      <c r="B230" s="171"/>
      <c r="D230" s="163" t="s">
        <v>221</v>
      </c>
      <c r="E230" s="172"/>
      <c r="F230" s="173" t="s">
        <v>382</v>
      </c>
      <c r="H230" s="174">
        <v>7.35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221</v>
      </c>
      <c r="AU230" s="172" t="s">
        <v>80</v>
      </c>
      <c r="AV230" s="170" t="s">
        <v>80</v>
      </c>
      <c r="AW230" s="170" t="s">
        <v>32</v>
      </c>
      <c r="AX230" s="170" t="s">
        <v>78</v>
      </c>
      <c r="AY230" s="172" t="s">
        <v>110</v>
      </c>
    </row>
    <row r="231" spans="1:65" s="170" customFormat="1">
      <c r="B231" s="171"/>
      <c r="D231" s="163" t="s">
        <v>221</v>
      </c>
      <c r="F231" s="173" t="s">
        <v>383</v>
      </c>
      <c r="H231" s="174">
        <v>7.718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221</v>
      </c>
      <c r="AU231" s="172" t="s">
        <v>80</v>
      </c>
      <c r="AV231" s="170" t="s">
        <v>80</v>
      </c>
      <c r="AW231" s="170" t="s">
        <v>3</v>
      </c>
      <c r="AX231" s="170" t="s">
        <v>78</v>
      </c>
      <c r="AY231" s="172" t="s">
        <v>110</v>
      </c>
    </row>
    <row r="232" spans="1:65" s="21" customFormat="1" ht="66.75" customHeight="1">
      <c r="A232" s="17"/>
      <c r="B232" s="136"/>
      <c r="C232" s="137" t="s">
        <v>384</v>
      </c>
      <c r="D232" s="137" t="s">
        <v>113</v>
      </c>
      <c r="E232" s="138" t="s">
        <v>385</v>
      </c>
      <c r="F232" s="139" t="s">
        <v>386</v>
      </c>
      <c r="G232" s="140" t="s">
        <v>217</v>
      </c>
      <c r="H232" s="141">
        <v>1</v>
      </c>
      <c r="I232" s="142"/>
      <c r="J232" s="143">
        <f>ROUND(I232*H232,2)</f>
        <v>0</v>
      </c>
      <c r="K232" s="144"/>
      <c r="L232" s="18"/>
      <c r="M232" s="145"/>
      <c r="N232" s="146" t="s">
        <v>42</v>
      </c>
      <c r="O232" s="41"/>
      <c r="P232" s="147">
        <f>O232*H232</f>
        <v>0</v>
      </c>
      <c r="Q232" s="147">
        <v>3.3800000000000002E-3</v>
      </c>
      <c r="R232" s="147">
        <f>Q232*H232</f>
        <v>3.3800000000000002E-3</v>
      </c>
      <c r="S232" s="147">
        <v>1.7000000000000001E-2</v>
      </c>
      <c r="T232" s="148">
        <f>S232*H232</f>
        <v>1.7000000000000001E-2</v>
      </c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R232" s="149" t="s">
        <v>117</v>
      </c>
      <c r="AT232" s="149" t="s">
        <v>113</v>
      </c>
      <c r="AU232" s="149" t="s">
        <v>80</v>
      </c>
      <c r="AY232" s="2" t="s">
        <v>110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2" t="s">
        <v>78</v>
      </c>
      <c r="BK232" s="150">
        <f>ROUND(I232*H232,2)</f>
        <v>0</v>
      </c>
      <c r="BL232" s="2" t="s">
        <v>117</v>
      </c>
      <c r="BM232" s="149" t="s">
        <v>387</v>
      </c>
    </row>
    <row r="233" spans="1:65" s="21" customFormat="1">
      <c r="A233" s="17"/>
      <c r="B233" s="18"/>
      <c r="C233" s="17"/>
      <c r="D233" s="156" t="s">
        <v>219</v>
      </c>
      <c r="E233" s="17"/>
      <c r="F233" s="157" t="s">
        <v>388</v>
      </c>
      <c r="G233" s="17"/>
      <c r="H233" s="17"/>
      <c r="I233" s="158"/>
      <c r="J233" s="17"/>
      <c r="K233" s="17"/>
      <c r="L233" s="18"/>
      <c r="M233" s="159"/>
      <c r="N233" s="160"/>
      <c r="O233" s="41"/>
      <c r="P233" s="41"/>
      <c r="Q233" s="41"/>
      <c r="R233" s="41"/>
      <c r="S233" s="41"/>
      <c r="T233" s="42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T233" s="2" t="s">
        <v>219</v>
      </c>
      <c r="AU233" s="2" t="s">
        <v>80</v>
      </c>
    </row>
    <row r="234" spans="1:65" s="161" customFormat="1">
      <c r="B234" s="162"/>
      <c r="D234" s="163" t="s">
        <v>221</v>
      </c>
      <c r="E234" s="164"/>
      <c r="F234" s="165" t="s">
        <v>256</v>
      </c>
      <c r="H234" s="164"/>
      <c r="I234" s="166"/>
      <c r="L234" s="162"/>
      <c r="M234" s="167"/>
      <c r="N234" s="168"/>
      <c r="O234" s="168"/>
      <c r="P234" s="168"/>
      <c r="Q234" s="168"/>
      <c r="R234" s="168"/>
      <c r="S234" s="168"/>
      <c r="T234" s="169"/>
      <c r="AT234" s="164" t="s">
        <v>221</v>
      </c>
      <c r="AU234" s="164" t="s">
        <v>80</v>
      </c>
      <c r="AV234" s="161" t="s">
        <v>78</v>
      </c>
      <c r="AW234" s="161" t="s">
        <v>32</v>
      </c>
      <c r="AX234" s="161" t="s">
        <v>71</v>
      </c>
      <c r="AY234" s="164" t="s">
        <v>110</v>
      </c>
    </row>
    <row r="235" spans="1:65" s="170" customFormat="1">
      <c r="B235" s="171"/>
      <c r="D235" s="163" t="s">
        <v>221</v>
      </c>
      <c r="E235" s="172"/>
      <c r="F235" s="173" t="s">
        <v>389</v>
      </c>
      <c r="H235" s="174">
        <v>1</v>
      </c>
      <c r="I235" s="175"/>
      <c r="L235" s="171"/>
      <c r="M235" s="176"/>
      <c r="N235" s="177"/>
      <c r="O235" s="177"/>
      <c r="P235" s="177"/>
      <c r="Q235" s="177"/>
      <c r="R235" s="177"/>
      <c r="S235" s="177"/>
      <c r="T235" s="178"/>
      <c r="AT235" s="172" t="s">
        <v>221</v>
      </c>
      <c r="AU235" s="172" t="s">
        <v>80</v>
      </c>
      <c r="AV235" s="170" t="s">
        <v>80</v>
      </c>
      <c r="AW235" s="170" t="s">
        <v>32</v>
      </c>
      <c r="AX235" s="170" t="s">
        <v>78</v>
      </c>
      <c r="AY235" s="172" t="s">
        <v>110</v>
      </c>
    </row>
    <row r="236" spans="1:65" s="21" customFormat="1" ht="49.15" customHeight="1">
      <c r="A236" s="17"/>
      <c r="B236" s="136"/>
      <c r="C236" s="137" t="s">
        <v>390</v>
      </c>
      <c r="D236" s="137" t="s">
        <v>113</v>
      </c>
      <c r="E236" s="138" t="s">
        <v>391</v>
      </c>
      <c r="F236" s="139" t="s">
        <v>392</v>
      </c>
      <c r="G236" s="140" t="s">
        <v>244</v>
      </c>
      <c r="H236" s="141">
        <v>169.9</v>
      </c>
      <c r="I236" s="142"/>
      <c r="J236" s="143">
        <f>ROUND(I236*H236,2)</f>
        <v>0</v>
      </c>
      <c r="K236" s="144"/>
      <c r="L236" s="18"/>
      <c r="M236" s="145"/>
      <c r="N236" s="146" t="s">
        <v>42</v>
      </c>
      <c r="O236" s="41"/>
      <c r="P236" s="147">
        <f>O236*H236</f>
        <v>0</v>
      </c>
      <c r="Q236" s="147">
        <v>1.3849999999999999E-2</v>
      </c>
      <c r="R236" s="147">
        <f>Q236*H236</f>
        <v>2.3531149999999998</v>
      </c>
      <c r="S236" s="147">
        <v>0</v>
      </c>
      <c r="T236" s="148">
        <f>S236*H236</f>
        <v>0</v>
      </c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R236" s="149" t="s">
        <v>117</v>
      </c>
      <c r="AT236" s="149" t="s">
        <v>113</v>
      </c>
      <c r="AU236" s="149" t="s">
        <v>80</v>
      </c>
      <c r="AY236" s="2" t="s">
        <v>110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2" t="s">
        <v>78</v>
      </c>
      <c r="BK236" s="150">
        <f>ROUND(I236*H236,2)</f>
        <v>0</v>
      </c>
      <c r="BL236" s="2" t="s">
        <v>117</v>
      </c>
      <c r="BM236" s="149" t="s">
        <v>393</v>
      </c>
    </row>
    <row r="237" spans="1:65" s="21" customFormat="1">
      <c r="A237" s="17"/>
      <c r="B237" s="18"/>
      <c r="C237" s="17"/>
      <c r="D237" s="156" t="s">
        <v>219</v>
      </c>
      <c r="E237" s="17"/>
      <c r="F237" s="157" t="s">
        <v>394</v>
      </c>
      <c r="G237" s="17"/>
      <c r="H237" s="17"/>
      <c r="I237" s="158"/>
      <c r="J237" s="17"/>
      <c r="K237" s="17"/>
      <c r="L237" s="18"/>
      <c r="M237" s="159"/>
      <c r="N237" s="160"/>
      <c r="O237" s="41"/>
      <c r="P237" s="41"/>
      <c r="Q237" s="41"/>
      <c r="R237" s="41"/>
      <c r="S237" s="41"/>
      <c r="T237" s="42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T237" s="2" t="s">
        <v>219</v>
      </c>
      <c r="AU237" s="2" t="s">
        <v>80</v>
      </c>
    </row>
    <row r="238" spans="1:65" s="161" customFormat="1">
      <c r="B238" s="162"/>
      <c r="D238" s="163" t="s">
        <v>221</v>
      </c>
      <c r="E238" s="164"/>
      <c r="F238" s="165" t="s">
        <v>225</v>
      </c>
      <c r="H238" s="164"/>
      <c r="I238" s="166"/>
      <c r="L238" s="162"/>
      <c r="M238" s="167"/>
      <c r="N238" s="168"/>
      <c r="O238" s="168"/>
      <c r="P238" s="168"/>
      <c r="Q238" s="168"/>
      <c r="R238" s="168"/>
      <c r="S238" s="168"/>
      <c r="T238" s="169"/>
      <c r="AT238" s="164" t="s">
        <v>221</v>
      </c>
      <c r="AU238" s="164" t="s">
        <v>80</v>
      </c>
      <c r="AV238" s="161" t="s">
        <v>78</v>
      </c>
      <c r="AW238" s="161" t="s">
        <v>32</v>
      </c>
      <c r="AX238" s="161" t="s">
        <v>71</v>
      </c>
      <c r="AY238" s="164" t="s">
        <v>110</v>
      </c>
    </row>
    <row r="239" spans="1:65" s="170" customFormat="1" ht="22.5">
      <c r="B239" s="171"/>
      <c r="D239" s="163" t="s">
        <v>221</v>
      </c>
      <c r="E239" s="172"/>
      <c r="F239" s="173" t="s">
        <v>395</v>
      </c>
      <c r="H239" s="174">
        <v>169.9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221</v>
      </c>
      <c r="AU239" s="172" t="s">
        <v>80</v>
      </c>
      <c r="AV239" s="170" t="s">
        <v>80</v>
      </c>
      <c r="AW239" s="170" t="s">
        <v>32</v>
      </c>
      <c r="AX239" s="170" t="s">
        <v>78</v>
      </c>
      <c r="AY239" s="172" t="s">
        <v>110</v>
      </c>
    </row>
    <row r="240" spans="1:65" s="21" customFormat="1" ht="37.9" customHeight="1">
      <c r="A240" s="17"/>
      <c r="B240" s="136"/>
      <c r="C240" s="137" t="s">
        <v>396</v>
      </c>
      <c r="D240" s="137" t="s">
        <v>113</v>
      </c>
      <c r="E240" s="138" t="s">
        <v>397</v>
      </c>
      <c r="F240" s="139" t="s">
        <v>398</v>
      </c>
      <c r="G240" s="140" t="s">
        <v>116</v>
      </c>
      <c r="H240" s="141">
        <v>183.5</v>
      </c>
      <c r="I240" s="142"/>
      <c r="J240" s="143">
        <f>ROUND(I240*H240,2)</f>
        <v>0</v>
      </c>
      <c r="K240" s="144"/>
      <c r="L240" s="18"/>
      <c r="M240" s="145"/>
      <c r="N240" s="146" t="s">
        <v>42</v>
      </c>
      <c r="O240" s="41"/>
      <c r="P240" s="147">
        <f>O240*H240</f>
        <v>0</v>
      </c>
      <c r="Q240" s="147">
        <v>4.3800000000000002E-3</v>
      </c>
      <c r="R240" s="147">
        <f>Q240*H240</f>
        <v>0.80373000000000006</v>
      </c>
      <c r="S240" s="147">
        <v>0</v>
      </c>
      <c r="T240" s="148">
        <f>S240*H240</f>
        <v>0</v>
      </c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R240" s="149" t="s">
        <v>117</v>
      </c>
      <c r="AT240" s="149" t="s">
        <v>113</v>
      </c>
      <c r="AU240" s="149" t="s">
        <v>80</v>
      </c>
      <c r="AY240" s="2" t="s">
        <v>110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2" t="s">
        <v>78</v>
      </c>
      <c r="BK240" s="150">
        <f>ROUND(I240*H240,2)</f>
        <v>0</v>
      </c>
      <c r="BL240" s="2" t="s">
        <v>117</v>
      </c>
      <c r="BM240" s="149" t="s">
        <v>399</v>
      </c>
    </row>
    <row r="241" spans="1:65" s="21" customFormat="1">
      <c r="A241" s="17"/>
      <c r="B241" s="18"/>
      <c r="C241" s="17"/>
      <c r="D241" s="156" t="s">
        <v>219</v>
      </c>
      <c r="E241" s="17"/>
      <c r="F241" s="157" t="s">
        <v>400</v>
      </c>
      <c r="G241" s="17"/>
      <c r="H241" s="17"/>
      <c r="I241" s="158"/>
      <c r="J241" s="17"/>
      <c r="K241" s="17"/>
      <c r="L241" s="18"/>
      <c r="M241" s="159"/>
      <c r="N241" s="160"/>
      <c r="O241" s="41"/>
      <c r="P241" s="41"/>
      <c r="Q241" s="41"/>
      <c r="R241" s="41"/>
      <c r="S241" s="41"/>
      <c r="T241" s="42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T241" s="2" t="s">
        <v>219</v>
      </c>
      <c r="AU241" s="2" t="s">
        <v>80</v>
      </c>
    </row>
    <row r="242" spans="1:65" s="161" customFormat="1">
      <c r="B242" s="162"/>
      <c r="D242" s="163" t="s">
        <v>221</v>
      </c>
      <c r="E242" s="164"/>
      <c r="F242" s="165" t="s">
        <v>225</v>
      </c>
      <c r="H242" s="164"/>
      <c r="I242" s="166"/>
      <c r="L242" s="162"/>
      <c r="M242" s="167"/>
      <c r="N242" s="168"/>
      <c r="O242" s="168"/>
      <c r="P242" s="168"/>
      <c r="Q242" s="168"/>
      <c r="R242" s="168"/>
      <c r="S242" s="168"/>
      <c r="T242" s="169"/>
      <c r="AT242" s="164" t="s">
        <v>221</v>
      </c>
      <c r="AU242" s="164" t="s">
        <v>80</v>
      </c>
      <c r="AV242" s="161" t="s">
        <v>78</v>
      </c>
      <c r="AW242" s="161" t="s">
        <v>32</v>
      </c>
      <c r="AX242" s="161" t="s">
        <v>71</v>
      </c>
      <c r="AY242" s="164" t="s">
        <v>110</v>
      </c>
    </row>
    <row r="243" spans="1:65" s="170" customFormat="1" ht="22.5">
      <c r="B243" s="171"/>
      <c r="D243" s="163" t="s">
        <v>221</v>
      </c>
      <c r="E243" s="172"/>
      <c r="F243" s="173" t="s">
        <v>401</v>
      </c>
      <c r="H243" s="174">
        <v>183.5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221</v>
      </c>
      <c r="AU243" s="172" t="s">
        <v>80</v>
      </c>
      <c r="AV243" s="170" t="s">
        <v>80</v>
      </c>
      <c r="AW243" s="170" t="s">
        <v>32</v>
      </c>
      <c r="AX243" s="170" t="s">
        <v>78</v>
      </c>
      <c r="AY243" s="172" t="s">
        <v>110</v>
      </c>
    </row>
    <row r="244" spans="1:65" s="21" customFormat="1" ht="37.9" customHeight="1">
      <c r="A244" s="17"/>
      <c r="B244" s="136"/>
      <c r="C244" s="137" t="s">
        <v>402</v>
      </c>
      <c r="D244" s="137" t="s">
        <v>113</v>
      </c>
      <c r="E244" s="138" t="s">
        <v>403</v>
      </c>
      <c r="F244" s="139" t="s">
        <v>404</v>
      </c>
      <c r="G244" s="140" t="s">
        <v>244</v>
      </c>
      <c r="H244" s="141">
        <v>113.64</v>
      </c>
      <c r="I244" s="142"/>
      <c r="J244" s="143">
        <f>ROUND(I244*H244,2)</f>
        <v>0</v>
      </c>
      <c r="K244" s="144"/>
      <c r="L244" s="18"/>
      <c r="M244" s="145"/>
      <c r="N244" s="146" t="s">
        <v>42</v>
      </c>
      <c r="O244" s="41"/>
      <c r="P244" s="147">
        <f>O244*H244</f>
        <v>0</v>
      </c>
      <c r="Q244" s="147">
        <v>2.9E-4</v>
      </c>
      <c r="R244" s="147">
        <f>Q244*H244</f>
        <v>3.2955600000000002E-2</v>
      </c>
      <c r="S244" s="147">
        <v>0</v>
      </c>
      <c r="T244" s="148">
        <f>S244*H244</f>
        <v>0</v>
      </c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R244" s="149" t="s">
        <v>117</v>
      </c>
      <c r="AT244" s="149" t="s">
        <v>113</v>
      </c>
      <c r="AU244" s="149" t="s">
        <v>80</v>
      </c>
      <c r="AY244" s="2" t="s">
        <v>110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2" t="s">
        <v>78</v>
      </c>
      <c r="BK244" s="150">
        <f>ROUND(I244*H244,2)</f>
        <v>0</v>
      </c>
      <c r="BL244" s="2" t="s">
        <v>117</v>
      </c>
      <c r="BM244" s="149" t="s">
        <v>405</v>
      </c>
    </row>
    <row r="245" spans="1:65" s="161" customFormat="1">
      <c r="B245" s="162"/>
      <c r="D245" s="163" t="s">
        <v>221</v>
      </c>
      <c r="E245" s="164"/>
      <c r="F245" s="165" t="s">
        <v>406</v>
      </c>
      <c r="H245" s="164"/>
      <c r="I245" s="166"/>
      <c r="L245" s="162"/>
      <c r="M245" s="167"/>
      <c r="N245" s="168"/>
      <c r="O245" s="168"/>
      <c r="P245" s="168"/>
      <c r="Q245" s="168"/>
      <c r="R245" s="168"/>
      <c r="S245" s="168"/>
      <c r="T245" s="169"/>
      <c r="AT245" s="164" t="s">
        <v>221</v>
      </c>
      <c r="AU245" s="164" t="s">
        <v>80</v>
      </c>
      <c r="AV245" s="161" t="s">
        <v>78</v>
      </c>
      <c r="AW245" s="161" t="s">
        <v>32</v>
      </c>
      <c r="AX245" s="161" t="s">
        <v>71</v>
      </c>
      <c r="AY245" s="164" t="s">
        <v>110</v>
      </c>
    </row>
    <row r="246" spans="1:65" s="161" customFormat="1">
      <c r="B246" s="162"/>
      <c r="D246" s="163" t="s">
        <v>221</v>
      </c>
      <c r="E246" s="164"/>
      <c r="F246" s="165" t="s">
        <v>407</v>
      </c>
      <c r="H246" s="164"/>
      <c r="I246" s="166"/>
      <c r="L246" s="162"/>
      <c r="M246" s="167"/>
      <c r="N246" s="168"/>
      <c r="O246" s="168"/>
      <c r="P246" s="168"/>
      <c r="Q246" s="168"/>
      <c r="R246" s="168"/>
      <c r="S246" s="168"/>
      <c r="T246" s="169"/>
      <c r="AT246" s="164" t="s">
        <v>221</v>
      </c>
      <c r="AU246" s="164" t="s">
        <v>80</v>
      </c>
      <c r="AV246" s="161" t="s">
        <v>78</v>
      </c>
      <c r="AW246" s="161" t="s">
        <v>32</v>
      </c>
      <c r="AX246" s="161" t="s">
        <v>71</v>
      </c>
      <c r="AY246" s="164" t="s">
        <v>110</v>
      </c>
    </row>
    <row r="247" spans="1:65" s="161" customFormat="1">
      <c r="B247" s="162"/>
      <c r="D247" s="163" t="s">
        <v>221</v>
      </c>
      <c r="E247" s="164"/>
      <c r="F247" s="165" t="s">
        <v>334</v>
      </c>
      <c r="H247" s="164"/>
      <c r="I247" s="166"/>
      <c r="L247" s="162"/>
      <c r="M247" s="167"/>
      <c r="N247" s="168"/>
      <c r="O247" s="168"/>
      <c r="P247" s="168"/>
      <c r="Q247" s="168"/>
      <c r="R247" s="168"/>
      <c r="S247" s="168"/>
      <c r="T247" s="169"/>
      <c r="AT247" s="164" t="s">
        <v>221</v>
      </c>
      <c r="AU247" s="164" t="s">
        <v>80</v>
      </c>
      <c r="AV247" s="161" t="s">
        <v>78</v>
      </c>
      <c r="AW247" s="161" t="s">
        <v>32</v>
      </c>
      <c r="AX247" s="161" t="s">
        <v>71</v>
      </c>
      <c r="AY247" s="164" t="s">
        <v>110</v>
      </c>
    </row>
    <row r="248" spans="1:65" s="170" customFormat="1">
      <c r="B248" s="171"/>
      <c r="D248" s="163" t="s">
        <v>221</v>
      </c>
      <c r="E248" s="172"/>
      <c r="F248" s="173" t="s">
        <v>408</v>
      </c>
      <c r="H248" s="174">
        <v>14.08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221</v>
      </c>
      <c r="AU248" s="172" t="s">
        <v>80</v>
      </c>
      <c r="AV248" s="170" t="s">
        <v>80</v>
      </c>
      <c r="AW248" s="170" t="s">
        <v>32</v>
      </c>
      <c r="AX248" s="170" t="s">
        <v>71</v>
      </c>
      <c r="AY248" s="172" t="s">
        <v>110</v>
      </c>
    </row>
    <row r="249" spans="1:65" s="170" customFormat="1">
      <c r="B249" s="171"/>
      <c r="D249" s="163" t="s">
        <v>221</v>
      </c>
      <c r="E249" s="172"/>
      <c r="F249" s="173" t="s">
        <v>409</v>
      </c>
      <c r="H249" s="174">
        <v>7.44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221</v>
      </c>
      <c r="AU249" s="172" t="s">
        <v>80</v>
      </c>
      <c r="AV249" s="170" t="s">
        <v>80</v>
      </c>
      <c r="AW249" s="170" t="s">
        <v>32</v>
      </c>
      <c r="AX249" s="170" t="s">
        <v>71</v>
      </c>
      <c r="AY249" s="172" t="s">
        <v>110</v>
      </c>
    </row>
    <row r="250" spans="1:65" s="161" customFormat="1">
      <c r="B250" s="162"/>
      <c r="D250" s="163" t="s">
        <v>221</v>
      </c>
      <c r="E250" s="164"/>
      <c r="F250" s="165" t="s">
        <v>225</v>
      </c>
      <c r="H250" s="164"/>
      <c r="I250" s="166"/>
      <c r="L250" s="162"/>
      <c r="M250" s="167"/>
      <c r="N250" s="168"/>
      <c r="O250" s="168"/>
      <c r="P250" s="168"/>
      <c r="Q250" s="168"/>
      <c r="R250" s="168"/>
      <c r="S250" s="168"/>
      <c r="T250" s="169"/>
      <c r="AT250" s="164" t="s">
        <v>221</v>
      </c>
      <c r="AU250" s="164" t="s">
        <v>80</v>
      </c>
      <c r="AV250" s="161" t="s">
        <v>78</v>
      </c>
      <c r="AW250" s="161" t="s">
        <v>32</v>
      </c>
      <c r="AX250" s="161" t="s">
        <v>71</v>
      </c>
      <c r="AY250" s="164" t="s">
        <v>110</v>
      </c>
    </row>
    <row r="251" spans="1:65" s="170" customFormat="1">
      <c r="B251" s="171"/>
      <c r="D251" s="163" t="s">
        <v>221</v>
      </c>
      <c r="E251" s="172"/>
      <c r="F251" s="173" t="s">
        <v>410</v>
      </c>
      <c r="H251" s="174">
        <v>78.2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221</v>
      </c>
      <c r="AU251" s="172" t="s">
        <v>80</v>
      </c>
      <c r="AV251" s="170" t="s">
        <v>80</v>
      </c>
      <c r="AW251" s="170" t="s">
        <v>32</v>
      </c>
      <c r="AX251" s="170" t="s">
        <v>71</v>
      </c>
      <c r="AY251" s="172" t="s">
        <v>110</v>
      </c>
    </row>
    <row r="252" spans="1:65" s="170" customFormat="1">
      <c r="B252" s="171"/>
      <c r="D252" s="163" t="s">
        <v>221</v>
      </c>
      <c r="E252" s="172"/>
      <c r="F252" s="173" t="s">
        <v>411</v>
      </c>
      <c r="H252" s="174">
        <v>13.92</v>
      </c>
      <c r="I252" s="175"/>
      <c r="L252" s="171"/>
      <c r="M252" s="176"/>
      <c r="N252" s="177"/>
      <c r="O252" s="177"/>
      <c r="P252" s="177"/>
      <c r="Q252" s="177"/>
      <c r="R252" s="177"/>
      <c r="S252" s="177"/>
      <c r="T252" s="178"/>
      <c r="AT252" s="172" t="s">
        <v>221</v>
      </c>
      <c r="AU252" s="172" t="s">
        <v>80</v>
      </c>
      <c r="AV252" s="170" t="s">
        <v>80</v>
      </c>
      <c r="AW252" s="170" t="s">
        <v>32</v>
      </c>
      <c r="AX252" s="170" t="s">
        <v>71</v>
      </c>
      <c r="AY252" s="172" t="s">
        <v>110</v>
      </c>
    </row>
    <row r="253" spans="1:65" s="179" customFormat="1">
      <c r="B253" s="180"/>
      <c r="D253" s="163" t="s">
        <v>221</v>
      </c>
      <c r="E253" s="181"/>
      <c r="F253" s="182" t="s">
        <v>227</v>
      </c>
      <c r="H253" s="183">
        <v>113.64</v>
      </c>
      <c r="I253" s="184"/>
      <c r="L253" s="180"/>
      <c r="M253" s="185"/>
      <c r="N253" s="186"/>
      <c r="O253" s="186"/>
      <c r="P253" s="186"/>
      <c r="Q253" s="186"/>
      <c r="R253" s="186"/>
      <c r="S253" s="186"/>
      <c r="T253" s="187"/>
      <c r="AT253" s="181" t="s">
        <v>221</v>
      </c>
      <c r="AU253" s="181" t="s">
        <v>80</v>
      </c>
      <c r="AV253" s="179" t="s">
        <v>127</v>
      </c>
      <c r="AW253" s="179" t="s">
        <v>32</v>
      </c>
      <c r="AX253" s="179" t="s">
        <v>78</v>
      </c>
      <c r="AY253" s="181" t="s">
        <v>110</v>
      </c>
    </row>
    <row r="254" spans="1:65" s="21" customFormat="1" ht="24.2" customHeight="1">
      <c r="A254" s="17"/>
      <c r="B254" s="136"/>
      <c r="C254" s="137" t="s">
        <v>412</v>
      </c>
      <c r="D254" s="137" t="s">
        <v>113</v>
      </c>
      <c r="E254" s="138" t="s">
        <v>413</v>
      </c>
      <c r="F254" s="139" t="s">
        <v>414</v>
      </c>
      <c r="G254" s="140" t="s">
        <v>244</v>
      </c>
      <c r="H254" s="141">
        <v>113.64</v>
      </c>
      <c r="I254" s="142"/>
      <c r="J254" s="143">
        <f>ROUND(I254*H254,2)</f>
        <v>0</v>
      </c>
      <c r="K254" s="144"/>
      <c r="L254" s="18"/>
      <c r="M254" s="145"/>
      <c r="N254" s="146" t="s">
        <v>42</v>
      </c>
      <c r="O254" s="41"/>
      <c r="P254" s="147">
        <f>O254*H254</f>
        <v>0</v>
      </c>
      <c r="Q254" s="147">
        <v>4.0999999999999999E-4</v>
      </c>
      <c r="R254" s="147">
        <f>Q254*H254</f>
        <v>4.6592399999999999E-2</v>
      </c>
      <c r="S254" s="147">
        <v>0</v>
      </c>
      <c r="T254" s="148">
        <f>S254*H254</f>
        <v>0</v>
      </c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R254" s="149" t="s">
        <v>117</v>
      </c>
      <c r="AT254" s="149" t="s">
        <v>113</v>
      </c>
      <c r="AU254" s="149" t="s">
        <v>80</v>
      </c>
      <c r="AY254" s="2" t="s">
        <v>110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2" t="s">
        <v>78</v>
      </c>
      <c r="BK254" s="150">
        <f>ROUND(I254*H254,2)</f>
        <v>0</v>
      </c>
      <c r="BL254" s="2" t="s">
        <v>117</v>
      </c>
      <c r="BM254" s="149" t="s">
        <v>415</v>
      </c>
    </row>
    <row r="255" spans="1:65" s="21" customFormat="1">
      <c r="A255" s="17"/>
      <c r="B255" s="18"/>
      <c r="C255" s="17"/>
      <c r="D255" s="156" t="s">
        <v>219</v>
      </c>
      <c r="E255" s="17"/>
      <c r="F255" s="157" t="s">
        <v>416</v>
      </c>
      <c r="G255" s="17"/>
      <c r="H255" s="17"/>
      <c r="I255" s="158"/>
      <c r="J255" s="17"/>
      <c r="K255" s="17"/>
      <c r="L255" s="18"/>
      <c r="M255" s="159"/>
      <c r="N255" s="160"/>
      <c r="O255" s="41"/>
      <c r="P255" s="41"/>
      <c r="Q255" s="41"/>
      <c r="R255" s="41"/>
      <c r="S255" s="41"/>
      <c r="T255" s="42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T255" s="2" t="s">
        <v>219</v>
      </c>
      <c r="AU255" s="2" t="s">
        <v>80</v>
      </c>
    </row>
    <row r="256" spans="1:65" s="161" customFormat="1">
      <c r="B256" s="162"/>
      <c r="D256" s="163" t="s">
        <v>221</v>
      </c>
      <c r="E256" s="164"/>
      <c r="F256" s="165" t="s">
        <v>406</v>
      </c>
      <c r="H256" s="164"/>
      <c r="I256" s="166"/>
      <c r="L256" s="162"/>
      <c r="M256" s="167"/>
      <c r="N256" s="168"/>
      <c r="O256" s="168"/>
      <c r="P256" s="168"/>
      <c r="Q256" s="168"/>
      <c r="R256" s="168"/>
      <c r="S256" s="168"/>
      <c r="T256" s="169"/>
      <c r="AT256" s="164" t="s">
        <v>221</v>
      </c>
      <c r="AU256" s="164" t="s">
        <v>80</v>
      </c>
      <c r="AV256" s="161" t="s">
        <v>78</v>
      </c>
      <c r="AW256" s="161" t="s">
        <v>32</v>
      </c>
      <c r="AX256" s="161" t="s">
        <v>71</v>
      </c>
      <c r="AY256" s="164" t="s">
        <v>110</v>
      </c>
    </row>
    <row r="257" spans="1:65" s="161" customFormat="1">
      <c r="B257" s="162"/>
      <c r="D257" s="163" t="s">
        <v>221</v>
      </c>
      <c r="E257" s="164"/>
      <c r="F257" s="165" t="s">
        <v>407</v>
      </c>
      <c r="H257" s="164"/>
      <c r="I257" s="166"/>
      <c r="L257" s="162"/>
      <c r="M257" s="167"/>
      <c r="N257" s="168"/>
      <c r="O257" s="168"/>
      <c r="P257" s="168"/>
      <c r="Q257" s="168"/>
      <c r="R257" s="168"/>
      <c r="S257" s="168"/>
      <c r="T257" s="169"/>
      <c r="AT257" s="164" t="s">
        <v>221</v>
      </c>
      <c r="AU257" s="164" t="s">
        <v>80</v>
      </c>
      <c r="AV257" s="161" t="s">
        <v>78</v>
      </c>
      <c r="AW257" s="161" t="s">
        <v>32</v>
      </c>
      <c r="AX257" s="161" t="s">
        <v>71</v>
      </c>
      <c r="AY257" s="164" t="s">
        <v>110</v>
      </c>
    </row>
    <row r="258" spans="1:65" s="161" customFormat="1">
      <c r="B258" s="162"/>
      <c r="D258" s="163" t="s">
        <v>221</v>
      </c>
      <c r="E258" s="164"/>
      <c r="F258" s="165" t="s">
        <v>417</v>
      </c>
      <c r="H258" s="164"/>
      <c r="I258" s="166"/>
      <c r="L258" s="162"/>
      <c r="M258" s="167"/>
      <c r="N258" s="168"/>
      <c r="O258" s="168"/>
      <c r="P258" s="168"/>
      <c r="Q258" s="168"/>
      <c r="R258" s="168"/>
      <c r="S258" s="168"/>
      <c r="T258" s="169"/>
      <c r="AT258" s="164" t="s">
        <v>221</v>
      </c>
      <c r="AU258" s="164" t="s">
        <v>80</v>
      </c>
      <c r="AV258" s="161" t="s">
        <v>78</v>
      </c>
      <c r="AW258" s="161" t="s">
        <v>32</v>
      </c>
      <c r="AX258" s="161" t="s">
        <v>71</v>
      </c>
      <c r="AY258" s="164" t="s">
        <v>110</v>
      </c>
    </row>
    <row r="259" spans="1:65" s="161" customFormat="1">
      <c r="B259" s="162"/>
      <c r="D259" s="163" t="s">
        <v>221</v>
      </c>
      <c r="E259" s="164"/>
      <c r="F259" s="165" t="s">
        <v>334</v>
      </c>
      <c r="H259" s="164"/>
      <c r="I259" s="166"/>
      <c r="L259" s="162"/>
      <c r="M259" s="167"/>
      <c r="N259" s="168"/>
      <c r="O259" s="168"/>
      <c r="P259" s="168"/>
      <c r="Q259" s="168"/>
      <c r="R259" s="168"/>
      <c r="S259" s="168"/>
      <c r="T259" s="169"/>
      <c r="AT259" s="164" t="s">
        <v>221</v>
      </c>
      <c r="AU259" s="164" t="s">
        <v>80</v>
      </c>
      <c r="AV259" s="161" t="s">
        <v>78</v>
      </c>
      <c r="AW259" s="161" t="s">
        <v>32</v>
      </c>
      <c r="AX259" s="161" t="s">
        <v>71</v>
      </c>
      <c r="AY259" s="164" t="s">
        <v>110</v>
      </c>
    </row>
    <row r="260" spans="1:65" s="170" customFormat="1">
      <c r="B260" s="171"/>
      <c r="D260" s="163" t="s">
        <v>221</v>
      </c>
      <c r="E260" s="172"/>
      <c r="F260" s="173" t="s">
        <v>408</v>
      </c>
      <c r="H260" s="174">
        <v>14.08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221</v>
      </c>
      <c r="AU260" s="172" t="s">
        <v>80</v>
      </c>
      <c r="AV260" s="170" t="s">
        <v>80</v>
      </c>
      <c r="AW260" s="170" t="s">
        <v>32</v>
      </c>
      <c r="AX260" s="170" t="s">
        <v>71</v>
      </c>
      <c r="AY260" s="172" t="s">
        <v>110</v>
      </c>
    </row>
    <row r="261" spans="1:65" s="170" customFormat="1">
      <c r="B261" s="171"/>
      <c r="D261" s="163" t="s">
        <v>221</v>
      </c>
      <c r="E261" s="172"/>
      <c r="F261" s="173" t="s">
        <v>409</v>
      </c>
      <c r="H261" s="174">
        <v>7.44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221</v>
      </c>
      <c r="AU261" s="172" t="s">
        <v>80</v>
      </c>
      <c r="AV261" s="170" t="s">
        <v>80</v>
      </c>
      <c r="AW261" s="170" t="s">
        <v>32</v>
      </c>
      <c r="AX261" s="170" t="s">
        <v>71</v>
      </c>
      <c r="AY261" s="172" t="s">
        <v>110</v>
      </c>
    </row>
    <row r="262" spans="1:65" s="161" customFormat="1">
      <c r="B262" s="162"/>
      <c r="D262" s="163" t="s">
        <v>221</v>
      </c>
      <c r="E262" s="164"/>
      <c r="F262" s="165" t="s">
        <v>225</v>
      </c>
      <c r="H262" s="164"/>
      <c r="I262" s="166"/>
      <c r="L262" s="162"/>
      <c r="M262" s="167"/>
      <c r="N262" s="168"/>
      <c r="O262" s="168"/>
      <c r="P262" s="168"/>
      <c r="Q262" s="168"/>
      <c r="R262" s="168"/>
      <c r="S262" s="168"/>
      <c r="T262" s="169"/>
      <c r="AT262" s="164" t="s">
        <v>221</v>
      </c>
      <c r="AU262" s="164" t="s">
        <v>80</v>
      </c>
      <c r="AV262" s="161" t="s">
        <v>78</v>
      </c>
      <c r="AW262" s="161" t="s">
        <v>32</v>
      </c>
      <c r="AX262" s="161" t="s">
        <v>71</v>
      </c>
      <c r="AY262" s="164" t="s">
        <v>110</v>
      </c>
    </row>
    <row r="263" spans="1:65" s="170" customFormat="1">
      <c r="B263" s="171"/>
      <c r="D263" s="163" t="s">
        <v>221</v>
      </c>
      <c r="E263" s="172"/>
      <c r="F263" s="173" t="s">
        <v>410</v>
      </c>
      <c r="H263" s="174">
        <v>78.2</v>
      </c>
      <c r="I263" s="175"/>
      <c r="L263" s="171"/>
      <c r="M263" s="176"/>
      <c r="N263" s="177"/>
      <c r="O263" s="177"/>
      <c r="P263" s="177"/>
      <c r="Q263" s="177"/>
      <c r="R263" s="177"/>
      <c r="S263" s="177"/>
      <c r="T263" s="178"/>
      <c r="AT263" s="172" t="s">
        <v>221</v>
      </c>
      <c r="AU263" s="172" t="s">
        <v>80</v>
      </c>
      <c r="AV263" s="170" t="s">
        <v>80</v>
      </c>
      <c r="AW263" s="170" t="s">
        <v>32</v>
      </c>
      <c r="AX263" s="170" t="s">
        <v>71</v>
      </c>
      <c r="AY263" s="172" t="s">
        <v>110</v>
      </c>
    </row>
    <row r="264" spans="1:65" s="170" customFormat="1">
      <c r="B264" s="171"/>
      <c r="D264" s="163" t="s">
        <v>221</v>
      </c>
      <c r="E264" s="172"/>
      <c r="F264" s="173" t="s">
        <v>411</v>
      </c>
      <c r="H264" s="174">
        <v>13.92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221</v>
      </c>
      <c r="AU264" s="172" t="s">
        <v>80</v>
      </c>
      <c r="AV264" s="170" t="s">
        <v>80</v>
      </c>
      <c r="AW264" s="170" t="s">
        <v>32</v>
      </c>
      <c r="AX264" s="170" t="s">
        <v>71</v>
      </c>
      <c r="AY264" s="172" t="s">
        <v>110</v>
      </c>
    </row>
    <row r="265" spans="1:65" s="179" customFormat="1">
      <c r="B265" s="180"/>
      <c r="D265" s="163" t="s">
        <v>221</v>
      </c>
      <c r="E265" s="181"/>
      <c r="F265" s="182" t="s">
        <v>227</v>
      </c>
      <c r="H265" s="183">
        <v>113.64</v>
      </c>
      <c r="I265" s="184"/>
      <c r="L265" s="180"/>
      <c r="M265" s="185"/>
      <c r="N265" s="186"/>
      <c r="O265" s="186"/>
      <c r="P265" s="186"/>
      <c r="Q265" s="186"/>
      <c r="R265" s="186"/>
      <c r="S265" s="186"/>
      <c r="T265" s="187"/>
      <c r="AT265" s="181" t="s">
        <v>221</v>
      </c>
      <c r="AU265" s="181" t="s">
        <v>80</v>
      </c>
      <c r="AV265" s="179" t="s">
        <v>127</v>
      </c>
      <c r="AW265" s="179" t="s">
        <v>32</v>
      </c>
      <c r="AX265" s="179" t="s">
        <v>78</v>
      </c>
      <c r="AY265" s="181" t="s">
        <v>110</v>
      </c>
    </row>
    <row r="266" spans="1:65" s="21" customFormat="1" ht="16.5" customHeight="1">
      <c r="A266" s="17"/>
      <c r="B266" s="136"/>
      <c r="C266" s="197" t="s">
        <v>418</v>
      </c>
      <c r="D266" s="197" t="s">
        <v>336</v>
      </c>
      <c r="E266" s="198" t="s">
        <v>379</v>
      </c>
      <c r="F266" s="199" t="s">
        <v>380</v>
      </c>
      <c r="G266" s="200" t="s">
        <v>244</v>
      </c>
      <c r="H266" s="201">
        <v>119.322</v>
      </c>
      <c r="I266" s="202"/>
      <c r="J266" s="203">
        <f>ROUND(I266*H266,2)</f>
        <v>0</v>
      </c>
      <c r="K266" s="204"/>
      <c r="L266" s="205"/>
      <c r="M266" s="206"/>
      <c r="N266" s="207" t="s">
        <v>42</v>
      </c>
      <c r="O266" s="41"/>
      <c r="P266" s="147">
        <f>O266*H266</f>
        <v>0</v>
      </c>
      <c r="Q266" s="147">
        <v>1.0500000000000001E-2</v>
      </c>
      <c r="R266" s="147">
        <f>Q266*H266</f>
        <v>1.2528810000000001</v>
      </c>
      <c r="S266" s="147">
        <v>0</v>
      </c>
      <c r="T266" s="148">
        <f>S266*H266</f>
        <v>0</v>
      </c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R266" s="149" t="s">
        <v>339</v>
      </c>
      <c r="AT266" s="149" t="s">
        <v>336</v>
      </c>
      <c r="AU266" s="149" t="s">
        <v>80</v>
      </c>
      <c r="AY266" s="2" t="s">
        <v>110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2" t="s">
        <v>78</v>
      </c>
      <c r="BK266" s="150">
        <f>ROUND(I266*H266,2)</f>
        <v>0</v>
      </c>
      <c r="BL266" s="2" t="s">
        <v>117</v>
      </c>
      <c r="BM266" s="149" t="s">
        <v>419</v>
      </c>
    </row>
    <row r="267" spans="1:65" s="170" customFormat="1">
      <c r="B267" s="171"/>
      <c r="D267" s="163" t="s">
        <v>221</v>
      </c>
      <c r="F267" s="173" t="s">
        <v>420</v>
      </c>
      <c r="H267" s="174">
        <v>119.322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221</v>
      </c>
      <c r="AU267" s="172" t="s">
        <v>80</v>
      </c>
      <c r="AV267" s="170" t="s">
        <v>80</v>
      </c>
      <c r="AW267" s="170" t="s">
        <v>3</v>
      </c>
      <c r="AX267" s="170" t="s">
        <v>78</v>
      </c>
      <c r="AY267" s="172" t="s">
        <v>110</v>
      </c>
    </row>
    <row r="268" spans="1:65" s="21" customFormat="1" ht="24.2" customHeight="1">
      <c r="A268" s="17"/>
      <c r="B268" s="136"/>
      <c r="C268" s="137" t="s">
        <v>421</v>
      </c>
      <c r="D268" s="137" t="s">
        <v>113</v>
      </c>
      <c r="E268" s="138" t="s">
        <v>422</v>
      </c>
      <c r="F268" s="139" t="s">
        <v>423</v>
      </c>
      <c r="G268" s="140" t="s">
        <v>244</v>
      </c>
      <c r="H268" s="141">
        <v>236.655</v>
      </c>
      <c r="I268" s="142"/>
      <c r="J268" s="143">
        <f>ROUND(I268*H268,2)</f>
        <v>0</v>
      </c>
      <c r="K268" s="144"/>
      <c r="L268" s="18"/>
      <c r="M268" s="145"/>
      <c r="N268" s="146" t="s">
        <v>42</v>
      </c>
      <c r="O268" s="41"/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R268" s="149" t="s">
        <v>117</v>
      </c>
      <c r="AT268" s="149" t="s">
        <v>113</v>
      </c>
      <c r="AU268" s="149" t="s">
        <v>80</v>
      </c>
      <c r="AY268" s="2" t="s">
        <v>110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2" t="s">
        <v>78</v>
      </c>
      <c r="BK268" s="150">
        <f>ROUND(I268*H268,2)</f>
        <v>0</v>
      </c>
      <c r="BL268" s="2" t="s">
        <v>117</v>
      </c>
      <c r="BM268" s="149" t="s">
        <v>424</v>
      </c>
    </row>
    <row r="269" spans="1:65" s="21" customFormat="1">
      <c r="A269" s="17"/>
      <c r="B269" s="18"/>
      <c r="C269" s="17"/>
      <c r="D269" s="156" t="s">
        <v>219</v>
      </c>
      <c r="E269" s="17"/>
      <c r="F269" s="157" t="s">
        <v>425</v>
      </c>
      <c r="G269" s="17"/>
      <c r="H269" s="17"/>
      <c r="I269" s="158"/>
      <c r="J269" s="17"/>
      <c r="K269" s="17"/>
      <c r="L269" s="18"/>
      <c r="M269" s="159"/>
      <c r="N269" s="160"/>
      <c r="O269" s="41"/>
      <c r="P269" s="41"/>
      <c r="Q269" s="41"/>
      <c r="R269" s="41"/>
      <c r="S269" s="41"/>
      <c r="T269" s="42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T269" s="2" t="s">
        <v>219</v>
      </c>
      <c r="AU269" s="2" t="s">
        <v>80</v>
      </c>
    </row>
    <row r="270" spans="1:65" s="161" customFormat="1">
      <c r="B270" s="162"/>
      <c r="D270" s="163" t="s">
        <v>221</v>
      </c>
      <c r="E270" s="164"/>
      <c r="F270" s="165" t="s">
        <v>222</v>
      </c>
      <c r="H270" s="164"/>
      <c r="I270" s="166"/>
      <c r="L270" s="162"/>
      <c r="M270" s="167"/>
      <c r="N270" s="168"/>
      <c r="O270" s="168"/>
      <c r="P270" s="168"/>
      <c r="Q270" s="168"/>
      <c r="R270" s="168"/>
      <c r="S270" s="168"/>
      <c r="T270" s="169"/>
      <c r="AT270" s="164" t="s">
        <v>221</v>
      </c>
      <c r="AU270" s="164" t="s">
        <v>80</v>
      </c>
      <c r="AV270" s="161" t="s">
        <v>78</v>
      </c>
      <c r="AW270" s="161" t="s">
        <v>32</v>
      </c>
      <c r="AX270" s="161" t="s">
        <v>71</v>
      </c>
      <c r="AY270" s="164" t="s">
        <v>110</v>
      </c>
    </row>
    <row r="271" spans="1:65" s="170" customFormat="1">
      <c r="B271" s="171"/>
      <c r="D271" s="163" t="s">
        <v>221</v>
      </c>
      <c r="E271" s="172"/>
      <c r="F271" s="173" t="s">
        <v>426</v>
      </c>
      <c r="H271" s="174">
        <v>20.655000000000001</v>
      </c>
      <c r="I271" s="175"/>
      <c r="L271" s="171"/>
      <c r="M271" s="176"/>
      <c r="N271" s="177"/>
      <c r="O271" s="177"/>
      <c r="P271" s="177"/>
      <c r="Q271" s="177"/>
      <c r="R271" s="177"/>
      <c r="S271" s="177"/>
      <c r="T271" s="178"/>
      <c r="AT271" s="172" t="s">
        <v>221</v>
      </c>
      <c r="AU271" s="172" t="s">
        <v>80</v>
      </c>
      <c r="AV271" s="170" t="s">
        <v>80</v>
      </c>
      <c r="AW271" s="170" t="s">
        <v>32</v>
      </c>
      <c r="AX271" s="170" t="s">
        <v>71</v>
      </c>
      <c r="AY271" s="172" t="s">
        <v>110</v>
      </c>
    </row>
    <row r="272" spans="1:65" s="170" customFormat="1">
      <c r="B272" s="171"/>
      <c r="D272" s="163" t="s">
        <v>221</v>
      </c>
      <c r="E272" s="172"/>
      <c r="F272" s="173" t="s">
        <v>427</v>
      </c>
      <c r="H272" s="174">
        <v>100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221</v>
      </c>
      <c r="AU272" s="172" t="s">
        <v>80</v>
      </c>
      <c r="AV272" s="170" t="s">
        <v>80</v>
      </c>
      <c r="AW272" s="170" t="s">
        <v>32</v>
      </c>
      <c r="AX272" s="170" t="s">
        <v>71</v>
      </c>
      <c r="AY272" s="172" t="s">
        <v>110</v>
      </c>
    </row>
    <row r="273" spans="1:65" s="188" customFormat="1">
      <c r="B273" s="189"/>
      <c r="D273" s="163" t="s">
        <v>221</v>
      </c>
      <c r="E273" s="190"/>
      <c r="F273" s="191" t="s">
        <v>236</v>
      </c>
      <c r="H273" s="192">
        <v>120.655</v>
      </c>
      <c r="I273" s="193"/>
      <c r="L273" s="189"/>
      <c r="M273" s="194"/>
      <c r="N273" s="195"/>
      <c r="O273" s="195"/>
      <c r="P273" s="195"/>
      <c r="Q273" s="195"/>
      <c r="R273" s="195"/>
      <c r="S273" s="195"/>
      <c r="T273" s="196"/>
      <c r="AT273" s="190" t="s">
        <v>221</v>
      </c>
      <c r="AU273" s="190" t="s">
        <v>80</v>
      </c>
      <c r="AV273" s="188" t="s">
        <v>123</v>
      </c>
      <c r="AW273" s="188" t="s">
        <v>32</v>
      </c>
      <c r="AX273" s="188" t="s">
        <v>71</v>
      </c>
      <c r="AY273" s="190" t="s">
        <v>110</v>
      </c>
    </row>
    <row r="274" spans="1:65" s="161" customFormat="1">
      <c r="B274" s="162"/>
      <c r="D274" s="163" t="s">
        <v>221</v>
      </c>
      <c r="E274" s="164"/>
      <c r="F274" s="165" t="s">
        <v>225</v>
      </c>
      <c r="H274" s="164"/>
      <c r="I274" s="166"/>
      <c r="L274" s="162"/>
      <c r="M274" s="167"/>
      <c r="N274" s="168"/>
      <c r="O274" s="168"/>
      <c r="P274" s="168"/>
      <c r="Q274" s="168"/>
      <c r="R274" s="168"/>
      <c r="S274" s="168"/>
      <c r="T274" s="169"/>
      <c r="AT274" s="164" t="s">
        <v>221</v>
      </c>
      <c r="AU274" s="164" t="s">
        <v>80</v>
      </c>
      <c r="AV274" s="161" t="s">
        <v>78</v>
      </c>
      <c r="AW274" s="161" t="s">
        <v>32</v>
      </c>
      <c r="AX274" s="161" t="s">
        <v>71</v>
      </c>
      <c r="AY274" s="164" t="s">
        <v>110</v>
      </c>
    </row>
    <row r="275" spans="1:65" s="170" customFormat="1">
      <c r="B275" s="171"/>
      <c r="D275" s="163" t="s">
        <v>221</v>
      </c>
      <c r="E275" s="172"/>
      <c r="F275" s="173" t="s">
        <v>428</v>
      </c>
      <c r="H275" s="174">
        <v>62</v>
      </c>
      <c r="I275" s="175"/>
      <c r="L275" s="171"/>
      <c r="M275" s="176"/>
      <c r="N275" s="177"/>
      <c r="O275" s="177"/>
      <c r="P275" s="177"/>
      <c r="Q275" s="177"/>
      <c r="R275" s="177"/>
      <c r="S275" s="177"/>
      <c r="T275" s="178"/>
      <c r="AT275" s="172" t="s">
        <v>221</v>
      </c>
      <c r="AU275" s="172" t="s">
        <v>80</v>
      </c>
      <c r="AV275" s="170" t="s">
        <v>80</v>
      </c>
      <c r="AW275" s="170" t="s">
        <v>32</v>
      </c>
      <c r="AX275" s="170" t="s">
        <v>71</v>
      </c>
      <c r="AY275" s="172" t="s">
        <v>110</v>
      </c>
    </row>
    <row r="276" spans="1:65" s="170" customFormat="1">
      <c r="B276" s="171"/>
      <c r="D276" s="163" t="s">
        <v>221</v>
      </c>
      <c r="E276" s="172"/>
      <c r="F276" s="173" t="s">
        <v>429</v>
      </c>
      <c r="H276" s="174">
        <v>41</v>
      </c>
      <c r="I276" s="175"/>
      <c r="L276" s="171"/>
      <c r="M276" s="176"/>
      <c r="N276" s="177"/>
      <c r="O276" s="177"/>
      <c r="P276" s="177"/>
      <c r="Q276" s="177"/>
      <c r="R276" s="177"/>
      <c r="S276" s="177"/>
      <c r="T276" s="178"/>
      <c r="AT276" s="172" t="s">
        <v>221</v>
      </c>
      <c r="AU276" s="172" t="s">
        <v>80</v>
      </c>
      <c r="AV276" s="170" t="s">
        <v>80</v>
      </c>
      <c r="AW276" s="170" t="s">
        <v>32</v>
      </c>
      <c r="AX276" s="170" t="s">
        <v>71</v>
      </c>
      <c r="AY276" s="172" t="s">
        <v>110</v>
      </c>
    </row>
    <row r="277" spans="1:65" s="170" customFormat="1">
      <c r="B277" s="171"/>
      <c r="D277" s="163" t="s">
        <v>221</v>
      </c>
      <c r="E277" s="172"/>
      <c r="F277" s="173" t="s">
        <v>430</v>
      </c>
      <c r="H277" s="174">
        <v>13</v>
      </c>
      <c r="I277" s="175"/>
      <c r="L277" s="171"/>
      <c r="M277" s="176"/>
      <c r="N277" s="177"/>
      <c r="O277" s="177"/>
      <c r="P277" s="177"/>
      <c r="Q277" s="177"/>
      <c r="R277" s="177"/>
      <c r="S277" s="177"/>
      <c r="T277" s="178"/>
      <c r="AT277" s="172" t="s">
        <v>221</v>
      </c>
      <c r="AU277" s="172" t="s">
        <v>80</v>
      </c>
      <c r="AV277" s="170" t="s">
        <v>80</v>
      </c>
      <c r="AW277" s="170" t="s">
        <v>32</v>
      </c>
      <c r="AX277" s="170" t="s">
        <v>71</v>
      </c>
      <c r="AY277" s="172" t="s">
        <v>110</v>
      </c>
    </row>
    <row r="278" spans="1:65" s="188" customFormat="1">
      <c r="B278" s="189"/>
      <c r="D278" s="163" t="s">
        <v>221</v>
      </c>
      <c r="E278" s="190"/>
      <c r="F278" s="191" t="s">
        <v>236</v>
      </c>
      <c r="H278" s="192">
        <v>116</v>
      </c>
      <c r="I278" s="193"/>
      <c r="L278" s="189"/>
      <c r="M278" s="194"/>
      <c r="N278" s="195"/>
      <c r="O278" s="195"/>
      <c r="P278" s="195"/>
      <c r="Q278" s="195"/>
      <c r="R278" s="195"/>
      <c r="S278" s="195"/>
      <c r="T278" s="196"/>
      <c r="AT278" s="190" t="s">
        <v>221</v>
      </c>
      <c r="AU278" s="190" t="s">
        <v>80</v>
      </c>
      <c r="AV278" s="188" t="s">
        <v>123</v>
      </c>
      <c r="AW278" s="188" t="s">
        <v>32</v>
      </c>
      <c r="AX278" s="188" t="s">
        <v>71</v>
      </c>
      <c r="AY278" s="190" t="s">
        <v>110</v>
      </c>
    </row>
    <row r="279" spans="1:65" s="179" customFormat="1">
      <c r="B279" s="180"/>
      <c r="D279" s="163" t="s">
        <v>221</v>
      </c>
      <c r="E279" s="181"/>
      <c r="F279" s="182" t="s">
        <v>227</v>
      </c>
      <c r="H279" s="183">
        <v>236.655</v>
      </c>
      <c r="I279" s="184"/>
      <c r="L279" s="180"/>
      <c r="M279" s="185"/>
      <c r="N279" s="186"/>
      <c r="O279" s="186"/>
      <c r="P279" s="186"/>
      <c r="Q279" s="186"/>
      <c r="R279" s="186"/>
      <c r="S279" s="186"/>
      <c r="T279" s="187"/>
      <c r="AT279" s="181" t="s">
        <v>221</v>
      </c>
      <c r="AU279" s="181" t="s">
        <v>80</v>
      </c>
      <c r="AV279" s="179" t="s">
        <v>127</v>
      </c>
      <c r="AW279" s="179" t="s">
        <v>32</v>
      </c>
      <c r="AX279" s="179" t="s">
        <v>78</v>
      </c>
      <c r="AY279" s="181" t="s">
        <v>110</v>
      </c>
    </row>
    <row r="280" spans="1:65" s="21" customFormat="1" ht="24.2" customHeight="1">
      <c r="A280" s="17"/>
      <c r="B280" s="136"/>
      <c r="C280" s="197" t="s">
        <v>431</v>
      </c>
      <c r="D280" s="197" t="s">
        <v>336</v>
      </c>
      <c r="E280" s="198" t="s">
        <v>432</v>
      </c>
      <c r="F280" s="199" t="s">
        <v>433</v>
      </c>
      <c r="G280" s="200" t="s">
        <v>244</v>
      </c>
      <c r="H280" s="201">
        <v>48.277999999999999</v>
      </c>
      <c r="I280" s="202"/>
      <c r="J280" s="203">
        <f>ROUND(I280*H280,2)</f>
        <v>0</v>
      </c>
      <c r="K280" s="204"/>
      <c r="L280" s="205"/>
      <c r="M280" s="206"/>
      <c r="N280" s="207" t="s">
        <v>42</v>
      </c>
      <c r="O280" s="41"/>
      <c r="P280" s="147">
        <f>O280*H280</f>
        <v>0</v>
      </c>
      <c r="Q280" s="147">
        <v>1.2099999999999999E-3</v>
      </c>
      <c r="R280" s="147">
        <f>Q280*H280</f>
        <v>5.8416379999999997E-2</v>
      </c>
      <c r="S280" s="147">
        <v>0</v>
      </c>
      <c r="T280" s="148">
        <f>S280*H280</f>
        <v>0</v>
      </c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R280" s="149" t="s">
        <v>339</v>
      </c>
      <c r="AT280" s="149" t="s">
        <v>336</v>
      </c>
      <c r="AU280" s="149" t="s">
        <v>80</v>
      </c>
      <c r="AY280" s="2" t="s">
        <v>110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2" t="s">
        <v>78</v>
      </c>
      <c r="BK280" s="150">
        <f>ROUND(I280*H280,2)</f>
        <v>0</v>
      </c>
      <c r="BL280" s="2" t="s">
        <v>117</v>
      </c>
      <c r="BM280" s="149" t="s">
        <v>434</v>
      </c>
    </row>
    <row r="281" spans="1:65" s="161" customFormat="1" ht="22.5">
      <c r="B281" s="162"/>
      <c r="D281" s="163" t="s">
        <v>221</v>
      </c>
      <c r="E281" s="164"/>
      <c r="F281" s="165" t="s">
        <v>435</v>
      </c>
      <c r="H281" s="164"/>
      <c r="I281" s="166"/>
      <c r="L281" s="162"/>
      <c r="M281" s="167"/>
      <c r="N281" s="168"/>
      <c r="O281" s="168"/>
      <c r="P281" s="168"/>
      <c r="Q281" s="168"/>
      <c r="R281" s="168"/>
      <c r="S281" s="168"/>
      <c r="T281" s="169"/>
      <c r="AT281" s="164" t="s">
        <v>221</v>
      </c>
      <c r="AU281" s="164" t="s">
        <v>80</v>
      </c>
      <c r="AV281" s="161" t="s">
        <v>78</v>
      </c>
      <c r="AW281" s="161" t="s">
        <v>32</v>
      </c>
      <c r="AX281" s="161" t="s">
        <v>71</v>
      </c>
      <c r="AY281" s="164" t="s">
        <v>110</v>
      </c>
    </row>
    <row r="282" spans="1:65" s="170" customFormat="1">
      <c r="B282" s="171"/>
      <c r="D282" s="163" t="s">
        <v>221</v>
      </c>
      <c r="E282" s="172"/>
      <c r="F282" s="173" t="s">
        <v>436</v>
      </c>
      <c r="H282" s="174">
        <v>48.277999999999999</v>
      </c>
      <c r="I282" s="175"/>
      <c r="L282" s="171"/>
      <c r="M282" s="176"/>
      <c r="N282" s="177"/>
      <c r="O282" s="177"/>
      <c r="P282" s="177"/>
      <c r="Q282" s="177"/>
      <c r="R282" s="177"/>
      <c r="S282" s="177"/>
      <c r="T282" s="178"/>
      <c r="AT282" s="172" t="s">
        <v>221</v>
      </c>
      <c r="AU282" s="172" t="s">
        <v>80</v>
      </c>
      <c r="AV282" s="170" t="s">
        <v>80</v>
      </c>
      <c r="AW282" s="170" t="s">
        <v>32</v>
      </c>
      <c r="AX282" s="170" t="s">
        <v>78</v>
      </c>
      <c r="AY282" s="172" t="s">
        <v>110</v>
      </c>
    </row>
    <row r="283" spans="1:65" s="21" customFormat="1" ht="44.25" customHeight="1">
      <c r="A283" s="17"/>
      <c r="B283" s="136"/>
      <c r="C283" s="137" t="s">
        <v>339</v>
      </c>
      <c r="D283" s="137" t="s">
        <v>113</v>
      </c>
      <c r="E283" s="138" t="s">
        <v>437</v>
      </c>
      <c r="F283" s="139" t="s">
        <v>438</v>
      </c>
      <c r="G283" s="140" t="s">
        <v>353</v>
      </c>
      <c r="H283" s="208"/>
      <c r="I283" s="142"/>
      <c r="J283" s="143">
        <f>ROUND(I283*H283,2)</f>
        <v>0</v>
      </c>
      <c r="K283" s="144"/>
      <c r="L283" s="18"/>
      <c r="M283" s="145"/>
      <c r="N283" s="146" t="s">
        <v>42</v>
      </c>
      <c r="O283" s="41"/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R283" s="149" t="s">
        <v>117</v>
      </c>
      <c r="AT283" s="149" t="s">
        <v>113</v>
      </c>
      <c r="AU283" s="149" t="s">
        <v>80</v>
      </c>
      <c r="AY283" s="2" t="s">
        <v>110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2" t="s">
        <v>78</v>
      </c>
      <c r="BK283" s="150">
        <f>ROUND(I283*H283,2)</f>
        <v>0</v>
      </c>
      <c r="BL283" s="2" t="s">
        <v>117</v>
      </c>
      <c r="BM283" s="149" t="s">
        <v>439</v>
      </c>
    </row>
    <row r="284" spans="1:65" s="21" customFormat="1">
      <c r="A284" s="17"/>
      <c r="B284" s="18"/>
      <c r="C284" s="17"/>
      <c r="D284" s="156" t="s">
        <v>219</v>
      </c>
      <c r="E284" s="17"/>
      <c r="F284" s="157" t="s">
        <v>440</v>
      </c>
      <c r="G284" s="17"/>
      <c r="H284" s="17"/>
      <c r="I284" s="158"/>
      <c r="J284" s="17"/>
      <c r="K284" s="17"/>
      <c r="L284" s="18"/>
      <c r="M284" s="159"/>
      <c r="N284" s="160"/>
      <c r="O284" s="41"/>
      <c r="P284" s="41"/>
      <c r="Q284" s="41"/>
      <c r="R284" s="41"/>
      <c r="S284" s="41"/>
      <c r="T284" s="42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T284" s="2" t="s">
        <v>219</v>
      </c>
      <c r="AU284" s="2" t="s">
        <v>80</v>
      </c>
    </row>
    <row r="285" spans="1:65" s="122" customFormat="1" ht="22.9" customHeight="1">
      <c r="B285" s="123"/>
      <c r="D285" s="124" t="s">
        <v>70</v>
      </c>
      <c r="E285" s="134" t="s">
        <v>441</v>
      </c>
      <c r="F285" s="134" t="s">
        <v>442</v>
      </c>
      <c r="I285" s="126"/>
      <c r="J285" s="135">
        <f>BK285</f>
        <v>0</v>
      </c>
      <c r="L285" s="123"/>
      <c r="M285" s="128"/>
      <c r="N285" s="129"/>
      <c r="O285" s="129"/>
      <c r="P285" s="130">
        <f>SUM(P286:P317)</f>
        <v>0</v>
      </c>
      <c r="Q285" s="129"/>
      <c r="R285" s="130">
        <f>SUM(R286:R317)</f>
        <v>0</v>
      </c>
      <c r="S285" s="129"/>
      <c r="T285" s="131">
        <f>SUM(T286:T317)</f>
        <v>2.3095205499999998</v>
      </c>
      <c r="AR285" s="124" t="s">
        <v>80</v>
      </c>
      <c r="AT285" s="132" t="s">
        <v>70</v>
      </c>
      <c r="AU285" s="132" t="s">
        <v>78</v>
      </c>
      <c r="AY285" s="124" t="s">
        <v>110</v>
      </c>
      <c r="BK285" s="133">
        <f>SUM(BK286:BK317)</f>
        <v>0</v>
      </c>
    </row>
    <row r="286" spans="1:65" s="21" customFormat="1" ht="37.9" customHeight="1">
      <c r="A286" s="17"/>
      <c r="B286" s="136"/>
      <c r="C286" s="137" t="s">
        <v>443</v>
      </c>
      <c r="D286" s="137" t="s">
        <v>113</v>
      </c>
      <c r="E286" s="138" t="s">
        <v>444</v>
      </c>
      <c r="F286" s="139" t="s">
        <v>445</v>
      </c>
      <c r="G286" s="140" t="s">
        <v>244</v>
      </c>
      <c r="H286" s="141">
        <v>113.64</v>
      </c>
      <c r="I286" s="142"/>
      <c r="J286" s="143">
        <f>ROUND(I286*H286,2)</f>
        <v>0</v>
      </c>
      <c r="K286" s="144"/>
      <c r="L286" s="18"/>
      <c r="M286" s="145"/>
      <c r="N286" s="146" t="s">
        <v>42</v>
      </c>
      <c r="O286" s="41"/>
      <c r="P286" s="147">
        <f>O286*H286</f>
        <v>0</v>
      </c>
      <c r="Q286" s="147">
        <v>0</v>
      </c>
      <c r="R286" s="147">
        <f>Q286*H286</f>
        <v>0</v>
      </c>
      <c r="S286" s="147">
        <v>1.12E-2</v>
      </c>
      <c r="T286" s="148">
        <f>S286*H286</f>
        <v>1.2727679999999999</v>
      </c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R286" s="149" t="s">
        <v>117</v>
      </c>
      <c r="AT286" s="149" t="s">
        <v>113</v>
      </c>
      <c r="AU286" s="149" t="s">
        <v>80</v>
      </c>
      <c r="AY286" s="2" t="s">
        <v>110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2" t="s">
        <v>78</v>
      </c>
      <c r="BK286" s="150">
        <f>ROUND(I286*H286,2)</f>
        <v>0</v>
      </c>
      <c r="BL286" s="2" t="s">
        <v>117</v>
      </c>
      <c r="BM286" s="149" t="s">
        <v>446</v>
      </c>
    </row>
    <row r="287" spans="1:65" s="21" customFormat="1">
      <c r="A287" s="17"/>
      <c r="B287" s="18"/>
      <c r="C287" s="17"/>
      <c r="D287" s="156" t="s">
        <v>219</v>
      </c>
      <c r="E287" s="17"/>
      <c r="F287" s="157" t="s">
        <v>447</v>
      </c>
      <c r="G287" s="17"/>
      <c r="H287" s="17"/>
      <c r="I287" s="158"/>
      <c r="J287" s="17"/>
      <c r="K287" s="17"/>
      <c r="L287" s="18"/>
      <c r="M287" s="159"/>
      <c r="N287" s="160"/>
      <c r="O287" s="41"/>
      <c r="P287" s="41"/>
      <c r="Q287" s="41"/>
      <c r="R287" s="41"/>
      <c r="S287" s="41"/>
      <c r="T287" s="42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T287" s="2" t="s">
        <v>219</v>
      </c>
      <c r="AU287" s="2" t="s">
        <v>80</v>
      </c>
    </row>
    <row r="288" spans="1:65" s="161" customFormat="1">
      <c r="B288" s="162"/>
      <c r="D288" s="163" t="s">
        <v>221</v>
      </c>
      <c r="E288" s="164"/>
      <c r="F288" s="165" t="s">
        <v>417</v>
      </c>
      <c r="H288" s="164"/>
      <c r="I288" s="166"/>
      <c r="L288" s="162"/>
      <c r="M288" s="167"/>
      <c r="N288" s="168"/>
      <c r="O288" s="168"/>
      <c r="P288" s="168"/>
      <c r="Q288" s="168"/>
      <c r="R288" s="168"/>
      <c r="S288" s="168"/>
      <c r="T288" s="169"/>
      <c r="AT288" s="164" t="s">
        <v>221</v>
      </c>
      <c r="AU288" s="164" t="s">
        <v>80</v>
      </c>
      <c r="AV288" s="161" t="s">
        <v>78</v>
      </c>
      <c r="AW288" s="161" t="s">
        <v>32</v>
      </c>
      <c r="AX288" s="161" t="s">
        <v>71</v>
      </c>
      <c r="AY288" s="164" t="s">
        <v>110</v>
      </c>
    </row>
    <row r="289" spans="1:65" s="161" customFormat="1">
      <c r="B289" s="162"/>
      <c r="D289" s="163" t="s">
        <v>221</v>
      </c>
      <c r="E289" s="164"/>
      <c r="F289" s="165" t="s">
        <v>334</v>
      </c>
      <c r="H289" s="164"/>
      <c r="I289" s="166"/>
      <c r="L289" s="162"/>
      <c r="M289" s="167"/>
      <c r="N289" s="168"/>
      <c r="O289" s="168"/>
      <c r="P289" s="168"/>
      <c r="Q289" s="168"/>
      <c r="R289" s="168"/>
      <c r="S289" s="168"/>
      <c r="T289" s="169"/>
      <c r="AT289" s="164" t="s">
        <v>221</v>
      </c>
      <c r="AU289" s="164" t="s">
        <v>80</v>
      </c>
      <c r="AV289" s="161" t="s">
        <v>78</v>
      </c>
      <c r="AW289" s="161" t="s">
        <v>32</v>
      </c>
      <c r="AX289" s="161" t="s">
        <v>71</v>
      </c>
      <c r="AY289" s="164" t="s">
        <v>110</v>
      </c>
    </row>
    <row r="290" spans="1:65" s="170" customFormat="1">
      <c r="B290" s="171"/>
      <c r="D290" s="163" t="s">
        <v>221</v>
      </c>
      <c r="E290" s="172"/>
      <c r="F290" s="173" t="s">
        <v>408</v>
      </c>
      <c r="H290" s="174">
        <v>14.08</v>
      </c>
      <c r="I290" s="175"/>
      <c r="L290" s="171"/>
      <c r="M290" s="176"/>
      <c r="N290" s="177"/>
      <c r="O290" s="177"/>
      <c r="P290" s="177"/>
      <c r="Q290" s="177"/>
      <c r="R290" s="177"/>
      <c r="S290" s="177"/>
      <c r="T290" s="178"/>
      <c r="AT290" s="172" t="s">
        <v>221</v>
      </c>
      <c r="AU290" s="172" t="s">
        <v>80</v>
      </c>
      <c r="AV290" s="170" t="s">
        <v>80</v>
      </c>
      <c r="AW290" s="170" t="s">
        <v>32</v>
      </c>
      <c r="AX290" s="170" t="s">
        <v>71</v>
      </c>
      <c r="AY290" s="172" t="s">
        <v>110</v>
      </c>
    </row>
    <row r="291" spans="1:65" s="170" customFormat="1">
      <c r="B291" s="171"/>
      <c r="D291" s="163" t="s">
        <v>221</v>
      </c>
      <c r="E291" s="172"/>
      <c r="F291" s="173" t="s">
        <v>409</v>
      </c>
      <c r="H291" s="174">
        <v>7.44</v>
      </c>
      <c r="I291" s="175"/>
      <c r="L291" s="171"/>
      <c r="M291" s="176"/>
      <c r="N291" s="177"/>
      <c r="O291" s="177"/>
      <c r="P291" s="177"/>
      <c r="Q291" s="177"/>
      <c r="R291" s="177"/>
      <c r="S291" s="177"/>
      <c r="T291" s="178"/>
      <c r="AT291" s="172" t="s">
        <v>221</v>
      </c>
      <c r="AU291" s="172" t="s">
        <v>80</v>
      </c>
      <c r="AV291" s="170" t="s">
        <v>80</v>
      </c>
      <c r="AW291" s="170" t="s">
        <v>32</v>
      </c>
      <c r="AX291" s="170" t="s">
        <v>71</v>
      </c>
      <c r="AY291" s="172" t="s">
        <v>110</v>
      </c>
    </row>
    <row r="292" spans="1:65" s="161" customFormat="1">
      <c r="B292" s="162"/>
      <c r="D292" s="163" t="s">
        <v>221</v>
      </c>
      <c r="E292" s="164"/>
      <c r="F292" s="165" t="s">
        <v>225</v>
      </c>
      <c r="H292" s="164"/>
      <c r="I292" s="166"/>
      <c r="L292" s="162"/>
      <c r="M292" s="167"/>
      <c r="N292" s="168"/>
      <c r="O292" s="168"/>
      <c r="P292" s="168"/>
      <c r="Q292" s="168"/>
      <c r="R292" s="168"/>
      <c r="S292" s="168"/>
      <c r="T292" s="169"/>
      <c r="AT292" s="164" t="s">
        <v>221</v>
      </c>
      <c r="AU292" s="164" t="s">
        <v>80</v>
      </c>
      <c r="AV292" s="161" t="s">
        <v>78</v>
      </c>
      <c r="AW292" s="161" t="s">
        <v>32</v>
      </c>
      <c r="AX292" s="161" t="s">
        <v>71</v>
      </c>
      <c r="AY292" s="164" t="s">
        <v>110</v>
      </c>
    </row>
    <row r="293" spans="1:65" s="170" customFormat="1">
      <c r="B293" s="171"/>
      <c r="D293" s="163" t="s">
        <v>221</v>
      </c>
      <c r="E293" s="172"/>
      <c r="F293" s="173" t="s">
        <v>410</v>
      </c>
      <c r="H293" s="174">
        <v>78.2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221</v>
      </c>
      <c r="AU293" s="172" t="s">
        <v>80</v>
      </c>
      <c r="AV293" s="170" t="s">
        <v>80</v>
      </c>
      <c r="AW293" s="170" t="s">
        <v>32</v>
      </c>
      <c r="AX293" s="170" t="s">
        <v>71</v>
      </c>
      <c r="AY293" s="172" t="s">
        <v>110</v>
      </c>
    </row>
    <row r="294" spans="1:65" s="170" customFormat="1">
      <c r="B294" s="171"/>
      <c r="D294" s="163" t="s">
        <v>221</v>
      </c>
      <c r="E294" s="172"/>
      <c r="F294" s="173" t="s">
        <v>411</v>
      </c>
      <c r="H294" s="174">
        <v>13.92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221</v>
      </c>
      <c r="AU294" s="172" t="s">
        <v>80</v>
      </c>
      <c r="AV294" s="170" t="s">
        <v>80</v>
      </c>
      <c r="AW294" s="170" t="s">
        <v>32</v>
      </c>
      <c r="AX294" s="170" t="s">
        <v>71</v>
      </c>
      <c r="AY294" s="172" t="s">
        <v>110</v>
      </c>
    </row>
    <row r="295" spans="1:65" s="179" customFormat="1">
      <c r="B295" s="180"/>
      <c r="D295" s="163" t="s">
        <v>221</v>
      </c>
      <c r="E295" s="181"/>
      <c r="F295" s="182" t="s">
        <v>227</v>
      </c>
      <c r="H295" s="183">
        <v>113.64</v>
      </c>
      <c r="I295" s="184"/>
      <c r="L295" s="180"/>
      <c r="M295" s="185"/>
      <c r="N295" s="186"/>
      <c r="O295" s="186"/>
      <c r="P295" s="186"/>
      <c r="Q295" s="186"/>
      <c r="R295" s="186"/>
      <c r="S295" s="186"/>
      <c r="T295" s="187"/>
      <c r="AT295" s="181" t="s">
        <v>221</v>
      </c>
      <c r="AU295" s="181" t="s">
        <v>80</v>
      </c>
      <c r="AV295" s="179" t="s">
        <v>127</v>
      </c>
      <c r="AW295" s="179" t="s">
        <v>32</v>
      </c>
      <c r="AX295" s="179" t="s">
        <v>78</v>
      </c>
      <c r="AY295" s="181" t="s">
        <v>110</v>
      </c>
    </row>
    <row r="296" spans="1:65" s="21" customFormat="1" ht="33" customHeight="1">
      <c r="A296" s="17"/>
      <c r="B296" s="136"/>
      <c r="C296" s="137" t="s">
        <v>448</v>
      </c>
      <c r="D296" s="137" t="s">
        <v>113</v>
      </c>
      <c r="E296" s="138" t="s">
        <v>449</v>
      </c>
      <c r="F296" s="139" t="s">
        <v>450</v>
      </c>
      <c r="G296" s="140" t="s">
        <v>244</v>
      </c>
      <c r="H296" s="141">
        <v>236.655</v>
      </c>
      <c r="I296" s="142"/>
      <c r="J296" s="143">
        <f>ROUND(I296*H296,2)</f>
        <v>0</v>
      </c>
      <c r="K296" s="144"/>
      <c r="L296" s="18"/>
      <c r="M296" s="145"/>
      <c r="N296" s="146" t="s">
        <v>42</v>
      </c>
      <c r="O296" s="41"/>
      <c r="P296" s="147">
        <f>O296*H296</f>
        <v>0</v>
      </c>
      <c r="Q296" s="147">
        <v>0</v>
      </c>
      <c r="R296" s="147">
        <f>Q296*H296</f>
        <v>0</v>
      </c>
      <c r="S296" s="147">
        <v>1.2099999999999999E-3</v>
      </c>
      <c r="T296" s="148">
        <f>S296*H296</f>
        <v>0.28635254999999998</v>
      </c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R296" s="149" t="s">
        <v>117</v>
      </c>
      <c r="AT296" s="149" t="s">
        <v>113</v>
      </c>
      <c r="AU296" s="149" t="s">
        <v>80</v>
      </c>
      <c r="AY296" s="2" t="s">
        <v>110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2" t="s">
        <v>78</v>
      </c>
      <c r="BK296" s="150">
        <f>ROUND(I296*H296,2)</f>
        <v>0</v>
      </c>
      <c r="BL296" s="2" t="s">
        <v>117</v>
      </c>
      <c r="BM296" s="149" t="s">
        <v>451</v>
      </c>
    </row>
    <row r="297" spans="1:65" s="21" customFormat="1">
      <c r="A297" s="17"/>
      <c r="B297" s="18"/>
      <c r="C297" s="17"/>
      <c r="D297" s="156" t="s">
        <v>219</v>
      </c>
      <c r="E297" s="17"/>
      <c r="F297" s="157" t="s">
        <v>452</v>
      </c>
      <c r="G297" s="17"/>
      <c r="H297" s="17"/>
      <c r="I297" s="158"/>
      <c r="J297" s="17"/>
      <c r="K297" s="17"/>
      <c r="L297" s="18"/>
      <c r="M297" s="159"/>
      <c r="N297" s="160"/>
      <c r="O297" s="41"/>
      <c r="P297" s="41"/>
      <c r="Q297" s="41"/>
      <c r="R297" s="41"/>
      <c r="S297" s="41"/>
      <c r="T297" s="42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T297" s="2" t="s">
        <v>219</v>
      </c>
      <c r="AU297" s="2" t="s">
        <v>80</v>
      </c>
    </row>
    <row r="298" spans="1:65" s="161" customFormat="1">
      <c r="B298" s="162"/>
      <c r="D298" s="163" t="s">
        <v>221</v>
      </c>
      <c r="E298" s="164"/>
      <c r="F298" s="165" t="s">
        <v>222</v>
      </c>
      <c r="H298" s="164"/>
      <c r="I298" s="166"/>
      <c r="L298" s="162"/>
      <c r="M298" s="167"/>
      <c r="N298" s="168"/>
      <c r="O298" s="168"/>
      <c r="P298" s="168"/>
      <c r="Q298" s="168"/>
      <c r="R298" s="168"/>
      <c r="S298" s="168"/>
      <c r="T298" s="169"/>
      <c r="AT298" s="164" t="s">
        <v>221</v>
      </c>
      <c r="AU298" s="164" t="s">
        <v>80</v>
      </c>
      <c r="AV298" s="161" t="s">
        <v>78</v>
      </c>
      <c r="AW298" s="161" t="s">
        <v>32</v>
      </c>
      <c r="AX298" s="161" t="s">
        <v>71</v>
      </c>
      <c r="AY298" s="164" t="s">
        <v>110</v>
      </c>
    </row>
    <row r="299" spans="1:65" s="170" customFormat="1">
      <c r="B299" s="171"/>
      <c r="D299" s="163" t="s">
        <v>221</v>
      </c>
      <c r="E299" s="172"/>
      <c r="F299" s="173" t="s">
        <v>426</v>
      </c>
      <c r="H299" s="174">
        <v>20.655000000000001</v>
      </c>
      <c r="I299" s="175"/>
      <c r="L299" s="171"/>
      <c r="M299" s="176"/>
      <c r="N299" s="177"/>
      <c r="O299" s="177"/>
      <c r="P299" s="177"/>
      <c r="Q299" s="177"/>
      <c r="R299" s="177"/>
      <c r="S299" s="177"/>
      <c r="T299" s="178"/>
      <c r="AT299" s="172" t="s">
        <v>221</v>
      </c>
      <c r="AU299" s="172" t="s">
        <v>80</v>
      </c>
      <c r="AV299" s="170" t="s">
        <v>80</v>
      </c>
      <c r="AW299" s="170" t="s">
        <v>32</v>
      </c>
      <c r="AX299" s="170" t="s">
        <v>71</v>
      </c>
      <c r="AY299" s="172" t="s">
        <v>110</v>
      </c>
    </row>
    <row r="300" spans="1:65" s="170" customFormat="1">
      <c r="B300" s="171"/>
      <c r="D300" s="163" t="s">
        <v>221</v>
      </c>
      <c r="E300" s="172"/>
      <c r="F300" s="173" t="s">
        <v>427</v>
      </c>
      <c r="H300" s="174">
        <v>100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2" t="s">
        <v>221</v>
      </c>
      <c r="AU300" s="172" t="s">
        <v>80</v>
      </c>
      <c r="AV300" s="170" t="s">
        <v>80</v>
      </c>
      <c r="AW300" s="170" t="s">
        <v>32</v>
      </c>
      <c r="AX300" s="170" t="s">
        <v>71</v>
      </c>
      <c r="AY300" s="172" t="s">
        <v>110</v>
      </c>
    </row>
    <row r="301" spans="1:65" s="188" customFormat="1">
      <c r="B301" s="189"/>
      <c r="D301" s="163" t="s">
        <v>221</v>
      </c>
      <c r="E301" s="190"/>
      <c r="F301" s="191" t="s">
        <v>236</v>
      </c>
      <c r="H301" s="192">
        <v>120.655</v>
      </c>
      <c r="I301" s="193"/>
      <c r="L301" s="189"/>
      <c r="M301" s="194"/>
      <c r="N301" s="195"/>
      <c r="O301" s="195"/>
      <c r="P301" s="195"/>
      <c r="Q301" s="195"/>
      <c r="R301" s="195"/>
      <c r="S301" s="195"/>
      <c r="T301" s="196"/>
      <c r="AT301" s="190" t="s">
        <v>221</v>
      </c>
      <c r="AU301" s="190" t="s">
        <v>80</v>
      </c>
      <c r="AV301" s="188" t="s">
        <v>123</v>
      </c>
      <c r="AW301" s="188" t="s">
        <v>32</v>
      </c>
      <c r="AX301" s="188" t="s">
        <v>71</v>
      </c>
      <c r="AY301" s="190" t="s">
        <v>110</v>
      </c>
    </row>
    <row r="302" spans="1:65" s="161" customFormat="1">
      <c r="B302" s="162"/>
      <c r="D302" s="163" t="s">
        <v>221</v>
      </c>
      <c r="E302" s="164"/>
      <c r="F302" s="165" t="s">
        <v>225</v>
      </c>
      <c r="H302" s="164"/>
      <c r="I302" s="166"/>
      <c r="L302" s="162"/>
      <c r="M302" s="167"/>
      <c r="N302" s="168"/>
      <c r="O302" s="168"/>
      <c r="P302" s="168"/>
      <c r="Q302" s="168"/>
      <c r="R302" s="168"/>
      <c r="S302" s="168"/>
      <c r="T302" s="169"/>
      <c r="AT302" s="164" t="s">
        <v>221</v>
      </c>
      <c r="AU302" s="164" t="s">
        <v>80</v>
      </c>
      <c r="AV302" s="161" t="s">
        <v>78</v>
      </c>
      <c r="AW302" s="161" t="s">
        <v>32</v>
      </c>
      <c r="AX302" s="161" t="s">
        <v>71</v>
      </c>
      <c r="AY302" s="164" t="s">
        <v>110</v>
      </c>
    </row>
    <row r="303" spans="1:65" s="170" customFormat="1">
      <c r="B303" s="171"/>
      <c r="D303" s="163" t="s">
        <v>221</v>
      </c>
      <c r="E303" s="172"/>
      <c r="F303" s="173" t="s">
        <v>428</v>
      </c>
      <c r="H303" s="174">
        <v>62</v>
      </c>
      <c r="I303" s="175"/>
      <c r="L303" s="171"/>
      <c r="M303" s="176"/>
      <c r="N303" s="177"/>
      <c r="O303" s="177"/>
      <c r="P303" s="177"/>
      <c r="Q303" s="177"/>
      <c r="R303" s="177"/>
      <c r="S303" s="177"/>
      <c r="T303" s="178"/>
      <c r="AT303" s="172" t="s">
        <v>221</v>
      </c>
      <c r="AU303" s="172" t="s">
        <v>80</v>
      </c>
      <c r="AV303" s="170" t="s">
        <v>80</v>
      </c>
      <c r="AW303" s="170" t="s">
        <v>32</v>
      </c>
      <c r="AX303" s="170" t="s">
        <v>71</v>
      </c>
      <c r="AY303" s="172" t="s">
        <v>110</v>
      </c>
    </row>
    <row r="304" spans="1:65" s="170" customFormat="1">
      <c r="B304" s="171"/>
      <c r="D304" s="163" t="s">
        <v>221</v>
      </c>
      <c r="E304" s="172"/>
      <c r="F304" s="173" t="s">
        <v>429</v>
      </c>
      <c r="H304" s="174">
        <v>41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2" t="s">
        <v>221</v>
      </c>
      <c r="AU304" s="172" t="s">
        <v>80</v>
      </c>
      <c r="AV304" s="170" t="s">
        <v>80</v>
      </c>
      <c r="AW304" s="170" t="s">
        <v>32</v>
      </c>
      <c r="AX304" s="170" t="s">
        <v>71</v>
      </c>
      <c r="AY304" s="172" t="s">
        <v>110</v>
      </c>
    </row>
    <row r="305" spans="1:65" s="170" customFormat="1">
      <c r="B305" s="171"/>
      <c r="D305" s="163" t="s">
        <v>221</v>
      </c>
      <c r="E305" s="172"/>
      <c r="F305" s="173" t="s">
        <v>430</v>
      </c>
      <c r="H305" s="174">
        <v>13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221</v>
      </c>
      <c r="AU305" s="172" t="s">
        <v>80</v>
      </c>
      <c r="AV305" s="170" t="s">
        <v>80</v>
      </c>
      <c r="AW305" s="170" t="s">
        <v>32</v>
      </c>
      <c r="AX305" s="170" t="s">
        <v>71</v>
      </c>
      <c r="AY305" s="172" t="s">
        <v>110</v>
      </c>
    </row>
    <row r="306" spans="1:65" s="188" customFormat="1">
      <c r="B306" s="189"/>
      <c r="D306" s="163" t="s">
        <v>221</v>
      </c>
      <c r="E306" s="190"/>
      <c r="F306" s="191" t="s">
        <v>236</v>
      </c>
      <c r="H306" s="192">
        <v>116</v>
      </c>
      <c r="I306" s="193"/>
      <c r="L306" s="189"/>
      <c r="M306" s="194"/>
      <c r="N306" s="195"/>
      <c r="O306" s="195"/>
      <c r="P306" s="195"/>
      <c r="Q306" s="195"/>
      <c r="R306" s="195"/>
      <c r="S306" s="195"/>
      <c r="T306" s="196"/>
      <c r="AT306" s="190" t="s">
        <v>221</v>
      </c>
      <c r="AU306" s="190" t="s">
        <v>80</v>
      </c>
      <c r="AV306" s="188" t="s">
        <v>123</v>
      </c>
      <c r="AW306" s="188" t="s">
        <v>32</v>
      </c>
      <c r="AX306" s="188" t="s">
        <v>71</v>
      </c>
      <c r="AY306" s="190" t="s">
        <v>110</v>
      </c>
    </row>
    <row r="307" spans="1:65" s="179" customFormat="1">
      <c r="B307" s="180"/>
      <c r="D307" s="163" t="s">
        <v>221</v>
      </c>
      <c r="E307" s="181"/>
      <c r="F307" s="182" t="s">
        <v>227</v>
      </c>
      <c r="H307" s="183">
        <v>236.655</v>
      </c>
      <c r="I307" s="184"/>
      <c r="L307" s="180"/>
      <c r="M307" s="185"/>
      <c r="N307" s="186"/>
      <c r="O307" s="186"/>
      <c r="P307" s="186"/>
      <c r="Q307" s="186"/>
      <c r="R307" s="186"/>
      <c r="S307" s="186"/>
      <c r="T307" s="187"/>
      <c r="AT307" s="181" t="s">
        <v>221</v>
      </c>
      <c r="AU307" s="181" t="s">
        <v>80</v>
      </c>
      <c r="AV307" s="179" t="s">
        <v>127</v>
      </c>
      <c r="AW307" s="179" t="s">
        <v>32</v>
      </c>
      <c r="AX307" s="179" t="s">
        <v>78</v>
      </c>
      <c r="AY307" s="181" t="s">
        <v>110</v>
      </c>
    </row>
    <row r="308" spans="1:65" s="21" customFormat="1" ht="37.9" customHeight="1">
      <c r="A308" s="17"/>
      <c r="B308" s="136"/>
      <c r="C308" s="137" t="s">
        <v>453</v>
      </c>
      <c r="D308" s="137" t="s">
        <v>113</v>
      </c>
      <c r="E308" s="138" t="s">
        <v>454</v>
      </c>
      <c r="F308" s="139" t="s">
        <v>455</v>
      </c>
      <c r="G308" s="140" t="s">
        <v>244</v>
      </c>
      <c r="H308" s="141">
        <v>67</v>
      </c>
      <c r="I308" s="142"/>
      <c r="J308" s="143">
        <f>ROUND(I308*H308,2)</f>
        <v>0</v>
      </c>
      <c r="K308" s="144"/>
      <c r="L308" s="18"/>
      <c r="M308" s="145"/>
      <c r="N308" s="146" t="s">
        <v>42</v>
      </c>
      <c r="O308" s="41"/>
      <c r="P308" s="147">
        <f>O308*H308</f>
        <v>0</v>
      </c>
      <c r="Q308" s="147">
        <v>0</v>
      </c>
      <c r="R308" s="147">
        <f>Q308*H308</f>
        <v>0</v>
      </c>
      <c r="S308" s="147">
        <v>1.12E-2</v>
      </c>
      <c r="T308" s="148">
        <f>S308*H308</f>
        <v>0.75039999999999996</v>
      </c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R308" s="149" t="s">
        <v>117</v>
      </c>
      <c r="AT308" s="149" t="s">
        <v>113</v>
      </c>
      <c r="AU308" s="149" t="s">
        <v>80</v>
      </c>
      <c r="AY308" s="2" t="s">
        <v>110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2" t="s">
        <v>78</v>
      </c>
      <c r="BK308" s="150">
        <f>ROUND(I308*H308,2)</f>
        <v>0</v>
      </c>
      <c r="BL308" s="2" t="s">
        <v>117</v>
      </c>
      <c r="BM308" s="149" t="s">
        <v>456</v>
      </c>
    </row>
    <row r="309" spans="1:65" s="21" customFormat="1">
      <c r="A309" s="17"/>
      <c r="B309" s="18"/>
      <c r="C309" s="17"/>
      <c r="D309" s="156" t="s">
        <v>219</v>
      </c>
      <c r="E309" s="17"/>
      <c r="F309" s="157" t="s">
        <v>457</v>
      </c>
      <c r="G309" s="17"/>
      <c r="H309" s="17"/>
      <c r="I309" s="158"/>
      <c r="J309" s="17"/>
      <c r="K309" s="17"/>
      <c r="L309" s="18"/>
      <c r="M309" s="159"/>
      <c r="N309" s="160"/>
      <c r="O309" s="41"/>
      <c r="P309" s="41"/>
      <c r="Q309" s="41"/>
      <c r="R309" s="41"/>
      <c r="S309" s="41"/>
      <c r="T309" s="42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T309" s="2" t="s">
        <v>219</v>
      </c>
      <c r="AU309" s="2" t="s">
        <v>80</v>
      </c>
    </row>
    <row r="310" spans="1:65" s="161" customFormat="1">
      <c r="B310" s="162"/>
      <c r="D310" s="163" t="s">
        <v>221</v>
      </c>
      <c r="E310" s="164"/>
      <c r="F310" s="165" t="s">
        <v>222</v>
      </c>
      <c r="H310" s="164"/>
      <c r="I310" s="166"/>
      <c r="L310" s="162"/>
      <c r="M310" s="167"/>
      <c r="N310" s="168"/>
      <c r="O310" s="168"/>
      <c r="P310" s="168"/>
      <c r="Q310" s="168"/>
      <c r="R310" s="168"/>
      <c r="S310" s="168"/>
      <c r="T310" s="169"/>
      <c r="AT310" s="164" t="s">
        <v>221</v>
      </c>
      <c r="AU310" s="164" t="s">
        <v>80</v>
      </c>
      <c r="AV310" s="161" t="s">
        <v>78</v>
      </c>
      <c r="AW310" s="161" t="s">
        <v>32</v>
      </c>
      <c r="AX310" s="161" t="s">
        <v>71</v>
      </c>
      <c r="AY310" s="164" t="s">
        <v>110</v>
      </c>
    </row>
    <row r="311" spans="1:65" s="170" customFormat="1">
      <c r="B311" s="171"/>
      <c r="D311" s="163" t="s">
        <v>221</v>
      </c>
      <c r="E311" s="172"/>
      <c r="F311" s="173" t="s">
        <v>376</v>
      </c>
      <c r="H311" s="174">
        <v>2.1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221</v>
      </c>
      <c r="AU311" s="172" t="s">
        <v>80</v>
      </c>
      <c r="AV311" s="170" t="s">
        <v>80</v>
      </c>
      <c r="AW311" s="170" t="s">
        <v>32</v>
      </c>
      <c r="AX311" s="170" t="s">
        <v>71</v>
      </c>
      <c r="AY311" s="172" t="s">
        <v>110</v>
      </c>
    </row>
    <row r="312" spans="1:65" s="161" customFormat="1">
      <c r="B312" s="162"/>
      <c r="D312" s="163" t="s">
        <v>221</v>
      </c>
      <c r="E312" s="164"/>
      <c r="F312" s="165" t="s">
        <v>256</v>
      </c>
      <c r="H312" s="164"/>
      <c r="I312" s="166"/>
      <c r="L312" s="162"/>
      <c r="M312" s="167"/>
      <c r="N312" s="168"/>
      <c r="O312" s="168"/>
      <c r="P312" s="168"/>
      <c r="Q312" s="168"/>
      <c r="R312" s="168"/>
      <c r="S312" s="168"/>
      <c r="T312" s="169"/>
      <c r="AT312" s="164" t="s">
        <v>221</v>
      </c>
      <c r="AU312" s="164" t="s">
        <v>80</v>
      </c>
      <c r="AV312" s="161" t="s">
        <v>78</v>
      </c>
      <c r="AW312" s="161" t="s">
        <v>32</v>
      </c>
      <c r="AX312" s="161" t="s">
        <v>71</v>
      </c>
      <c r="AY312" s="164" t="s">
        <v>110</v>
      </c>
    </row>
    <row r="313" spans="1:65" s="170" customFormat="1">
      <c r="B313" s="171"/>
      <c r="D313" s="163" t="s">
        <v>221</v>
      </c>
      <c r="E313" s="172"/>
      <c r="F313" s="173" t="s">
        <v>377</v>
      </c>
      <c r="H313" s="174">
        <v>4.9000000000000004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221</v>
      </c>
      <c r="AU313" s="172" t="s">
        <v>80</v>
      </c>
      <c r="AV313" s="170" t="s">
        <v>80</v>
      </c>
      <c r="AW313" s="170" t="s">
        <v>32</v>
      </c>
      <c r="AX313" s="170" t="s">
        <v>71</v>
      </c>
      <c r="AY313" s="172" t="s">
        <v>110</v>
      </c>
    </row>
    <row r="314" spans="1:65" s="188" customFormat="1">
      <c r="B314" s="189"/>
      <c r="D314" s="163" t="s">
        <v>221</v>
      </c>
      <c r="E314" s="190"/>
      <c r="F314" s="191" t="s">
        <v>236</v>
      </c>
      <c r="H314" s="192">
        <v>7</v>
      </c>
      <c r="I314" s="193"/>
      <c r="L314" s="189"/>
      <c r="M314" s="194"/>
      <c r="N314" s="195"/>
      <c r="O314" s="195"/>
      <c r="P314" s="195"/>
      <c r="Q314" s="195"/>
      <c r="R314" s="195"/>
      <c r="S314" s="195"/>
      <c r="T314" s="196"/>
      <c r="AT314" s="190" t="s">
        <v>221</v>
      </c>
      <c r="AU314" s="190" t="s">
        <v>80</v>
      </c>
      <c r="AV314" s="188" t="s">
        <v>123</v>
      </c>
      <c r="AW314" s="188" t="s">
        <v>32</v>
      </c>
      <c r="AX314" s="188" t="s">
        <v>71</v>
      </c>
      <c r="AY314" s="190" t="s">
        <v>110</v>
      </c>
    </row>
    <row r="315" spans="1:65" s="161" customFormat="1">
      <c r="B315" s="162"/>
      <c r="D315" s="163" t="s">
        <v>221</v>
      </c>
      <c r="E315" s="164"/>
      <c r="F315" s="165" t="s">
        <v>362</v>
      </c>
      <c r="H315" s="164"/>
      <c r="I315" s="166"/>
      <c r="L315" s="162"/>
      <c r="M315" s="167"/>
      <c r="N315" s="168"/>
      <c r="O315" s="168"/>
      <c r="P315" s="168"/>
      <c r="Q315" s="168"/>
      <c r="R315" s="168"/>
      <c r="S315" s="168"/>
      <c r="T315" s="169"/>
      <c r="AT315" s="164" t="s">
        <v>221</v>
      </c>
      <c r="AU315" s="164" t="s">
        <v>80</v>
      </c>
      <c r="AV315" s="161" t="s">
        <v>78</v>
      </c>
      <c r="AW315" s="161" t="s">
        <v>32</v>
      </c>
      <c r="AX315" s="161" t="s">
        <v>71</v>
      </c>
      <c r="AY315" s="164" t="s">
        <v>110</v>
      </c>
    </row>
    <row r="316" spans="1:65" s="170" customFormat="1">
      <c r="B316" s="171"/>
      <c r="D316" s="163" t="s">
        <v>221</v>
      </c>
      <c r="E316" s="172"/>
      <c r="F316" s="173" t="s">
        <v>363</v>
      </c>
      <c r="H316" s="174">
        <v>60</v>
      </c>
      <c r="I316" s="175"/>
      <c r="L316" s="171"/>
      <c r="M316" s="176"/>
      <c r="N316" s="177"/>
      <c r="O316" s="177"/>
      <c r="P316" s="177"/>
      <c r="Q316" s="177"/>
      <c r="R316" s="177"/>
      <c r="S316" s="177"/>
      <c r="T316" s="178"/>
      <c r="AT316" s="172" t="s">
        <v>221</v>
      </c>
      <c r="AU316" s="172" t="s">
        <v>80</v>
      </c>
      <c r="AV316" s="170" t="s">
        <v>80</v>
      </c>
      <c r="AW316" s="170" t="s">
        <v>32</v>
      </c>
      <c r="AX316" s="170" t="s">
        <v>71</v>
      </c>
      <c r="AY316" s="172" t="s">
        <v>110</v>
      </c>
    </row>
    <row r="317" spans="1:65" s="179" customFormat="1">
      <c r="B317" s="180"/>
      <c r="D317" s="163" t="s">
        <v>221</v>
      </c>
      <c r="E317" s="181"/>
      <c r="F317" s="182" t="s">
        <v>227</v>
      </c>
      <c r="H317" s="183">
        <v>67</v>
      </c>
      <c r="I317" s="184"/>
      <c r="L317" s="180"/>
      <c r="M317" s="185"/>
      <c r="N317" s="186"/>
      <c r="O317" s="186"/>
      <c r="P317" s="186"/>
      <c r="Q317" s="186"/>
      <c r="R317" s="186"/>
      <c r="S317" s="186"/>
      <c r="T317" s="187"/>
      <c r="AT317" s="181" t="s">
        <v>221</v>
      </c>
      <c r="AU317" s="181" t="s">
        <v>80</v>
      </c>
      <c r="AV317" s="179" t="s">
        <v>127</v>
      </c>
      <c r="AW317" s="179" t="s">
        <v>32</v>
      </c>
      <c r="AX317" s="179" t="s">
        <v>78</v>
      </c>
      <c r="AY317" s="181" t="s">
        <v>110</v>
      </c>
    </row>
    <row r="318" spans="1:65" s="122" customFormat="1" ht="22.9" customHeight="1">
      <c r="B318" s="123"/>
      <c r="D318" s="124" t="s">
        <v>70</v>
      </c>
      <c r="E318" s="134" t="s">
        <v>458</v>
      </c>
      <c r="F318" s="134" t="s">
        <v>459</v>
      </c>
      <c r="I318" s="126"/>
      <c r="J318" s="135">
        <f>BK318</f>
        <v>0</v>
      </c>
      <c r="L318" s="123"/>
      <c r="M318" s="128"/>
      <c r="N318" s="129"/>
      <c r="O318" s="129"/>
      <c r="P318" s="130">
        <f>SUM(P319:P378)</f>
        <v>0</v>
      </c>
      <c r="Q318" s="129"/>
      <c r="R318" s="130">
        <f>SUM(R319:R378)</f>
        <v>0.25744076599999999</v>
      </c>
      <c r="S318" s="129"/>
      <c r="T318" s="131">
        <f>SUM(T319:T378)</f>
        <v>0</v>
      </c>
      <c r="AR318" s="124" t="s">
        <v>80</v>
      </c>
      <c r="AT318" s="132" t="s">
        <v>70</v>
      </c>
      <c r="AU318" s="132" t="s">
        <v>78</v>
      </c>
      <c r="AY318" s="124" t="s">
        <v>110</v>
      </c>
      <c r="BK318" s="133">
        <f>SUM(BK319:BK378)</f>
        <v>0</v>
      </c>
    </row>
    <row r="319" spans="1:65" s="21" customFormat="1" ht="24.2" customHeight="1">
      <c r="A319" s="17"/>
      <c r="B319" s="136"/>
      <c r="C319" s="137" t="s">
        <v>460</v>
      </c>
      <c r="D319" s="137" t="s">
        <v>113</v>
      </c>
      <c r="E319" s="138" t="s">
        <v>461</v>
      </c>
      <c r="F319" s="139" t="s">
        <v>462</v>
      </c>
      <c r="G319" s="140" t="s">
        <v>244</v>
      </c>
      <c r="H319" s="141">
        <v>375.39</v>
      </c>
      <c r="I319" s="142"/>
      <c r="J319" s="143">
        <f>ROUND(I319*H319,2)</f>
        <v>0</v>
      </c>
      <c r="K319" s="144"/>
      <c r="L319" s="18"/>
      <c r="M319" s="145"/>
      <c r="N319" s="146" t="s">
        <v>42</v>
      </c>
      <c r="O319" s="41"/>
      <c r="P319" s="147">
        <f>O319*H319</f>
        <v>0</v>
      </c>
      <c r="Q319" s="147">
        <v>0</v>
      </c>
      <c r="R319" s="147">
        <f>Q319*H319</f>
        <v>0</v>
      </c>
      <c r="S319" s="147">
        <v>0</v>
      </c>
      <c r="T319" s="148">
        <f>S319*H319</f>
        <v>0</v>
      </c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R319" s="149" t="s">
        <v>117</v>
      </c>
      <c r="AT319" s="149" t="s">
        <v>113</v>
      </c>
      <c r="AU319" s="149" t="s">
        <v>80</v>
      </c>
      <c r="AY319" s="2" t="s">
        <v>110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2" t="s">
        <v>78</v>
      </c>
      <c r="BK319" s="150">
        <f>ROUND(I319*H319,2)</f>
        <v>0</v>
      </c>
      <c r="BL319" s="2" t="s">
        <v>117</v>
      </c>
      <c r="BM319" s="149" t="s">
        <v>463</v>
      </c>
    </row>
    <row r="320" spans="1:65" s="21" customFormat="1">
      <c r="A320" s="17"/>
      <c r="B320" s="18"/>
      <c r="C320" s="17"/>
      <c r="D320" s="156" t="s">
        <v>219</v>
      </c>
      <c r="E320" s="17"/>
      <c r="F320" s="157" t="s">
        <v>464</v>
      </c>
      <c r="G320" s="17"/>
      <c r="H320" s="17"/>
      <c r="I320" s="158"/>
      <c r="J320" s="17"/>
      <c r="K320" s="17"/>
      <c r="L320" s="18"/>
      <c r="M320" s="159"/>
      <c r="N320" s="160"/>
      <c r="O320" s="41"/>
      <c r="P320" s="41"/>
      <c r="Q320" s="41"/>
      <c r="R320" s="41"/>
      <c r="S320" s="41"/>
      <c r="T320" s="42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T320" s="2" t="s">
        <v>219</v>
      </c>
      <c r="AU320" s="2" t="s">
        <v>80</v>
      </c>
    </row>
    <row r="321" spans="1:65" s="170" customFormat="1">
      <c r="B321" s="171"/>
      <c r="D321" s="163" t="s">
        <v>221</v>
      </c>
      <c r="E321" s="172"/>
      <c r="F321" s="173" t="s">
        <v>465</v>
      </c>
      <c r="H321" s="174">
        <v>375.39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221</v>
      </c>
      <c r="AU321" s="172" t="s">
        <v>80</v>
      </c>
      <c r="AV321" s="170" t="s">
        <v>80</v>
      </c>
      <c r="AW321" s="170" t="s">
        <v>32</v>
      </c>
      <c r="AX321" s="170" t="s">
        <v>78</v>
      </c>
      <c r="AY321" s="172" t="s">
        <v>110</v>
      </c>
    </row>
    <row r="322" spans="1:65" s="21" customFormat="1" ht="33" customHeight="1">
      <c r="A322" s="17"/>
      <c r="B322" s="136"/>
      <c r="C322" s="137" t="s">
        <v>466</v>
      </c>
      <c r="D322" s="137" t="s">
        <v>113</v>
      </c>
      <c r="E322" s="138" t="s">
        <v>467</v>
      </c>
      <c r="F322" s="139" t="s">
        <v>468</v>
      </c>
      <c r="G322" s="140" t="s">
        <v>244</v>
      </c>
      <c r="H322" s="141">
        <v>375.39</v>
      </c>
      <c r="I322" s="142"/>
      <c r="J322" s="143">
        <f>ROUND(I322*H322,2)</f>
        <v>0</v>
      </c>
      <c r="K322" s="144"/>
      <c r="L322" s="18"/>
      <c r="M322" s="145"/>
      <c r="N322" s="146" t="s">
        <v>42</v>
      </c>
      <c r="O322" s="41"/>
      <c r="P322" s="147">
        <f>O322*H322</f>
        <v>0</v>
      </c>
      <c r="Q322" s="147">
        <v>2.0000000000000001E-4</v>
      </c>
      <c r="R322" s="147">
        <f>Q322*H322</f>
        <v>7.5078000000000006E-2</v>
      </c>
      <c r="S322" s="147">
        <v>0</v>
      </c>
      <c r="T322" s="148">
        <f>S322*H322</f>
        <v>0</v>
      </c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R322" s="149" t="s">
        <v>117</v>
      </c>
      <c r="AT322" s="149" t="s">
        <v>113</v>
      </c>
      <c r="AU322" s="149" t="s">
        <v>80</v>
      </c>
      <c r="AY322" s="2" t="s">
        <v>110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2" t="s">
        <v>78</v>
      </c>
      <c r="BK322" s="150">
        <f>ROUND(I322*H322,2)</f>
        <v>0</v>
      </c>
      <c r="BL322" s="2" t="s">
        <v>117</v>
      </c>
      <c r="BM322" s="149" t="s">
        <v>469</v>
      </c>
    </row>
    <row r="323" spans="1:65" s="21" customFormat="1">
      <c r="A323" s="17"/>
      <c r="B323" s="18"/>
      <c r="C323" s="17"/>
      <c r="D323" s="156" t="s">
        <v>219</v>
      </c>
      <c r="E323" s="17"/>
      <c r="F323" s="157" t="s">
        <v>470</v>
      </c>
      <c r="G323" s="17"/>
      <c r="H323" s="17"/>
      <c r="I323" s="158"/>
      <c r="J323" s="17"/>
      <c r="K323" s="17"/>
      <c r="L323" s="18"/>
      <c r="M323" s="159"/>
      <c r="N323" s="160"/>
      <c r="O323" s="41"/>
      <c r="P323" s="41"/>
      <c r="Q323" s="41"/>
      <c r="R323" s="41"/>
      <c r="S323" s="41"/>
      <c r="T323" s="42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T323" s="2" t="s">
        <v>219</v>
      </c>
      <c r="AU323" s="2" t="s">
        <v>80</v>
      </c>
    </row>
    <row r="324" spans="1:65" s="161" customFormat="1">
      <c r="B324" s="162"/>
      <c r="D324" s="163" t="s">
        <v>221</v>
      </c>
      <c r="E324" s="164"/>
      <c r="F324" s="165" t="s">
        <v>471</v>
      </c>
      <c r="H324" s="164"/>
      <c r="I324" s="166"/>
      <c r="L324" s="162"/>
      <c r="M324" s="167"/>
      <c r="N324" s="168"/>
      <c r="O324" s="168"/>
      <c r="P324" s="168"/>
      <c r="Q324" s="168"/>
      <c r="R324" s="168"/>
      <c r="S324" s="168"/>
      <c r="T324" s="169"/>
      <c r="AT324" s="164" t="s">
        <v>221</v>
      </c>
      <c r="AU324" s="164" t="s">
        <v>80</v>
      </c>
      <c r="AV324" s="161" t="s">
        <v>78</v>
      </c>
      <c r="AW324" s="161" t="s">
        <v>32</v>
      </c>
      <c r="AX324" s="161" t="s">
        <v>71</v>
      </c>
      <c r="AY324" s="164" t="s">
        <v>110</v>
      </c>
    </row>
    <row r="325" spans="1:65" s="161" customFormat="1">
      <c r="B325" s="162"/>
      <c r="D325" s="163" t="s">
        <v>221</v>
      </c>
      <c r="E325" s="164"/>
      <c r="F325" s="165" t="s">
        <v>222</v>
      </c>
      <c r="H325" s="164"/>
      <c r="I325" s="166"/>
      <c r="L325" s="162"/>
      <c r="M325" s="167"/>
      <c r="N325" s="168"/>
      <c r="O325" s="168"/>
      <c r="P325" s="168"/>
      <c r="Q325" s="168"/>
      <c r="R325" s="168"/>
      <c r="S325" s="168"/>
      <c r="T325" s="169"/>
      <c r="AT325" s="164" t="s">
        <v>221</v>
      </c>
      <c r="AU325" s="164" t="s">
        <v>80</v>
      </c>
      <c r="AV325" s="161" t="s">
        <v>78</v>
      </c>
      <c r="AW325" s="161" t="s">
        <v>32</v>
      </c>
      <c r="AX325" s="161" t="s">
        <v>71</v>
      </c>
      <c r="AY325" s="164" t="s">
        <v>110</v>
      </c>
    </row>
    <row r="326" spans="1:65" s="170" customFormat="1">
      <c r="B326" s="171"/>
      <c r="D326" s="163" t="s">
        <v>221</v>
      </c>
      <c r="E326" s="172"/>
      <c r="F326" s="173" t="s">
        <v>376</v>
      </c>
      <c r="H326" s="174">
        <v>2.1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221</v>
      </c>
      <c r="AU326" s="172" t="s">
        <v>80</v>
      </c>
      <c r="AV326" s="170" t="s">
        <v>80</v>
      </c>
      <c r="AW326" s="170" t="s">
        <v>32</v>
      </c>
      <c r="AX326" s="170" t="s">
        <v>71</v>
      </c>
      <c r="AY326" s="172" t="s">
        <v>110</v>
      </c>
    </row>
    <row r="327" spans="1:65" s="170" customFormat="1">
      <c r="B327" s="171"/>
      <c r="D327" s="163" t="s">
        <v>221</v>
      </c>
      <c r="E327" s="172"/>
      <c r="F327" s="173" t="s">
        <v>368</v>
      </c>
      <c r="H327" s="174">
        <v>5.4</v>
      </c>
      <c r="I327" s="175"/>
      <c r="L327" s="171"/>
      <c r="M327" s="176"/>
      <c r="N327" s="177"/>
      <c r="O327" s="177"/>
      <c r="P327" s="177"/>
      <c r="Q327" s="177"/>
      <c r="R327" s="177"/>
      <c r="S327" s="177"/>
      <c r="T327" s="178"/>
      <c r="AT327" s="172" t="s">
        <v>221</v>
      </c>
      <c r="AU327" s="172" t="s">
        <v>80</v>
      </c>
      <c r="AV327" s="170" t="s">
        <v>80</v>
      </c>
      <c r="AW327" s="170" t="s">
        <v>32</v>
      </c>
      <c r="AX327" s="170" t="s">
        <v>71</v>
      </c>
      <c r="AY327" s="172" t="s">
        <v>110</v>
      </c>
    </row>
    <row r="328" spans="1:65" s="161" customFormat="1">
      <c r="B328" s="162"/>
      <c r="D328" s="163" t="s">
        <v>221</v>
      </c>
      <c r="E328" s="164"/>
      <c r="F328" s="165" t="s">
        <v>256</v>
      </c>
      <c r="H328" s="164"/>
      <c r="I328" s="166"/>
      <c r="L328" s="162"/>
      <c r="M328" s="167"/>
      <c r="N328" s="168"/>
      <c r="O328" s="168"/>
      <c r="P328" s="168"/>
      <c r="Q328" s="168"/>
      <c r="R328" s="168"/>
      <c r="S328" s="168"/>
      <c r="T328" s="169"/>
      <c r="AT328" s="164" t="s">
        <v>221</v>
      </c>
      <c r="AU328" s="164" t="s">
        <v>80</v>
      </c>
      <c r="AV328" s="161" t="s">
        <v>78</v>
      </c>
      <c r="AW328" s="161" t="s">
        <v>32</v>
      </c>
      <c r="AX328" s="161" t="s">
        <v>71</v>
      </c>
      <c r="AY328" s="164" t="s">
        <v>110</v>
      </c>
    </row>
    <row r="329" spans="1:65" s="170" customFormat="1">
      <c r="B329" s="171"/>
      <c r="D329" s="163" t="s">
        <v>221</v>
      </c>
      <c r="E329" s="172"/>
      <c r="F329" s="173" t="s">
        <v>377</v>
      </c>
      <c r="H329" s="174">
        <v>4.9000000000000004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221</v>
      </c>
      <c r="AU329" s="172" t="s">
        <v>80</v>
      </c>
      <c r="AV329" s="170" t="s">
        <v>80</v>
      </c>
      <c r="AW329" s="170" t="s">
        <v>32</v>
      </c>
      <c r="AX329" s="170" t="s">
        <v>71</v>
      </c>
      <c r="AY329" s="172" t="s">
        <v>110</v>
      </c>
    </row>
    <row r="330" spans="1:65" s="170" customFormat="1">
      <c r="B330" s="171"/>
      <c r="D330" s="163" t="s">
        <v>221</v>
      </c>
      <c r="E330" s="172"/>
      <c r="F330" s="173" t="s">
        <v>369</v>
      </c>
      <c r="H330" s="174">
        <v>5.4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221</v>
      </c>
      <c r="AU330" s="172" t="s">
        <v>80</v>
      </c>
      <c r="AV330" s="170" t="s">
        <v>80</v>
      </c>
      <c r="AW330" s="170" t="s">
        <v>32</v>
      </c>
      <c r="AX330" s="170" t="s">
        <v>71</v>
      </c>
      <c r="AY330" s="172" t="s">
        <v>110</v>
      </c>
    </row>
    <row r="331" spans="1:65" s="170" customFormat="1">
      <c r="B331" s="171"/>
      <c r="D331" s="163" t="s">
        <v>221</v>
      </c>
      <c r="E331" s="172"/>
      <c r="F331" s="173" t="s">
        <v>370</v>
      </c>
      <c r="H331" s="174">
        <v>5.4</v>
      </c>
      <c r="I331" s="175"/>
      <c r="L331" s="171"/>
      <c r="M331" s="176"/>
      <c r="N331" s="177"/>
      <c r="O331" s="177"/>
      <c r="P331" s="177"/>
      <c r="Q331" s="177"/>
      <c r="R331" s="177"/>
      <c r="S331" s="177"/>
      <c r="T331" s="178"/>
      <c r="AT331" s="172" t="s">
        <v>221</v>
      </c>
      <c r="AU331" s="172" t="s">
        <v>80</v>
      </c>
      <c r="AV331" s="170" t="s">
        <v>80</v>
      </c>
      <c r="AW331" s="170" t="s">
        <v>32</v>
      </c>
      <c r="AX331" s="170" t="s">
        <v>71</v>
      </c>
      <c r="AY331" s="172" t="s">
        <v>110</v>
      </c>
    </row>
    <row r="332" spans="1:65" s="188" customFormat="1">
      <c r="B332" s="189"/>
      <c r="D332" s="163" t="s">
        <v>221</v>
      </c>
      <c r="E332" s="190"/>
      <c r="F332" s="191" t="s">
        <v>236</v>
      </c>
      <c r="H332" s="192">
        <v>23.2</v>
      </c>
      <c r="I332" s="193"/>
      <c r="L332" s="189"/>
      <c r="M332" s="194"/>
      <c r="N332" s="195"/>
      <c r="O332" s="195"/>
      <c r="P332" s="195"/>
      <c r="Q332" s="195"/>
      <c r="R332" s="195"/>
      <c r="S332" s="195"/>
      <c r="T332" s="196"/>
      <c r="AT332" s="190" t="s">
        <v>221</v>
      </c>
      <c r="AU332" s="190" t="s">
        <v>80</v>
      </c>
      <c r="AV332" s="188" t="s">
        <v>123</v>
      </c>
      <c r="AW332" s="188" t="s">
        <v>32</v>
      </c>
      <c r="AX332" s="188" t="s">
        <v>71</v>
      </c>
      <c r="AY332" s="190" t="s">
        <v>110</v>
      </c>
    </row>
    <row r="333" spans="1:65" s="161" customFormat="1">
      <c r="B333" s="162"/>
      <c r="D333" s="163" t="s">
        <v>221</v>
      </c>
      <c r="E333" s="164"/>
      <c r="F333" s="165" t="s">
        <v>472</v>
      </c>
      <c r="H333" s="164"/>
      <c r="I333" s="166"/>
      <c r="L333" s="162"/>
      <c r="M333" s="167"/>
      <c r="N333" s="168"/>
      <c r="O333" s="168"/>
      <c r="P333" s="168"/>
      <c r="Q333" s="168"/>
      <c r="R333" s="168"/>
      <c r="S333" s="168"/>
      <c r="T333" s="169"/>
      <c r="AT333" s="164" t="s">
        <v>221</v>
      </c>
      <c r="AU333" s="164" t="s">
        <v>80</v>
      </c>
      <c r="AV333" s="161" t="s">
        <v>78</v>
      </c>
      <c r="AW333" s="161" t="s">
        <v>32</v>
      </c>
      <c r="AX333" s="161" t="s">
        <v>71</v>
      </c>
      <c r="AY333" s="164" t="s">
        <v>110</v>
      </c>
    </row>
    <row r="334" spans="1:65" s="161" customFormat="1">
      <c r="B334" s="162"/>
      <c r="D334" s="163" t="s">
        <v>221</v>
      </c>
      <c r="E334" s="164"/>
      <c r="F334" s="165" t="s">
        <v>334</v>
      </c>
      <c r="H334" s="164"/>
      <c r="I334" s="166"/>
      <c r="L334" s="162"/>
      <c r="M334" s="167"/>
      <c r="N334" s="168"/>
      <c r="O334" s="168"/>
      <c r="P334" s="168"/>
      <c r="Q334" s="168"/>
      <c r="R334" s="168"/>
      <c r="S334" s="168"/>
      <c r="T334" s="169"/>
      <c r="AT334" s="164" t="s">
        <v>221</v>
      </c>
      <c r="AU334" s="164" t="s">
        <v>80</v>
      </c>
      <c r="AV334" s="161" t="s">
        <v>78</v>
      </c>
      <c r="AW334" s="161" t="s">
        <v>32</v>
      </c>
      <c r="AX334" s="161" t="s">
        <v>71</v>
      </c>
      <c r="AY334" s="164" t="s">
        <v>110</v>
      </c>
    </row>
    <row r="335" spans="1:65" s="170" customFormat="1">
      <c r="B335" s="171"/>
      <c r="D335" s="163" t="s">
        <v>221</v>
      </c>
      <c r="E335" s="172"/>
      <c r="F335" s="173" t="s">
        <v>408</v>
      </c>
      <c r="H335" s="174">
        <v>14.08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221</v>
      </c>
      <c r="AU335" s="172" t="s">
        <v>80</v>
      </c>
      <c r="AV335" s="170" t="s">
        <v>80</v>
      </c>
      <c r="AW335" s="170" t="s">
        <v>32</v>
      </c>
      <c r="AX335" s="170" t="s">
        <v>71</v>
      </c>
      <c r="AY335" s="172" t="s">
        <v>110</v>
      </c>
    </row>
    <row r="336" spans="1:65" s="170" customFormat="1">
      <c r="B336" s="171"/>
      <c r="D336" s="163" t="s">
        <v>221</v>
      </c>
      <c r="E336" s="172"/>
      <c r="F336" s="173" t="s">
        <v>409</v>
      </c>
      <c r="H336" s="174">
        <v>7.44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221</v>
      </c>
      <c r="AU336" s="172" t="s">
        <v>80</v>
      </c>
      <c r="AV336" s="170" t="s">
        <v>80</v>
      </c>
      <c r="AW336" s="170" t="s">
        <v>32</v>
      </c>
      <c r="AX336" s="170" t="s">
        <v>71</v>
      </c>
      <c r="AY336" s="172" t="s">
        <v>110</v>
      </c>
    </row>
    <row r="337" spans="1:65" s="161" customFormat="1">
      <c r="B337" s="162"/>
      <c r="D337" s="163" t="s">
        <v>221</v>
      </c>
      <c r="E337" s="164"/>
      <c r="F337" s="165" t="s">
        <v>225</v>
      </c>
      <c r="H337" s="164"/>
      <c r="I337" s="166"/>
      <c r="L337" s="162"/>
      <c r="M337" s="167"/>
      <c r="N337" s="168"/>
      <c r="O337" s="168"/>
      <c r="P337" s="168"/>
      <c r="Q337" s="168"/>
      <c r="R337" s="168"/>
      <c r="S337" s="168"/>
      <c r="T337" s="169"/>
      <c r="AT337" s="164" t="s">
        <v>221</v>
      </c>
      <c r="AU337" s="164" t="s">
        <v>80</v>
      </c>
      <c r="AV337" s="161" t="s">
        <v>78</v>
      </c>
      <c r="AW337" s="161" t="s">
        <v>32</v>
      </c>
      <c r="AX337" s="161" t="s">
        <v>71</v>
      </c>
      <c r="AY337" s="164" t="s">
        <v>110</v>
      </c>
    </row>
    <row r="338" spans="1:65" s="170" customFormat="1">
      <c r="B338" s="171"/>
      <c r="D338" s="163" t="s">
        <v>221</v>
      </c>
      <c r="E338" s="172"/>
      <c r="F338" s="173" t="s">
        <v>473</v>
      </c>
      <c r="H338" s="174">
        <v>114.27</v>
      </c>
      <c r="I338" s="175"/>
      <c r="L338" s="171"/>
      <c r="M338" s="176"/>
      <c r="N338" s="177"/>
      <c r="O338" s="177"/>
      <c r="P338" s="177"/>
      <c r="Q338" s="177"/>
      <c r="R338" s="177"/>
      <c r="S338" s="177"/>
      <c r="T338" s="178"/>
      <c r="AT338" s="172" t="s">
        <v>221</v>
      </c>
      <c r="AU338" s="172" t="s">
        <v>80</v>
      </c>
      <c r="AV338" s="170" t="s">
        <v>80</v>
      </c>
      <c r="AW338" s="170" t="s">
        <v>32</v>
      </c>
      <c r="AX338" s="170" t="s">
        <v>71</v>
      </c>
      <c r="AY338" s="172" t="s">
        <v>110</v>
      </c>
    </row>
    <row r="339" spans="1:65" s="170" customFormat="1">
      <c r="B339" s="171"/>
      <c r="D339" s="163" t="s">
        <v>221</v>
      </c>
      <c r="E339" s="172"/>
      <c r="F339" s="173" t="s">
        <v>474</v>
      </c>
      <c r="H339" s="174">
        <v>124.28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221</v>
      </c>
      <c r="AU339" s="172" t="s">
        <v>80</v>
      </c>
      <c r="AV339" s="170" t="s">
        <v>80</v>
      </c>
      <c r="AW339" s="170" t="s">
        <v>32</v>
      </c>
      <c r="AX339" s="170" t="s">
        <v>71</v>
      </c>
      <c r="AY339" s="172" t="s">
        <v>110</v>
      </c>
    </row>
    <row r="340" spans="1:65" s="161" customFormat="1">
      <c r="B340" s="162"/>
      <c r="D340" s="163" t="s">
        <v>221</v>
      </c>
      <c r="E340" s="164"/>
      <c r="F340" s="165" t="s">
        <v>225</v>
      </c>
      <c r="H340" s="164"/>
      <c r="I340" s="166"/>
      <c r="L340" s="162"/>
      <c r="M340" s="167"/>
      <c r="N340" s="168"/>
      <c r="O340" s="168"/>
      <c r="P340" s="168"/>
      <c r="Q340" s="168"/>
      <c r="R340" s="168"/>
      <c r="S340" s="168"/>
      <c r="T340" s="169"/>
      <c r="AT340" s="164" t="s">
        <v>221</v>
      </c>
      <c r="AU340" s="164" t="s">
        <v>80</v>
      </c>
      <c r="AV340" s="161" t="s">
        <v>78</v>
      </c>
      <c r="AW340" s="161" t="s">
        <v>32</v>
      </c>
      <c r="AX340" s="161" t="s">
        <v>71</v>
      </c>
      <c r="AY340" s="164" t="s">
        <v>110</v>
      </c>
    </row>
    <row r="341" spans="1:65" s="170" customFormat="1">
      <c r="B341" s="171"/>
      <c r="D341" s="163" t="s">
        <v>221</v>
      </c>
      <c r="E341" s="172"/>
      <c r="F341" s="173" t="s">
        <v>410</v>
      </c>
      <c r="H341" s="174">
        <v>78.2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221</v>
      </c>
      <c r="AU341" s="172" t="s">
        <v>80</v>
      </c>
      <c r="AV341" s="170" t="s">
        <v>80</v>
      </c>
      <c r="AW341" s="170" t="s">
        <v>32</v>
      </c>
      <c r="AX341" s="170" t="s">
        <v>71</v>
      </c>
      <c r="AY341" s="172" t="s">
        <v>110</v>
      </c>
    </row>
    <row r="342" spans="1:65" s="170" customFormat="1">
      <c r="B342" s="171"/>
      <c r="D342" s="163" t="s">
        <v>221</v>
      </c>
      <c r="E342" s="172"/>
      <c r="F342" s="173" t="s">
        <v>411</v>
      </c>
      <c r="H342" s="174">
        <v>13.92</v>
      </c>
      <c r="I342" s="175"/>
      <c r="L342" s="171"/>
      <c r="M342" s="176"/>
      <c r="N342" s="177"/>
      <c r="O342" s="177"/>
      <c r="P342" s="177"/>
      <c r="Q342" s="177"/>
      <c r="R342" s="177"/>
      <c r="S342" s="177"/>
      <c r="T342" s="178"/>
      <c r="AT342" s="172" t="s">
        <v>221</v>
      </c>
      <c r="AU342" s="172" t="s">
        <v>80</v>
      </c>
      <c r="AV342" s="170" t="s">
        <v>80</v>
      </c>
      <c r="AW342" s="170" t="s">
        <v>32</v>
      </c>
      <c r="AX342" s="170" t="s">
        <v>71</v>
      </c>
      <c r="AY342" s="172" t="s">
        <v>110</v>
      </c>
    </row>
    <row r="343" spans="1:65" s="188" customFormat="1">
      <c r="B343" s="189"/>
      <c r="D343" s="163" t="s">
        <v>221</v>
      </c>
      <c r="E343" s="190"/>
      <c r="F343" s="191" t="s">
        <v>236</v>
      </c>
      <c r="H343" s="192">
        <v>352.19</v>
      </c>
      <c r="I343" s="193"/>
      <c r="L343" s="189"/>
      <c r="M343" s="194"/>
      <c r="N343" s="195"/>
      <c r="O343" s="195"/>
      <c r="P343" s="195"/>
      <c r="Q343" s="195"/>
      <c r="R343" s="195"/>
      <c r="S343" s="195"/>
      <c r="T343" s="196"/>
      <c r="AT343" s="190" t="s">
        <v>221</v>
      </c>
      <c r="AU343" s="190" t="s">
        <v>80</v>
      </c>
      <c r="AV343" s="188" t="s">
        <v>123</v>
      </c>
      <c r="AW343" s="188" t="s">
        <v>32</v>
      </c>
      <c r="AX343" s="188" t="s">
        <v>71</v>
      </c>
      <c r="AY343" s="190" t="s">
        <v>110</v>
      </c>
    </row>
    <row r="344" spans="1:65" s="179" customFormat="1">
      <c r="B344" s="180"/>
      <c r="D344" s="163" t="s">
        <v>221</v>
      </c>
      <c r="E344" s="181"/>
      <c r="F344" s="182" t="s">
        <v>227</v>
      </c>
      <c r="H344" s="183">
        <v>375.39</v>
      </c>
      <c r="I344" s="184"/>
      <c r="L344" s="180"/>
      <c r="M344" s="185"/>
      <c r="N344" s="186"/>
      <c r="O344" s="186"/>
      <c r="P344" s="186"/>
      <c r="Q344" s="186"/>
      <c r="R344" s="186"/>
      <c r="S344" s="186"/>
      <c r="T344" s="187"/>
      <c r="AT344" s="181" t="s">
        <v>221</v>
      </c>
      <c r="AU344" s="181" t="s">
        <v>80</v>
      </c>
      <c r="AV344" s="179" t="s">
        <v>127</v>
      </c>
      <c r="AW344" s="179" t="s">
        <v>32</v>
      </c>
      <c r="AX344" s="179" t="s">
        <v>78</v>
      </c>
      <c r="AY344" s="181" t="s">
        <v>110</v>
      </c>
    </row>
    <row r="345" spans="1:65" s="21" customFormat="1" ht="37.9" customHeight="1">
      <c r="A345" s="17"/>
      <c r="B345" s="136"/>
      <c r="C345" s="137" t="s">
        <v>475</v>
      </c>
      <c r="D345" s="137" t="s">
        <v>113</v>
      </c>
      <c r="E345" s="138" t="s">
        <v>476</v>
      </c>
      <c r="F345" s="139" t="s">
        <v>477</v>
      </c>
      <c r="G345" s="140" t="s">
        <v>244</v>
      </c>
      <c r="H345" s="141">
        <v>220.685</v>
      </c>
      <c r="I345" s="142"/>
      <c r="J345" s="143">
        <f>ROUND(I345*H345,2)</f>
        <v>0</v>
      </c>
      <c r="K345" s="144"/>
      <c r="L345" s="18"/>
      <c r="M345" s="145"/>
      <c r="N345" s="146" t="s">
        <v>42</v>
      </c>
      <c r="O345" s="41"/>
      <c r="P345" s="147">
        <f>O345*H345</f>
        <v>0</v>
      </c>
      <c r="Q345" s="147">
        <v>2.7999999999999998E-4</v>
      </c>
      <c r="R345" s="147">
        <f>Q345*H345</f>
        <v>6.1791799999999994E-2</v>
      </c>
      <c r="S345" s="147">
        <v>0</v>
      </c>
      <c r="T345" s="148">
        <f>S345*H345</f>
        <v>0</v>
      </c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R345" s="149" t="s">
        <v>117</v>
      </c>
      <c r="AT345" s="149" t="s">
        <v>113</v>
      </c>
      <c r="AU345" s="149" t="s">
        <v>80</v>
      </c>
      <c r="AY345" s="2" t="s">
        <v>110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2" t="s">
        <v>78</v>
      </c>
      <c r="BK345" s="150">
        <f>ROUND(I345*H345,2)</f>
        <v>0</v>
      </c>
      <c r="BL345" s="2" t="s">
        <v>117</v>
      </c>
      <c r="BM345" s="149" t="s">
        <v>478</v>
      </c>
    </row>
    <row r="346" spans="1:65" s="21" customFormat="1">
      <c r="A346" s="17"/>
      <c r="B346" s="18"/>
      <c r="C346" s="17"/>
      <c r="D346" s="156" t="s">
        <v>219</v>
      </c>
      <c r="E346" s="17"/>
      <c r="F346" s="157" t="s">
        <v>479</v>
      </c>
      <c r="G346" s="17"/>
      <c r="H346" s="17"/>
      <c r="I346" s="158"/>
      <c r="J346" s="17"/>
      <c r="K346" s="17"/>
      <c r="L346" s="18"/>
      <c r="M346" s="159"/>
      <c r="N346" s="160"/>
      <c r="O346" s="41"/>
      <c r="P346" s="41"/>
      <c r="Q346" s="41"/>
      <c r="R346" s="41"/>
      <c r="S346" s="41"/>
      <c r="T346" s="42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T346" s="2" t="s">
        <v>219</v>
      </c>
      <c r="AU346" s="2" t="s">
        <v>80</v>
      </c>
    </row>
    <row r="347" spans="1:65" s="161" customFormat="1">
      <c r="B347" s="162"/>
      <c r="D347" s="163" t="s">
        <v>221</v>
      </c>
      <c r="E347" s="164"/>
      <c r="F347" s="165" t="s">
        <v>480</v>
      </c>
      <c r="H347" s="164"/>
      <c r="I347" s="166"/>
      <c r="L347" s="162"/>
      <c r="M347" s="167"/>
      <c r="N347" s="168"/>
      <c r="O347" s="168"/>
      <c r="P347" s="168"/>
      <c r="Q347" s="168"/>
      <c r="R347" s="168"/>
      <c r="S347" s="168"/>
      <c r="T347" s="169"/>
      <c r="AT347" s="164" t="s">
        <v>221</v>
      </c>
      <c r="AU347" s="164" t="s">
        <v>80</v>
      </c>
      <c r="AV347" s="161" t="s">
        <v>78</v>
      </c>
      <c r="AW347" s="161" t="s">
        <v>32</v>
      </c>
      <c r="AX347" s="161" t="s">
        <v>71</v>
      </c>
      <c r="AY347" s="164" t="s">
        <v>110</v>
      </c>
    </row>
    <row r="348" spans="1:65" s="161" customFormat="1">
      <c r="B348" s="162"/>
      <c r="D348" s="163" t="s">
        <v>221</v>
      </c>
      <c r="E348" s="164"/>
      <c r="F348" s="165" t="s">
        <v>222</v>
      </c>
      <c r="H348" s="164"/>
      <c r="I348" s="166"/>
      <c r="L348" s="162"/>
      <c r="M348" s="167"/>
      <c r="N348" s="168"/>
      <c r="O348" s="168"/>
      <c r="P348" s="168"/>
      <c r="Q348" s="168"/>
      <c r="R348" s="168"/>
      <c r="S348" s="168"/>
      <c r="T348" s="169"/>
      <c r="AT348" s="164" t="s">
        <v>221</v>
      </c>
      <c r="AU348" s="164" t="s">
        <v>80</v>
      </c>
      <c r="AV348" s="161" t="s">
        <v>78</v>
      </c>
      <c r="AW348" s="161" t="s">
        <v>32</v>
      </c>
      <c r="AX348" s="161" t="s">
        <v>71</v>
      </c>
      <c r="AY348" s="164" t="s">
        <v>110</v>
      </c>
    </row>
    <row r="349" spans="1:65" s="170" customFormat="1">
      <c r="B349" s="171"/>
      <c r="D349" s="163" t="s">
        <v>221</v>
      </c>
      <c r="E349" s="172"/>
      <c r="F349" s="173" t="s">
        <v>481</v>
      </c>
      <c r="H349" s="174">
        <v>4.9000000000000004</v>
      </c>
      <c r="I349" s="175"/>
      <c r="L349" s="171"/>
      <c r="M349" s="176"/>
      <c r="N349" s="177"/>
      <c r="O349" s="177"/>
      <c r="P349" s="177"/>
      <c r="Q349" s="177"/>
      <c r="R349" s="177"/>
      <c r="S349" s="177"/>
      <c r="T349" s="178"/>
      <c r="AT349" s="172" t="s">
        <v>221</v>
      </c>
      <c r="AU349" s="172" t="s">
        <v>80</v>
      </c>
      <c r="AV349" s="170" t="s">
        <v>80</v>
      </c>
      <c r="AW349" s="170" t="s">
        <v>32</v>
      </c>
      <c r="AX349" s="170" t="s">
        <v>71</v>
      </c>
      <c r="AY349" s="172" t="s">
        <v>110</v>
      </c>
    </row>
    <row r="350" spans="1:65" s="161" customFormat="1">
      <c r="B350" s="162"/>
      <c r="D350" s="163" t="s">
        <v>221</v>
      </c>
      <c r="E350" s="164"/>
      <c r="F350" s="165" t="s">
        <v>256</v>
      </c>
      <c r="H350" s="164"/>
      <c r="I350" s="166"/>
      <c r="L350" s="162"/>
      <c r="M350" s="167"/>
      <c r="N350" s="168"/>
      <c r="O350" s="168"/>
      <c r="P350" s="168"/>
      <c r="Q350" s="168"/>
      <c r="R350" s="168"/>
      <c r="S350" s="168"/>
      <c r="T350" s="169"/>
      <c r="AT350" s="164" t="s">
        <v>221</v>
      </c>
      <c r="AU350" s="164" t="s">
        <v>80</v>
      </c>
      <c r="AV350" s="161" t="s">
        <v>78</v>
      </c>
      <c r="AW350" s="161" t="s">
        <v>32</v>
      </c>
      <c r="AX350" s="161" t="s">
        <v>71</v>
      </c>
      <c r="AY350" s="164" t="s">
        <v>110</v>
      </c>
    </row>
    <row r="351" spans="1:65" s="170" customFormat="1">
      <c r="B351" s="171"/>
      <c r="D351" s="163" t="s">
        <v>221</v>
      </c>
      <c r="E351" s="172"/>
      <c r="F351" s="173" t="s">
        <v>377</v>
      </c>
      <c r="H351" s="174">
        <v>4.9000000000000004</v>
      </c>
      <c r="I351" s="175"/>
      <c r="L351" s="171"/>
      <c r="M351" s="176"/>
      <c r="N351" s="177"/>
      <c r="O351" s="177"/>
      <c r="P351" s="177"/>
      <c r="Q351" s="177"/>
      <c r="R351" s="177"/>
      <c r="S351" s="177"/>
      <c r="T351" s="178"/>
      <c r="AT351" s="172" t="s">
        <v>221</v>
      </c>
      <c r="AU351" s="172" t="s">
        <v>80</v>
      </c>
      <c r="AV351" s="170" t="s">
        <v>80</v>
      </c>
      <c r="AW351" s="170" t="s">
        <v>32</v>
      </c>
      <c r="AX351" s="170" t="s">
        <v>71</v>
      </c>
      <c r="AY351" s="172" t="s">
        <v>110</v>
      </c>
    </row>
    <row r="352" spans="1:65" s="188" customFormat="1">
      <c r="B352" s="189"/>
      <c r="D352" s="163" t="s">
        <v>221</v>
      </c>
      <c r="E352" s="190"/>
      <c r="F352" s="191" t="s">
        <v>236</v>
      </c>
      <c r="H352" s="192">
        <v>9.8000000000000007</v>
      </c>
      <c r="I352" s="193"/>
      <c r="L352" s="189"/>
      <c r="M352" s="194"/>
      <c r="N352" s="195"/>
      <c r="O352" s="195"/>
      <c r="P352" s="195"/>
      <c r="Q352" s="195"/>
      <c r="R352" s="195"/>
      <c r="S352" s="195"/>
      <c r="T352" s="196"/>
      <c r="AT352" s="190" t="s">
        <v>221</v>
      </c>
      <c r="AU352" s="190" t="s">
        <v>80</v>
      </c>
      <c r="AV352" s="188" t="s">
        <v>123</v>
      </c>
      <c r="AW352" s="188" t="s">
        <v>32</v>
      </c>
      <c r="AX352" s="188" t="s">
        <v>71</v>
      </c>
      <c r="AY352" s="190" t="s">
        <v>110</v>
      </c>
    </row>
    <row r="353" spans="1:65" s="161" customFormat="1">
      <c r="B353" s="162"/>
      <c r="D353" s="163" t="s">
        <v>221</v>
      </c>
      <c r="E353" s="164"/>
      <c r="F353" s="165" t="s">
        <v>482</v>
      </c>
      <c r="H353" s="164"/>
      <c r="I353" s="166"/>
      <c r="L353" s="162"/>
      <c r="M353" s="167"/>
      <c r="N353" s="168"/>
      <c r="O353" s="168"/>
      <c r="P353" s="168"/>
      <c r="Q353" s="168"/>
      <c r="R353" s="168"/>
      <c r="S353" s="168"/>
      <c r="T353" s="169"/>
      <c r="AT353" s="164" t="s">
        <v>221</v>
      </c>
      <c r="AU353" s="164" t="s">
        <v>80</v>
      </c>
      <c r="AV353" s="161" t="s">
        <v>78</v>
      </c>
      <c r="AW353" s="161" t="s">
        <v>32</v>
      </c>
      <c r="AX353" s="161" t="s">
        <v>71</v>
      </c>
      <c r="AY353" s="164" t="s">
        <v>110</v>
      </c>
    </row>
    <row r="354" spans="1:65" s="161" customFormat="1">
      <c r="B354" s="162"/>
      <c r="D354" s="163" t="s">
        <v>221</v>
      </c>
      <c r="E354" s="164"/>
      <c r="F354" s="165" t="s">
        <v>334</v>
      </c>
      <c r="H354" s="164"/>
      <c r="I354" s="166"/>
      <c r="L354" s="162"/>
      <c r="M354" s="167"/>
      <c r="N354" s="168"/>
      <c r="O354" s="168"/>
      <c r="P354" s="168"/>
      <c r="Q354" s="168"/>
      <c r="R354" s="168"/>
      <c r="S354" s="168"/>
      <c r="T354" s="169"/>
      <c r="AT354" s="164" t="s">
        <v>221</v>
      </c>
      <c r="AU354" s="164" t="s">
        <v>80</v>
      </c>
      <c r="AV354" s="161" t="s">
        <v>78</v>
      </c>
      <c r="AW354" s="161" t="s">
        <v>32</v>
      </c>
      <c r="AX354" s="161" t="s">
        <v>71</v>
      </c>
      <c r="AY354" s="164" t="s">
        <v>110</v>
      </c>
    </row>
    <row r="355" spans="1:65" s="170" customFormat="1">
      <c r="B355" s="171"/>
      <c r="D355" s="163" t="s">
        <v>221</v>
      </c>
      <c r="E355" s="172"/>
      <c r="F355" s="173" t="s">
        <v>483</v>
      </c>
      <c r="H355" s="174">
        <v>25.47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221</v>
      </c>
      <c r="AU355" s="172" t="s">
        <v>80</v>
      </c>
      <c r="AV355" s="170" t="s">
        <v>80</v>
      </c>
      <c r="AW355" s="170" t="s">
        <v>32</v>
      </c>
      <c r="AX355" s="170" t="s">
        <v>71</v>
      </c>
      <c r="AY355" s="172" t="s">
        <v>110</v>
      </c>
    </row>
    <row r="356" spans="1:65" s="170" customFormat="1">
      <c r="B356" s="171"/>
      <c r="D356" s="163" t="s">
        <v>221</v>
      </c>
      <c r="E356" s="172"/>
      <c r="F356" s="173" t="s">
        <v>484</v>
      </c>
      <c r="H356" s="174">
        <v>34.155000000000001</v>
      </c>
      <c r="I356" s="175"/>
      <c r="L356" s="171"/>
      <c r="M356" s="176"/>
      <c r="N356" s="177"/>
      <c r="O356" s="177"/>
      <c r="P356" s="177"/>
      <c r="Q356" s="177"/>
      <c r="R356" s="177"/>
      <c r="S356" s="177"/>
      <c r="T356" s="178"/>
      <c r="AT356" s="172" t="s">
        <v>221</v>
      </c>
      <c r="AU356" s="172" t="s">
        <v>80</v>
      </c>
      <c r="AV356" s="170" t="s">
        <v>80</v>
      </c>
      <c r="AW356" s="170" t="s">
        <v>32</v>
      </c>
      <c r="AX356" s="170" t="s">
        <v>71</v>
      </c>
      <c r="AY356" s="172" t="s">
        <v>110</v>
      </c>
    </row>
    <row r="357" spans="1:65" s="170" customFormat="1">
      <c r="B357" s="171"/>
      <c r="D357" s="163" t="s">
        <v>221</v>
      </c>
      <c r="E357" s="172"/>
      <c r="F357" s="173" t="s">
        <v>485</v>
      </c>
      <c r="H357" s="174">
        <v>30.06</v>
      </c>
      <c r="I357" s="175"/>
      <c r="L357" s="171"/>
      <c r="M357" s="176"/>
      <c r="N357" s="177"/>
      <c r="O357" s="177"/>
      <c r="P357" s="177"/>
      <c r="Q357" s="177"/>
      <c r="R357" s="177"/>
      <c r="S357" s="177"/>
      <c r="T357" s="178"/>
      <c r="AT357" s="172" t="s">
        <v>221</v>
      </c>
      <c r="AU357" s="172" t="s">
        <v>80</v>
      </c>
      <c r="AV357" s="170" t="s">
        <v>80</v>
      </c>
      <c r="AW357" s="170" t="s">
        <v>32</v>
      </c>
      <c r="AX357" s="170" t="s">
        <v>71</v>
      </c>
      <c r="AY357" s="172" t="s">
        <v>110</v>
      </c>
    </row>
    <row r="358" spans="1:65" s="170" customFormat="1">
      <c r="B358" s="171"/>
      <c r="D358" s="163" t="s">
        <v>221</v>
      </c>
      <c r="E358" s="172"/>
      <c r="F358" s="173" t="s">
        <v>486</v>
      </c>
      <c r="H358" s="174">
        <v>84</v>
      </c>
      <c r="I358" s="175"/>
      <c r="L358" s="171"/>
      <c r="M358" s="176"/>
      <c r="N358" s="177"/>
      <c r="O358" s="177"/>
      <c r="P358" s="177"/>
      <c r="Q358" s="177"/>
      <c r="R358" s="177"/>
      <c r="S358" s="177"/>
      <c r="T358" s="178"/>
      <c r="AT358" s="172" t="s">
        <v>221</v>
      </c>
      <c r="AU358" s="172" t="s">
        <v>80</v>
      </c>
      <c r="AV358" s="170" t="s">
        <v>80</v>
      </c>
      <c r="AW358" s="170" t="s">
        <v>32</v>
      </c>
      <c r="AX358" s="170" t="s">
        <v>71</v>
      </c>
      <c r="AY358" s="172" t="s">
        <v>110</v>
      </c>
    </row>
    <row r="359" spans="1:65" s="161" customFormat="1">
      <c r="B359" s="162"/>
      <c r="D359" s="163" t="s">
        <v>221</v>
      </c>
      <c r="E359" s="164"/>
      <c r="F359" s="165" t="s">
        <v>225</v>
      </c>
      <c r="H359" s="164"/>
      <c r="I359" s="166"/>
      <c r="L359" s="162"/>
      <c r="M359" s="167"/>
      <c r="N359" s="168"/>
      <c r="O359" s="168"/>
      <c r="P359" s="168"/>
      <c r="Q359" s="168"/>
      <c r="R359" s="168"/>
      <c r="S359" s="168"/>
      <c r="T359" s="169"/>
      <c r="AT359" s="164" t="s">
        <v>221</v>
      </c>
      <c r="AU359" s="164" t="s">
        <v>80</v>
      </c>
      <c r="AV359" s="161" t="s">
        <v>78</v>
      </c>
      <c r="AW359" s="161" t="s">
        <v>32</v>
      </c>
      <c r="AX359" s="161" t="s">
        <v>71</v>
      </c>
      <c r="AY359" s="164" t="s">
        <v>110</v>
      </c>
    </row>
    <row r="360" spans="1:65" s="170" customFormat="1">
      <c r="B360" s="171"/>
      <c r="D360" s="163" t="s">
        <v>221</v>
      </c>
      <c r="E360" s="172"/>
      <c r="F360" s="173" t="s">
        <v>487</v>
      </c>
      <c r="H360" s="174">
        <v>37.200000000000003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221</v>
      </c>
      <c r="AU360" s="172" t="s">
        <v>80</v>
      </c>
      <c r="AV360" s="170" t="s">
        <v>80</v>
      </c>
      <c r="AW360" s="170" t="s">
        <v>32</v>
      </c>
      <c r="AX360" s="170" t="s">
        <v>71</v>
      </c>
      <c r="AY360" s="172" t="s">
        <v>110</v>
      </c>
    </row>
    <row r="361" spans="1:65" s="188" customFormat="1">
      <c r="B361" s="189"/>
      <c r="D361" s="163" t="s">
        <v>221</v>
      </c>
      <c r="E361" s="190"/>
      <c r="F361" s="191" t="s">
        <v>236</v>
      </c>
      <c r="H361" s="192">
        <v>210.88499999999999</v>
      </c>
      <c r="I361" s="193"/>
      <c r="L361" s="189"/>
      <c r="M361" s="194"/>
      <c r="N361" s="195"/>
      <c r="O361" s="195"/>
      <c r="P361" s="195"/>
      <c r="Q361" s="195"/>
      <c r="R361" s="195"/>
      <c r="S361" s="195"/>
      <c r="T361" s="196"/>
      <c r="AT361" s="190" t="s">
        <v>221</v>
      </c>
      <c r="AU361" s="190" t="s">
        <v>80</v>
      </c>
      <c r="AV361" s="188" t="s">
        <v>123</v>
      </c>
      <c r="AW361" s="188" t="s">
        <v>32</v>
      </c>
      <c r="AX361" s="188" t="s">
        <v>71</v>
      </c>
      <c r="AY361" s="190" t="s">
        <v>110</v>
      </c>
    </row>
    <row r="362" spans="1:65" s="179" customFormat="1">
      <c r="B362" s="180"/>
      <c r="D362" s="163" t="s">
        <v>221</v>
      </c>
      <c r="E362" s="181"/>
      <c r="F362" s="182" t="s">
        <v>227</v>
      </c>
      <c r="H362" s="183">
        <v>220.685</v>
      </c>
      <c r="I362" s="184"/>
      <c r="L362" s="180"/>
      <c r="M362" s="185"/>
      <c r="N362" s="186"/>
      <c r="O362" s="186"/>
      <c r="P362" s="186"/>
      <c r="Q362" s="186"/>
      <c r="R362" s="186"/>
      <c r="S362" s="186"/>
      <c r="T362" s="187"/>
      <c r="AT362" s="181" t="s">
        <v>221</v>
      </c>
      <c r="AU362" s="181" t="s">
        <v>80</v>
      </c>
      <c r="AV362" s="179" t="s">
        <v>127</v>
      </c>
      <c r="AW362" s="179" t="s">
        <v>32</v>
      </c>
      <c r="AX362" s="179" t="s">
        <v>78</v>
      </c>
      <c r="AY362" s="181" t="s">
        <v>110</v>
      </c>
    </row>
    <row r="363" spans="1:65" s="21" customFormat="1" ht="37.9" customHeight="1">
      <c r="A363" s="17"/>
      <c r="B363" s="136"/>
      <c r="C363" s="137" t="s">
        <v>488</v>
      </c>
      <c r="D363" s="137" t="s">
        <v>113</v>
      </c>
      <c r="E363" s="138" t="s">
        <v>489</v>
      </c>
      <c r="F363" s="139" t="s">
        <v>490</v>
      </c>
      <c r="G363" s="140" t="s">
        <v>244</v>
      </c>
      <c r="H363" s="141">
        <v>272.86</v>
      </c>
      <c r="I363" s="142"/>
      <c r="J363" s="143">
        <f>ROUND(I363*H363,2)</f>
        <v>0</v>
      </c>
      <c r="K363" s="144"/>
      <c r="L363" s="18"/>
      <c r="M363" s="145"/>
      <c r="N363" s="146" t="s">
        <v>42</v>
      </c>
      <c r="O363" s="41"/>
      <c r="P363" s="147">
        <f>O363*H363</f>
        <v>0</v>
      </c>
      <c r="Q363" s="147">
        <v>4.1310000000000001E-4</v>
      </c>
      <c r="R363" s="147">
        <f>Q363*H363</f>
        <v>0.112718466</v>
      </c>
      <c r="S363" s="147">
        <v>0</v>
      </c>
      <c r="T363" s="148">
        <f>S363*H363</f>
        <v>0</v>
      </c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R363" s="149" t="s">
        <v>117</v>
      </c>
      <c r="AT363" s="149" t="s">
        <v>113</v>
      </c>
      <c r="AU363" s="149" t="s">
        <v>80</v>
      </c>
      <c r="AY363" s="2" t="s">
        <v>110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2" t="s">
        <v>78</v>
      </c>
      <c r="BK363" s="150">
        <f>ROUND(I363*H363,2)</f>
        <v>0</v>
      </c>
      <c r="BL363" s="2" t="s">
        <v>117</v>
      </c>
      <c r="BM363" s="149" t="s">
        <v>491</v>
      </c>
    </row>
    <row r="364" spans="1:65" s="170" customFormat="1">
      <c r="B364" s="171"/>
      <c r="D364" s="163" t="s">
        <v>221</v>
      </c>
      <c r="E364" s="172"/>
      <c r="F364" s="173" t="s">
        <v>492</v>
      </c>
      <c r="H364" s="174">
        <v>272.86</v>
      </c>
      <c r="I364" s="175"/>
      <c r="L364" s="171"/>
      <c r="M364" s="176"/>
      <c r="N364" s="177"/>
      <c r="O364" s="177"/>
      <c r="P364" s="177"/>
      <c r="Q364" s="177"/>
      <c r="R364" s="177"/>
      <c r="S364" s="177"/>
      <c r="T364" s="178"/>
      <c r="AT364" s="172" t="s">
        <v>221</v>
      </c>
      <c r="AU364" s="172" t="s">
        <v>80</v>
      </c>
      <c r="AV364" s="170" t="s">
        <v>80</v>
      </c>
      <c r="AW364" s="170" t="s">
        <v>32</v>
      </c>
      <c r="AX364" s="170" t="s">
        <v>78</v>
      </c>
      <c r="AY364" s="172" t="s">
        <v>110</v>
      </c>
    </row>
    <row r="365" spans="1:65" s="21" customFormat="1" ht="44.25" customHeight="1">
      <c r="A365" s="17"/>
      <c r="B365" s="136"/>
      <c r="C365" s="137" t="s">
        <v>493</v>
      </c>
      <c r="D365" s="137" t="s">
        <v>113</v>
      </c>
      <c r="E365" s="138" t="s">
        <v>494</v>
      </c>
      <c r="F365" s="139" t="s">
        <v>495</v>
      </c>
      <c r="G365" s="140" t="s">
        <v>244</v>
      </c>
      <c r="H365" s="141">
        <v>261.75</v>
      </c>
      <c r="I365" s="142"/>
      <c r="J365" s="143">
        <f>ROUND(I365*H365,2)</f>
        <v>0</v>
      </c>
      <c r="K365" s="144"/>
      <c r="L365" s="18"/>
      <c r="M365" s="145"/>
      <c r="N365" s="146" t="s">
        <v>42</v>
      </c>
      <c r="O365" s="41"/>
      <c r="P365" s="147">
        <f>O365*H365</f>
        <v>0</v>
      </c>
      <c r="Q365" s="147">
        <v>3.0000000000000001E-5</v>
      </c>
      <c r="R365" s="147">
        <f>Q365*H365</f>
        <v>7.8525000000000001E-3</v>
      </c>
      <c r="S365" s="147">
        <v>0</v>
      </c>
      <c r="T365" s="148">
        <f>S365*H365</f>
        <v>0</v>
      </c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R365" s="149" t="s">
        <v>117</v>
      </c>
      <c r="AT365" s="149" t="s">
        <v>113</v>
      </c>
      <c r="AU365" s="149" t="s">
        <v>80</v>
      </c>
      <c r="AY365" s="2" t="s">
        <v>110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2" t="s">
        <v>78</v>
      </c>
      <c r="BK365" s="150">
        <f>ROUND(I365*H365,2)</f>
        <v>0</v>
      </c>
      <c r="BL365" s="2" t="s">
        <v>117</v>
      </c>
      <c r="BM365" s="149" t="s">
        <v>496</v>
      </c>
    </row>
    <row r="366" spans="1:65" s="21" customFormat="1">
      <c r="A366" s="17"/>
      <c r="B366" s="18"/>
      <c r="C366" s="17"/>
      <c r="D366" s="156" t="s">
        <v>219</v>
      </c>
      <c r="E366" s="17"/>
      <c r="F366" s="157" t="s">
        <v>497</v>
      </c>
      <c r="G366" s="17"/>
      <c r="H366" s="17"/>
      <c r="I366" s="158"/>
      <c r="J366" s="17"/>
      <c r="K366" s="17"/>
      <c r="L366" s="18"/>
      <c r="M366" s="159"/>
      <c r="N366" s="160"/>
      <c r="O366" s="41"/>
      <c r="P366" s="41"/>
      <c r="Q366" s="41"/>
      <c r="R366" s="41"/>
      <c r="S366" s="41"/>
      <c r="T366" s="42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T366" s="2" t="s">
        <v>219</v>
      </c>
      <c r="AU366" s="2" t="s">
        <v>80</v>
      </c>
    </row>
    <row r="367" spans="1:65" s="161" customFormat="1">
      <c r="B367" s="162"/>
      <c r="D367" s="163" t="s">
        <v>221</v>
      </c>
      <c r="E367" s="164"/>
      <c r="F367" s="165" t="s">
        <v>222</v>
      </c>
      <c r="H367" s="164"/>
      <c r="I367" s="166"/>
      <c r="L367" s="162"/>
      <c r="M367" s="167"/>
      <c r="N367" s="168"/>
      <c r="O367" s="168"/>
      <c r="P367" s="168"/>
      <c r="Q367" s="168"/>
      <c r="R367" s="168"/>
      <c r="S367" s="168"/>
      <c r="T367" s="169"/>
      <c r="AT367" s="164" t="s">
        <v>221</v>
      </c>
      <c r="AU367" s="164" t="s">
        <v>80</v>
      </c>
      <c r="AV367" s="161" t="s">
        <v>78</v>
      </c>
      <c r="AW367" s="161" t="s">
        <v>32</v>
      </c>
      <c r="AX367" s="161" t="s">
        <v>71</v>
      </c>
      <c r="AY367" s="164" t="s">
        <v>110</v>
      </c>
    </row>
    <row r="368" spans="1:65" s="170" customFormat="1">
      <c r="B368" s="171"/>
      <c r="D368" s="163" t="s">
        <v>221</v>
      </c>
      <c r="E368" s="172"/>
      <c r="F368" s="173" t="s">
        <v>368</v>
      </c>
      <c r="H368" s="174">
        <v>5.4</v>
      </c>
      <c r="I368" s="175"/>
      <c r="L368" s="171"/>
      <c r="M368" s="176"/>
      <c r="N368" s="177"/>
      <c r="O368" s="177"/>
      <c r="P368" s="177"/>
      <c r="Q368" s="177"/>
      <c r="R368" s="177"/>
      <c r="S368" s="177"/>
      <c r="T368" s="178"/>
      <c r="AT368" s="172" t="s">
        <v>221</v>
      </c>
      <c r="AU368" s="172" t="s">
        <v>80</v>
      </c>
      <c r="AV368" s="170" t="s">
        <v>80</v>
      </c>
      <c r="AW368" s="170" t="s">
        <v>32</v>
      </c>
      <c r="AX368" s="170" t="s">
        <v>71</v>
      </c>
      <c r="AY368" s="172" t="s">
        <v>110</v>
      </c>
    </row>
    <row r="369" spans="1:65" s="161" customFormat="1">
      <c r="B369" s="162"/>
      <c r="D369" s="163" t="s">
        <v>221</v>
      </c>
      <c r="E369" s="164"/>
      <c r="F369" s="165" t="s">
        <v>256</v>
      </c>
      <c r="H369" s="164"/>
      <c r="I369" s="166"/>
      <c r="L369" s="162"/>
      <c r="M369" s="167"/>
      <c r="N369" s="168"/>
      <c r="O369" s="168"/>
      <c r="P369" s="168"/>
      <c r="Q369" s="168"/>
      <c r="R369" s="168"/>
      <c r="S369" s="168"/>
      <c r="T369" s="169"/>
      <c r="AT369" s="164" t="s">
        <v>221</v>
      </c>
      <c r="AU369" s="164" t="s">
        <v>80</v>
      </c>
      <c r="AV369" s="161" t="s">
        <v>78</v>
      </c>
      <c r="AW369" s="161" t="s">
        <v>32</v>
      </c>
      <c r="AX369" s="161" t="s">
        <v>71</v>
      </c>
      <c r="AY369" s="164" t="s">
        <v>110</v>
      </c>
    </row>
    <row r="370" spans="1:65" s="170" customFormat="1">
      <c r="B370" s="171"/>
      <c r="D370" s="163" t="s">
        <v>221</v>
      </c>
      <c r="E370" s="172"/>
      <c r="F370" s="173" t="s">
        <v>369</v>
      </c>
      <c r="H370" s="174">
        <v>5.4</v>
      </c>
      <c r="I370" s="175"/>
      <c r="L370" s="171"/>
      <c r="M370" s="176"/>
      <c r="N370" s="177"/>
      <c r="O370" s="177"/>
      <c r="P370" s="177"/>
      <c r="Q370" s="177"/>
      <c r="R370" s="177"/>
      <c r="S370" s="177"/>
      <c r="T370" s="178"/>
      <c r="AT370" s="172" t="s">
        <v>221</v>
      </c>
      <c r="AU370" s="172" t="s">
        <v>80</v>
      </c>
      <c r="AV370" s="170" t="s">
        <v>80</v>
      </c>
      <c r="AW370" s="170" t="s">
        <v>32</v>
      </c>
      <c r="AX370" s="170" t="s">
        <v>71</v>
      </c>
      <c r="AY370" s="172" t="s">
        <v>110</v>
      </c>
    </row>
    <row r="371" spans="1:65" s="170" customFormat="1">
      <c r="B371" s="171"/>
      <c r="D371" s="163" t="s">
        <v>221</v>
      </c>
      <c r="E371" s="172"/>
      <c r="F371" s="173" t="s">
        <v>370</v>
      </c>
      <c r="H371" s="174">
        <v>5.4</v>
      </c>
      <c r="I371" s="175"/>
      <c r="L371" s="171"/>
      <c r="M371" s="176"/>
      <c r="N371" s="177"/>
      <c r="O371" s="177"/>
      <c r="P371" s="177"/>
      <c r="Q371" s="177"/>
      <c r="R371" s="177"/>
      <c r="S371" s="177"/>
      <c r="T371" s="178"/>
      <c r="AT371" s="172" t="s">
        <v>221</v>
      </c>
      <c r="AU371" s="172" t="s">
        <v>80</v>
      </c>
      <c r="AV371" s="170" t="s">
        <v>80</v>
      </c>
      <c r="AW371" s="170" t="s">
        <v>32</v>
      </c>
      <c r="AX371" s="170" t="s">
        <v>71</v>
      </c>
      <c r="AY371" s="172" t="s">
        <v>110</v>
      </c>
    </row>
    <row r="372" spans="1:65" s="161" customFormat="1">
      <c r="B372" s="162"/>
      <c r="D372" s="163" t="s">
        <v>221</v>
      </c>
      <c r="E372" s="164"/>
      <c r="F372" s="165" t="s">
        <v>222</v>
      </c>
      <c r="H372" s="164"/>
      <c r="I372" s="166"/>
      <c r="L372" s="162"/>
      <c r="M372" s="167"/>
      <c r="N372" s="168"/>
      <c r="O372" s="168"/>
      <c r="P372" s="168"/>
      <c r="Q372" s="168"/>
      <c r="R372" s="168"/>
      <c r="S372" s="168"/>
      <c r="T372" s="169"/>
      <c r="AT372" s="164" t="s">
        <v>221</v>
      </c>
      <c r="AU372" s="164" t="s">
        <v>80</v>
      </c>
      <c r="AV372" s="161" t="s">
        <v>78</v>
      </c>
      <c r="AW372" s="161" t="s">
        <v>32</v>
      </c>
      <c r="AX372" s="161" t="s">
        <v>71</v>
      </c>
      <c r="AY372" s="164" t="s">
        <v>110</v>
      </c>
    </row>
    <row r="373" spans="1:65" s="170" customFormat="1">
      <c r="B373" s="171"/>
      <c r="D373" s="163" t="s">
        <v>221</v>
      </c>
      <c r="E373" s="172"/>
      <c r="F373" s="173" t="s">
        <v>376</v>
      </c>
      <c r="H373" s="174">
        <v>2.1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221</v>
      </c>
      <c r="AU373" s="172" t="s">
        <v>80</v>
      </c>
      <c r="AV373" s="170" t="s">
        <v>80</v>
      </c>
      <c r="AW373" s="170" t="s">
        <v>32</v>
      </c>
      <c r="AX373" s="170" t="s">
        <v>71</v>
      </c>
      <c r="AY373" s="172" t="s">
        <v>110</v>
      </c>
    </row>
    <row r="374" spans="1:65" s="161" customFormat="1">
      <c r="B374" s="162"/>
      <c r="D374" s="163" t="s">
        <v>221</v>
      </c>
      <c r="E374" s="164"/>
      <c r="F374" s="165" t="s">
        <v>256</v>
      </c>
      <c r="H374" s="164"/>
      <c r="I374" s="166"/>
      <c r="L374" s="162"/>
      <c r="M374" s="167"/>
      <c r="N374" s="168"/>
      <c r="O374" s="168"/>
      <c r="P374" s="168"/>
      <c r="Q374" s="168"/>
      <c r="R374" s="168"/>
      <c r="S374" s="168"/>
      <c r="T374" s="169"/>
      <c r="AT374" s="164" t="s">
        <v>221</v>
      </c>
      <c r="AU374" s="164" t="s">
        <v>80</v>
      </c>
      <c r="AV374" s="161" t="s">
        <v>78</v>
      </c>
      <c r="AW374" s="161" t="s">
        <v>32</v>
      </c>
      <c r="AX374" s="161" t="s">
        <v>71</v>
      </c>
      <c r="AY374" s="164" t="s">
        <v>110</v>
      </c>
    </row>
    <row r="375" spans="1:65" s="170" customFormat="1">
      <c r="B375" s="171"/>
      <c r="D375" s="163" t="s">
        <v>221</v>
      </c>
      <c r="E375" s="172"/>
      <c r="F375" s="173" t="s">
        <v>377</v>
      </c>
      <c r="H375" s="174">
        <v>4.9000000000000004</v>
      </c>
      <c r="I375" s="175"/>
      <c r="L375" s="171"/>
      <c r="M375" s="176"/>
      <c r="N375" s="177"/>
      <c r="O375" s="177"/>
      <c r="P375" s="177"/>
      <c r="Q375" s="177"/>
      <c r="R375" s="177"/>
      <c r="S375" s="177"/>
      <c r="T375" s="178"/>
      <c r="AT375" s="172" t="s">
        <v>221</v>
      </c>
      <c r="AU375" s="172" t="s">
        <v>80</v>
      </c>
      <c r="AV375" s="170" t="s">
        <v>80</v>
      </c>
      <c r="AW375" s="170" t="s">
        <v>32</v>
      </c>
      <c r="AX375" s="170" t="s">
        <v>71</v>
      </c>
      <c r="AY375" s="172" t="s">
        <v>110</v>
      </c>
    </row>
    <row r="376" spans="1:65" s="161" customFormat="1">
      <c r="B376" s="162"/>
      <c r="D376" s="163" t="s">
        <v>221</v>
      </c>
      <c r="E376" s="164"/>
      <c r="F376" s="165" t="s">
        <v>225</v>
      </c>
      <c r="H376" s="164"/>
      <c r="I376" s="166"/>
      <c r="L376" s="162"/>
      <c r="M376" s="167"/>
      <c r="N376" s="168"/>
      <c r="O376" s="168"/>
      <c r="P376" s="168"/>
      <c r="Q376" s="168"/>
      <c r="R376" s="168"/>
      <c r="S376" s="168"/>
      <c r="T376" s="169"/>
      <c r="AT376" s="164" t="s">
        <v>221</v>
      </c>
      <c r="AU376" s="164" t="s">
        <v>80</v>
      </c>
      <c r="AV376" s="161" t="s">
        <v>78</v>
      </c>
      <c r="AW376" s="161" t="s">
        <v>32</v>
      </c>
      <c r="AX376" s="161" t="s">
        <v>71</v>
      </c>
      <c r="AY376" s="164" t="s">
        <v>110</v>
      </c>
    </row>
    <row r="377" spans="1:65" s="170" customFormat="1" ht="33.75">
      <c r="B377" s="171"/>
      <c r="D377" s="163" t="s">
        <v>221</v>
      </c>
      <c r="E377" s="172"/>
      <c r="F377" s="173" t="s">
        <v>498</v>
      </c>
      <c r="H377" s="174">
        <v>238.55</v>
      </c>
      <c r="I377" s="175"/>
      <c r="L377" s="171"/>
      <c r="M377" s="176"/>
      <c r="N377" s="177"/>
      <c r="O377" s="177"/>
      <c r="P377" s="177"/>
      <c r="Q377" s="177"/>
      <c r="R377" s="177"/>
      <c r="S377" s="177"/>
      <c r="T377" s="178"/>
      <c r="AT377" s="172" t="s">
        <v>221</v>
      </c>
      <c r="AU377" s="172" t="s">
        <v>80</v>
      </c>
      <c r="AV377" s="170" t="s">
        <v>80</v>
      </c>
      <c r="AW377" s="170" t="s">
        <v>32</v>
      </c>
      <c r="AX377" s="170" t="s">
        <v>71</v>
      </c>
      <c r="AY377" s="172" t="s">
        <v>110</v>
      </c>
    </row>
    <row r="378" spans="1:65" s="179" customFormat="1">
      <c r="B378" s="180"/>
      <c r="D378" s="163" t="s">
        <v>221</v>
      </c>
      <c r="E378" s="181"/>
      <c r="F378" s="182" t="s">
        <v>227</v>
      </c>
      <c r="H378" s="183">
        <v>261.75</v>
      </c>
      <c r="I378" s="184"/>
      <c r="L378" s="180"/>
      <c r="M378" s="185"/>
      <c r="N378" s="186"/>
      <c r="O378" s="186"/>
      <c r="P378" s="186"/>
      <c r="Q378" s="186"/>
      <c r="R378" s="186"/>
      <c r="S378" s="186"/>
      <c r="T378" s="187"/>
      <c r="AT378" s="181" t="s">
        <v>221</v>
      </c>
      <c r="AU378" s="181" t="s">
        <v>80</v>
      </c>
      <c r="AV378" s="179" t="s">
        <v>127</v>
      </c>
      <c r="AW378" s="179" t="s">
        <v>32</v>
      </c>
      <c r="AX378" s="179" t="s">
        <v>78</v>
      </c>
      <c r="AY378" s="181" t="s">
        <v>110</v>
      </c>
    </row>
    <row r="379" spans="1:65" s="122" customFormat="1" ht="25.9" customHeight="1">
      <c r="B379" s="123"/>
      <c r="D379" s="124" t="s">
        <v>70</v>
      </c>
      <c r="E379" s="125" t="s">
        <v>499</v>
      </c>
      <c r="F379" s="125" t="s">
        <v>500</v>
      </c>
      <c r="I379" s="126"/>
      <c r="J379" s="127">
        <f>BK379</f>
        <v>0</v>
      </c>
      <c r="L379" s="123"/>
      <c r="M379" s="128"/>
      <c r="N379" s="129"/>
      <c r="O379" s="129"/>
      <c r="P379" s="130">
        <f>SUM(P380:P393)</f>
        <v>0</v>
      </c>
      <c r="Q379" s="129"/>
      <c r="R379" s="130">
        <f>SUM(R380:R393)</f>
        <v>0.53500000000000003</v>
      </c>
      <c r="S379" s="129"/>
      <c r="T379" s="131">
        <f>SUM(T380:T393)</f>
        <v>0</v>
      </c>
      <c r="AR379" s="124" t="s">
        <v>80</v>
      </c>
      <c r="AT379" s="132" t="s">
        <v>70</v>
      </c>
      <c r="AU379" s="132" t="s">
        <v>71</v>
      </c>
      <c r="AY379" s="124" t="s">
        <v>110</v>
      </c>
      <c r="BK379" s="133">
        <f>SUM(BK380:BK393)</f>
        <v>0</v>
      </c>
    </row>
    <row r="380" spans="1:65" s="21" customFormat="1" ht="33" customHeight="1">
      <c r="A380" s="17"/>
      <c r="B380" s="136"/>
      <c r="C380" s="137" t="s">
        <v>501</v>
      </c>
      <c r="D380" s="137" t="s">
        <v>113</v>
      </c>
      <c r="E380" s="138" t="s">
        <v>502</v>
      </c>
      <c r="F380" s="139" t="s">
        <v>503</v>
      </c>
      <c r="G380" s="140" t="s">
        <v>180</v>
      </c>
      <c r="H380" s="141">
        <v>4</v>
      </c>
      <c r="I380" s="142"/>
      <c r="J380" s="143">
        <f>ROUND(I380*H380,2)</f>
        <v>0</v>
      </c>
      <c r="K380" s="144"/>
      <c r="L380" s="18"/>
      <c r="M380" s="145"/>
      <c r="N380" s="146" t="s">
        <v>42</v>
      </c>
      <c r="O380" s="41"/>
      <c r="P380" s="147">
        <f>O380*H380</f>
        <v>0</v>
      </c>
      <c r="Q380" s="147">
        <v>0.12</v>
      </c>
      <c r="R380" s="147">
        <f>Q380*H380</f>
        <v>0.48</v>
      </c>
      <c r="S380" s="147">
        <v>0</v>
      </c>
      <c r="T380" s="148">
        <f>S380*H380</f>
        <v>0</v>
      </c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R380" s="149" t="s">
        <v>117</v>
      </c>
      <c r="AT380" s="149" t="s">
        <v>113</v>
      </c>
      <c r="AU380" s="149" t="s">
        <v>78</v>
      </c>
      <c r="AY380" s="2" t="s">
        <v>110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2" t="s">
        <v>78</v>
      </c>
      <c r="BK380" s="150">
        <f>ROUND(I380*H380,2)</f>
        <v>0</v>
      </c>
      <c r="BL380" s="2" t="s">
        <v>117</v>
      </c>
      <c r="BM380" s="149" t="s">
        <v>504</v>
      </c>
    </row>
    <row r="381" spans="1:65" s="21" customFormat="1" ht="37.9" customHeight="1">
      <c r="A381" s="17"/>
      <c r="B381" s="136"/>
      <c r="C381" s="137" t="s">
        <v>505</v>
      </c>
      <c r="D381" s="137" t="s">
        <v>113</v>
      </c>
      <c r="E381" s="138" t="s">
        <v>506</v>
      </c>
      <c r="F381" s="139" t="s">
        <v>507</v>
      </c>
      <c r="G381" s="140" t="s">
        <v>180</v>
      </c>
      <c r="H381" s="141">
        <v>55</v>
      </c>
      <c r="I381" s="142"/>
      <c r="J381" s="143">
        <f>ROUND(I381*H381,2)</f>
        <v>0</v>
      </c>
      <c r="K381" s="144"/>
      <c r="L381" s="18"/>
      <c r="M381" s="145"/>
      <c r="N381" s="146" t="s">
        <v>42</v>
      </c>
      <c r="O381" s="41"/>
      <c r="P381" s="147">
        <f>O381*H381</f>
        <v>0</v>
      </c>
      <c r="Q381" s="147">
        <v>1E-3</v>
      </c>
      <c r="R381" s="147">
        <f>Q381*H381</f>
        <v>5.5E-2</v>
      </c>
      <c r="S381" s="147">
        <v>0</v>
      </c>
      <c r="T381" s="148">
        <f>S381*H381</f>
        <v>0</v>
      </c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R381" s="149" t="s">
        <v>117</v>
      </c>
      <c r="AT381" s="149" t="s">
        <v>113</v>
      </c>
      <c r="AU381" s="149" t="s">
        <v>78</v>
      </c>
      <c r="AY381" s="2" t="s">
        <v>110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2" t="s">
        <v>78</v>
      </c>
      <c r="BK381" s="150">
        <f>ROUND(I381*H381,2)</f>
        <v>0</v>
      </c>
      <c r="BL381" s="2" t="s">
        <v>117</v>
      </c>
      <c r="BM381" s="149" t="s">
        <v>508</v>
      </c>
    </row>
    <row r="382" spans="1:65" s="161" customFormat="1">
      <c r="B382" s="162"/>
      <c r="D382" s="163" t="s">
        <v>221</v>
      </c>
      <c r="E382" s="164"/>
      <c r="F382" s="165" t="s">
        <v>222</v>
      </c>
      <c r="H382" s="164"/>
      <c r="I382" s="166"/>
      <c r="L382" s="162"/>
      <c r="M382" s="167"/>
      <c r="N382" s="168"/>
      <c r="O382" s="168"/>
      <c r="P382" s="168"/>
      <c r="Q382" s="168"/>
      <c r="R382" s="168"/>
      <c r="S382" s="168"/>
      <c r="T382" s="169"/>
      <c r="AT382" s="164" t="s">
        <v>221</v>
      </c>
      <c r="AU382" s="164" t="s">
        <v>78</v>
      </c>
      <c r="AV382" s="161" t="s">
        <v>78</v>
      </c>
      <c r="AW382" s="161" t="s">
        <v>32</v>
      </c>
      <c r="AX382" s="161" t="s">
        <v>71</v>
      </c>
      <c r="AY382" s="164" t="s">
        <v>110</v>
      </c>
    </row>
    <row r="383" spans="1:65" s="170" customFormat="1">
      <c r="B383" s="171"/>
      <c r="D383" s="163" t="s">
        <v>221</v>
      </c>
      <c r="E383" s="172"/>
      <c r="F383" s="173" t="s">
        <v>509</v>
      </c>
      <c r="H383" s="174">
        <v>2</v>
      </c>
      <c r="I383" s="175"/>
      <c r="L383" s="171"/>
      <c r="M383" s="176"/>
      <c r="N383" s="177"/>
      <c r="O383" s="177"/>
      <c r="P383" s="177"/>
      <c r="Q383" s="177"/>
      <c r="R383" s="177"/>
      <c r="S383" s="177"/>
      <c r="T383" s="178"/>
      <c r="AT383" s="172" t="s">
        <v>221</v>
      </c>
      <c r="AU383" s="172" t="s">
        <v>78</v>
      </c>
      <c r="AV383" s="170" t="s">
        <v>80</v>
      </c>
      <c r="AW383" s="170" t="s">
        <v>32</v>
      </c>
      <c r="AX383" s="170" t="s">
        <v>71</v>
      </c>
      <c r="AY383" s="172" t="s">
        <v>110</v>
      </c>
    </row>
    <row r="384" spans="1:65" s="170" customFormat="1">
      <c r="B384" s="171"/>
      <c r="D384" s="163" t="s">
        <v>221</v>
      </c>
      <c r="E384" s="172"/>
      <c r="F384" s="173" t="s">
        <v>510</v>
      </c>
      <c r="H384" s="174">
        <v>9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2" t="s">
        <v>221</v>
      </c>
      <c r="AU384" s="172" t="s">
        <v>78</v>
      </c>
      <c r="AV384" s="170" t="s">
        <v>80</v>
      </c>
      <c r="AW384" s="170" t="s">
        <v>32</v>
      </c>
      <c r="AX384" s="170" t="s">
        <v>71</v>
      </c>
      <c r="AY384" s="172" t="s">
        <v>110</v>
      </c>
    </row>
    <row r="385" spans="1:65" s="170" customFormat="1">
      <c r="B385" s="171"/>
      <c r="D385" s="163" t="s">
        <v>221</v>
      </c>
      <c r="E385" s="172"/>
      <c r="F385" s="173" t="s">
        <v>511</v>
      </c>
      <c r="H385" s="174">
        <v>11</v>
      </c>
      <c r="I385" s="175"/>
      <c r="L385" s="171"/>
      <c r="M385" s="176"/>
      <c r="N385" s="177"/>
      <c r="O385" s="177"/>
      <c r="P385" s="177"/>
      <c r="Q385" s="177"/>
      <c r="R385" s="177"/>
      <c r="S385" s="177"/>
      <c r="T385" s="178"/>
      <c r="AT385" s="172" t="s">
        <v>221</v>
      </c>
      <c r="AU385" s="172" t="s">
        <v>78</v>
      </c>
      <c r="AV385" s="170" t="s">
        <v>80</v>
      </c>
      <c r="AW385" s="170" t="s">
        <v>32</v>
      </c>
      <c r="AX385" s="170" t="s">
        <v>71</v>
      </c>
      <c r="AY385" s="172" t="s">
        <v>110</v>
      </c>
    </row>
    <row r="386" spans="1:65" s="188" customFormat="1">
      <c r="B386" s="189"/>
      <c r="D386" s="163" t="s">
        <v>221</v>
      </c>
      <c r="E386" s="190"/>
      <c r="F386" s="191" t="s">
        <v>236</v>
      </c>
      <c r="H386" s="192">
        <v>22</v>
      </c>
      <c r="I386" s="193"/>
      <c r="L386" s="189"/>
      <c r="M386" s="194"/>
      <c r="N386" s="195"/>
      <c r="O386" s="195"/>
      <c r="P386" s="195"/>
      <c r="Q386" s="195"/>
      <c r="R386" s="195"/>
      <c r="S386" s="195"/>
      <c r="T386" s="196"/>
      <c r="AT386" s="190" t="s">
        <v>221</v>
      </c>
      <c r="AU386" s="190" t="s">
        <v>78</v>
      </c>
      <c r="AV386" s="188" t="s">
        <v>123</v>
      </c>
      <c r="AW386" s="188" t="s">
        <v>32</v>
      </c>
      <c r="AX386" s="188" t="s">
        <v>71</v>
      </c>
      <c r="AY386" s="190" t="s">
        <v>110</v>
      </c>
    </row>
    <row r="387" spans="1:65" s="161" customFormat="1">
      <c r="B387" s="162"/>
      <c r="D387" s="163" t="s">
        <v>221</v>
      </c>
      <c r="E387" s="164"/>
      <c r="F387" s="165" t="s">
        <v>225</v>
      </c>
      <c r="H387" s="164"/>
      <c r="I387" s="166"/>
      <c r="L387" s="162"/>
      <c r="M387" s="167"/>
      <c r="N387" s="168"/>
      <c r="O387" s="168"/>
      <c r="P387" s="168"/>
      <c r="Q387" s="168"/>
      <c r="R387" s="168"/>
      <c r="S387" s="168"/>
      <c r="T387" s="169"/>
      <c r="AT387" s="164" t="s">
        <v>221</v>
      </c>
      <c r="AU387" s="164" t="s">
        <v>78</v>
      </c>
      <c r="AV387" s="161" t="s">
        <v>78</v>
      </c>
      <c r="AW387" s="161" t="s">
        <v>32</v>
      </c>
      <c r="AX387" s="161" t="s">
        <v>71</v>
      </c>
      <c r="AY387" s="164" t="s">
        <v>110</v>
      </c>
    </row>
    <row r="388" spans="1:65" s="170" customFormat="1">
      <c r="B388" s="171"/>
      <c r="D388" s="163" t="s">
        <v>221</v>
      </c>
      <c r="E388" s="172"/>
      <c r="F388" s="173" t="s">
        <v>512</v>
      </c>
      <c r="H388" s="174">
        <v>8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221</v>
      </c>
      <c r="AU388" s="172" t="s">
        <v>78</v>
      </c>
      <c r="AV388" s="170" t="s">
        <v>80</v>
      </c>
      <c r="AW388" s="170" t="s">
        <v>32</v>
      </c>
      <c r="AX388" s="170" t="s">
        <v>71</v>
      </c>
      <c r="AY388" s="172" t="s">
        <v>110</v>
      </c>
    </row>
    <row r="389" spans="1:65" s="170" customFormat="1">
      <c r="B389" s="171"/>
      <c r="D389" s="163" t="s">
        <v>221</v>
      </c>
      <c r="E389" s="172"/>
      <c r="F389" s="173" t="s">
        <v>513</v>
      </c>
      <c r="H389" s="174">
        <v>14</v>
      </c>
      <c r="I389" s="175"/>
      <c r="L389" s="171"/>
      <c r="M389" s="176"/>
      <c r="N389" s="177"/>
      <c r="O389" s="177"/>
      <c r="P389" s="177"/>
      <c r="Q389" s="177"/>
      <c r="R389" s="177"/>
      <c r="S389" s="177"/>
      <c r="T389" s="178"/>
      <c r="AT389" s="172" t="s">
        <v>221</v>
      </c>
      <c r="AU389" s="172" t="s">
        <v>78</v>
      </c>
      <c r="AV389" s="170" t="s">
        <v>80</v>
      </c>
      <c r="AW389" s="170" t="s">
        <v>32</v>
      </c>
      <c r="AX389" s="170" t="s">
        <v>71</v>
      </c>
      <c r="AY389" s="172" t="s">
        <v>110</v>
      </c>
    </row>
    <row r="390" spans="1:65" s="170" customFormat="1">
      <c r="B390" s="171"/>
      <c r="D390" s="163" t="s">
        <v>221</v>
      </c>
      <c r="E390" s="172"/>
      <c r="F390" s="173" t="s">
        <v>514</v>
      </c>
      <c r="H390" s="174">
        <v>8</v>
      </c>
      <c r="I390" s="175"/>
      <c r="L390" s="171"/>
      <c r="M390" s="176"/>
      <c r="N390" s="177"/>
      <c r="O390" s="177"/>
      <c r="P390" s="177"/>
      <c r="Q390" s="177"/>
      <c r="R390" s="177"/>
      <c r="S390" s="177"/>
      <c r="T390" s="178"/>
      <c r="AT390" s="172" t="s">
        <v>221</v>
      </c>
      <c r="AU390" s="172" t="s">
        <v>78</v>
      </c>
      <c r="AV390" s="170" t="s">
        <v>80</v>
      </c>
      <c r="AW390" s="170" t="s">
        <v>32</v>
      </c>
      <c r="AX390" s="170" t="s">
        <v>71</v>
      </c>
      <c r="AY390" s="172" t="s">
        <v>110</v>
      </c>
    </row>
    <row r="391" spans="1:65" s="170" customFormat="1">
      <c r="B391" s="171"/>
      <c r="D391" s="163" t="s">
        <v>221</v>
      </c>
      <c r="E391" s="172"/>
      <c r="F391" s="173" t="s">
        <v>515</v>
      </c>
      <c r="H391" s="174">
        <v>3</v>
      </c>
      <c r="I391" s="175"/>
      <c r="L391" s="171"/>
      <c r="M391" s="176"/>
      <c r="N391" s="177"/>
      <c r="O391" s="177"/>
      <c r="P391" s="177"/>
      <c r="Q391" s="177"/>
      <c r="R391" s="177"/>
      <c r="S391" s="177"/>
      <c r="T391" s="178"/>
      <c r="AT391" s="172" t="s">
        <v>221</v>
      </c>
      <c r="AU391" s="172" t="s">
        <v>78</v>
      </c>
      <c r="AV391" s="170" t="s">
        <v>80</v>
      </c>
      <c r="AW391" s="170" t="s">
        <v>32</v>
      </c>
      <c r="AX391" s="170" t="s">
        <v>71</v>
      </c>
      <c r="AY391" s="172" t="s">
        <v>110</v>
      </c>
    </row>
    <row r="392" spans="1:65" s="188" customFormat="1">
      <c r="B392" s="189"/>
      <c r="D392" s="163" t="s">
        <v>221</v>
      </c>
      <c r="E392" s="190"/>
      <c r="F392" s="191" t="s">
        <v>236</v>
      </c>
      <c r="H392" s="192">
        <v>33</v>
      </c>
      <c r="I392" s="193"/>
      <c r="L392" s="189"/>
      <c r="M392" s="194"/>
      <c r="N392" s="195"/>
      <c r="O392" s="195"/>
      <c r="P392" s="195"/>
      <c r="Q392" s="195"/>
      <c r="R392" s="195"/>
      <c r="S392" s="195"/>
      <c r="T392" s="196"/>
      <c r="AT392" s="190" t="s">
        <v>221</v>
      </c>
      <c r="AU392" s="190" t="s">
        <v>78</v>
      </c>
      <c r="AV392" s="188" t="s">
        <v>123</v>
      </c>
      <c r="AW392" s="188" t="s">
        <v>32</v>
      </c>
      <c r="AX392" s="188" t="s">
        <v>71</v>
      </c>
      <c r="AY392" s="190" t="s">
        <v>110</v>
      </c>
    </row>
    <row r="393" spans="1:65" s="179" customFormat="1">
      <c r="B393" s="180"/>
      <c r="D393" s="163" t="s">
        <v>221</v>
      </c>
      <c r="E393" s="181"/>
      <c r="F393" s="182" t="s">
        <v>227</v>
      </c>
      <c r="H393" s="183">
        <v>55</v>
      </c>
      <c r="I393" s="184"/>
      <c r="L393" s="180"/>
      <c r="M393" s="185"/>
      <c r="N393" s="186"/>
      <c r="O393" s="186"/>
      <c r="P393" s="186"/>
      <c r="Q393" s="186"/>
      <c r="R393" s="186"/>
      <c r="S393" s="186"/>
      <c r="T393" s="187"/>
      <c r="AT393" s="181" t="s">
        <v>221</v>
      </c>
      <c r="AU393" s="181" t="s">
        <v>78</v>
      </c>
      <c r="AV393" s="179" t="s">
        <v>127</v>
      </c>
      <c r="AW393" s="179" t="s">
        <v>32</v>
      </c>
      <c r="AX393" s="179" t="s">
        <v>78</v>
      </c>
      <c r="AY393" s="181" t="s">
        <v>110</v>
      </c>
    </row>
    <row r="394" spans="1:65" s="122" customFormat="1" ht="25.9" customHeight="1">
      <c r="B394" s="123"/>
      <c r="D394" s="124" t="s">
        <v>70</v>
      </c>
      <c r="E394" s="125" t="s">
        <v>516</v>
      </c>
      <c r="F394" s="125" t="s">
        <v>517</v>
      </c>
      <c r="I394" s="126"/>
      <c r="J394" s="127">
        <f>BK394</f>
        <v>0</v>
      </c>
      <c r="L394" s="123"/>
      <c r="M394" s="128"/>
      <c r="N394" s="129"/>
      <c r="O394" s="129"/>
      <c r="P394" s="130">
        <f>P395+SUM(P396:P398)</f>
        <v>0</v>
      </c>
      <c r="Q394" s="129"/>
      <c r="R394" s="130">
        <f>R395+SUM(R396:R398)</f>
        <v>0</v>
      </c>
      <c r="S394" s="129"/>
      <c r="T394" s="131">
        <f>T395+SUM(T396:T398)</f>
        <v>0</v>
      </c>
      <c r="AR394" s="124" t="s">
        <v>131</v>
      </c>
      <c r="AT394" s="132" t="s">
        <v>70</v>
      </c>
      <c r="AU394" s="132" t="s">
        <v>71</v>
      </c>
      <c r="AY394" s="124" t="s">
        <v>110</v>
      </c>
      <c r="BK394" s="133">
        <f>BK395+SUM(BK396:BK398)</f>
        <v>0</v>
      </c>
    </row>
    <row r="395" spans="1:65" s="21" customFormat="1" ht="16.5" customHeight="1">
      <c r="A395" s="17"/>
      <c r="B395" s="136"/>
      <c r="C395" s="137" t="s">
        <v>518</v>
      </c>
      <c r="D395" s="137" t="s">
        <v>113</v>
      </c>
      <c r="E395" s="138" t="s">
        <v>519</v>
      </c>
      <c r="F395" s="139" t="s">
        <v>520</v>
      </c>
      <c r="G395" s="140" t="s">
        <v>353</v>
      </c>
      <c r="H395" s="208"/>
      <c r="I395" s="142"/>
      <c r="J395" s="143">
        <f>ROUND(I395*H395,2)</f>
        <v>0</v>
      </c>
      <c r="K395" s="144"/>
      <c r="L395" s="18"/>
      <c r="M395" s="145"/>
      <c r="N395" s="146" t="s">
        <v>42</v>
      </c>
      <c r="O395" s="41"/>
      <c r="P395" s="147">
        <f>O395*H395</f>
        <v>0</v>
      </c>
      <c r="Q395" s="147">
        <v>0</v>
      </c>
      <c r="R395" s="147">
        <f>Q395*H395</f>
        <v>0</v>
      </c>
      <c r="S395" s="147">
        <v>0</v>
      </c>
      <c r="T395" s="148">
        <f>S395*H395</f>
        <v>0</v>
      </c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R395" s="149" t="s">
        <v>521</v>
      </c>
      <c r="AT395" s="149" t="s">
        <v>113</v>
      </c>
      <c r="AU395" s="149" t="s">
        <v>78</v>
      </c>
      <c r="AY395" s="2" t="s">
        <v>110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2" t="s">
        <v>78</v>
      </c>
      <c r="BK395" s="150">
        <f>ROUND(I395*H395,2)</f>
        <v>0</v>
      </c>
      <c r="BL395" s="2" t="s">
        <v>521</v>
      </c>
      <c r="BM395" s="149" t="s">
        <v>522</v>
      </c>
    </row>
    <row r="396" spans="1:65" s="21" customFormat="1">
      <c r="A396" s="17"/>
      <c r="B396" s="18"/>
      <c r="C396" s="17"/>
      <c r="D396" s="156" t="s">
        <v>219</v>
      </c>
      <c r="E396" s="17"/>
      <c r="F396" s="157" t="s">
        <v>523</v>
      </c>
      <c r="G396" s="17"/>
      <c r="H396" s="17"/>
      <c r="I396" s="158"/>
      <c r="J396" s="17"/>
      <c r="K396" s="17"/>
      <c r="L396" s="18"/>
      <c r="M396" s="159"/>
      <c r="N396" s="160"/>
      <c r="O396" s="41"/>
      <c r="P396" s="41"/>
      <c r="Q396" s="41"/>
      <c r="R396" s="41"/>
      <c r="S396" s="41"/>
      <c r="T396" s="42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T396" s="2" t="s">
        <v>219</v>
      </c>
      <c r="AU396" s="2" t="s">
        <v>78</v>
      </c>
    </row>
    <row r="397" spans="1:65" s="122" customFormat="1" ht="22.9" customHeight="1">
      <c r="B397" s="123"/>
      <c r="D397" s="124" t="s">
        <v>70</v>
      </c>
      <c r="E397" s="134" t="s">
        <v>524</v>
      </c>
      <c r="F397" s="134" t="s">
        <v>520</v>
      </c>
      <c r="I397" s="126"/>
      <c r="J397" s="135">
        <f>BK397</f>
        <v>0</v>
      </c>
      <c r="L397" s="123"/>
      <c r="M397" s="128"/>
      <c r="N397" s="129"/>
      <c r="O397" s="129"/>
      <c r="P397" s="130">
        <v>0</v>
      </c>
      <c r="Q397" s="129"/>
      <c r="R397" s="130">
        <v>0</v>
      </c>
      <c r="S397" s="129"/>
      <c r="T397" s="131">
        <v>0</v>
      </c>
      <c r="AR397" s="124" t="s">
        <v>131</v>
      </c>
      <c r="AT397" s="132" t="s">
        <v>70</v>
      </c>
      <c r="AU397" s="132" t="s">
        <v>78</v>
      </c>
      <c r="AY397" s="124" t="s">
        <v>110</v>
      </c>
      <c r="BK397" s="133">
        <v>0</v>
      </c>
    </row>
    <row r="398" spans="1:65" s="122" customFormat="1" ht="22.9" customHeight="1">
      <c r="B398" s="123"/>
      <c r="D398" s="124" t="s">
        <v>70</v>
      </c>
      <c r="E398" s="134" t="s">
        <v>525</v>
      </c>
      <c r="F398" s="134" t="s">
        <v>526</v>
      </c>
      <c r="I398" s="126"/>
      <c r="J398" s="135">
        <f>BK398</f>
        <v>0</v>
      </c>
      <c r="L398" s="123"/>
      <c r="M398" s="128"/>
      <c r="N398" s="129"/>
      <c r="O398" s="129"/>
      <c r="P398" s="130">
        <f>SUM(P399:P400)</f>
        <v>0</v>
      </c>
      <c r="Q398" s="129"/>
      <c r="R398" s="130">
        <f>SUM(R399:R400)</f>
        <v>0</v>
      </c>
      <c r="S398" s="129"/>
      <c r="T398" s="131">
        <f>SUM(T399:T400)</f>
        <v>0</v>
      </c>
      <c r="AR398" s="124" t="s">
        <v>131</v>
      </c>
      <c r="AT398" s="132" t="s">
        <v>70</v>
      </c>
      <c r="AU398" s="132" t="s">
        <v>78</v>
      </c>
      <c r="AY398" s="124" t="s">
        <v>110</v>
      </c>
      <c r="BK398" s="133">
        <f>SUM(BK399:BK400)</f>
        <v>0</v>
      </c>
    </row>
    <row r="399" spans="1:65" s="21" customFormat="1" ht="16.5" customHeight="1">
      <c r="A399" s="17"/>
      <c r="B399" s="136"/>
      <c r="C399" s="137" t="s">
        <v>527</v>
      </c>
      <c r="D399" s="137" t="s">
        <v>113</v>
      </c>
      <c r="E399" s="138" t="s">
        <v>528</v>
      </c>
      <c r="F399" s="139" t="s">
        <v>526</v>
      </c>
      <c r="G399" s="140" t="s">
        <v>529</v>
      </c>
      <c r="H399" s="141">
        <v>8606.19</v>
      </c>
      <c r="I399" s="142"/>
      <c r="J399" s="143">
        <f>ROUND(I399*H399,2)</f>
        <v>0</v>
      </c>
      <c r="K399" s="144"/>
      <c r="L399" s="18"/>
      <c r="M399" s="145"/>
      <c r="N399" s="146" t="s">
        <v>42</v>
      </c>
      <c r="O399" s="41"/>
      <c r="P399" s="147">
        <f>O399*H399</f>
        <v>0</v>
      </c>
      <c r="Q399" s="147">
        <v>0</v>
      </c>
      <c r="R399" s="147">
        <f>Q399*H399</f>
        <v>0</v>
      </c>
      <c r="S399" s="147">
        <v>0</v>
      </c>
      <c r="T399" s="148">
        <f>S399*H399</f>
        <v>0</v>
      </c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R399" s="149" t="s">
        <v>521</v>
      </c>
      <c r="AT399" s="149" t="s">
        <v>113</v>
      </c>
      <c r="AU399" s="149" t="s">
        <v>80</v>
      </c>
      <c r="AY399" s="2" t="s">
        <v>110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2" t="s">
        <v>78</v>
      </c>
      <c r="BK399" s="150">
        <f>ROUND(I399*H399,2)</f>
        <v>0</v>
      </c>
      <c r="BL399" s="2" t="s">
        <v>521</v>
      </c>
      <c r="BM399" s="149" t="s">
        <v>530</v>
      </c>
    </row>
    <row r="400" spans="1:65" s="21" customFormat="1">
      <c r="A400" s="17"/>
      <c r="B400" s="18"/>
      <c r="C400" s="17"/>
      <c r="D400" s="156" t="s">
        <v>219</v>
      </c>
      <c r="E400" s="17"/>
      <c r="F400" s="157" t="s">
        <v>531</v>
      </c>
      <c r="G400" s="17"/>
      <c r="H400" s="17"/>
      <c r="I400" s="158"/>
      <c r="J400" s="17"/>
      <c r="K400" s="17"/>
      <c r="L400" s="18"/>
      <c r="M400" s="209"/>
      <c r="N400" s="210"/>
      <c r="O400" s="153"/>
      <c r="P400" s="153"/>
      <c r="Q400" s="153"/>
      <c r="R400" s="153"/>
      <c r="S400" s="153"/>
      <c r="T400" s="211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T400" s="2" t="s">
        <v>219</v>
      </c>
      <c r="AU400" s="2" t="s">
        <v>80</v>
      </c>
    </row>
    <row r="401" spans="1:31" s="21" customFormat="1" ht="6.95" customHeight="1">
      <c r="A401" s="17"/>
      <c r="B401" s="28"/>
      <c r="C401" s="29"/>
      <c r="D401" s="29"/>
      <c r="E401" s="29"/>
      <c r="F401" s="29"/>
      <c r="G401" s="29"/>
      <c r="H401" s="29"/>
      <c r="I401" s="29"/>
      <c r="J401" s="29"/>
      <c r="K401" s="29"/>
      <c r="L401" s="18"/>
      <c r="M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</sheetData>
  <autoFilter ref="C96:K400"/>
  <mergeCells count="9">
    <mergeCell ref="E48:H48"/>
    <mergeCell ref="E50:H50"/>
    <mergeCell ref="E87:H87"/>
    <mergeCell ref="E89:H89"/>
    <mergeCell ref="L2:V2"/>
    <mergeCell ref="E7:H7"/>
    <mergeCell ref="E9:H9"/>
    <mergeCell ref="E18:H18"/>
    <mergeCell ref="E27:H27"/>
  </mergeCells>
  <hyperlinks>
    <hyperlink ref="F101" r:id="rId1"/>
    <hyperlink ref="F110" r:id="rId2"/>
    <hyperlink ref="F125" r:id="rId3"/>
    <hyperlink ref="F132" r:id="rId4"/>
    <hyperlink ref="F150" r:id="rId5"/>
    <hyperlink ref="F152" r:id="rId6"/>
    <hyperlink ref="F155" r:id="rId7"/>
    <hyperlink ref="F175" r:id="rId8"/>
    <hyperlink ref="F177" r:id="rId9"/>
    <hyperlink ref="F179" r:id="rId10"/>
    <hyperlink ref="F182" r:id="rId11"/>
    <hyperlink ref="F185" r:id="rId12"/>
    <hyperlink ref="F189" r:id="rId13"/>
    <hyperlink ref="F199" r:id="rId14"/>
    <hyperlink ref="F201" r:id="rId15"/>
    <hyperlink ref="F203" r:id="rId16"/>
    <hyperlink ref="F206" r:id="rId17"/>
    <hyperlink ref="F210" r:id="rId18"/>
    <hyperlink ref="F218" r:id="rId19"/>
    <hyperlink ref="F233" r:id="rId20"/>
    <hyperlink ref="F237" r:id="rId21"/>
    <hyperlink ref="F241" r:id="rId22"/>
    <hyperlink ref="F255" r:id="rId23"/>
    <hyperlink ref="F269" r:id="rId24"/>
    <hyperlink ref="F284" r:id="rId25"/>
    <hyperlink ref="F287" r:id="rId26"/>
    <hyperlink ref="F297" r:id="rId27"/>
    <hyperlink ref="F309" r:id="rId28"/>
    <hyperlink ref="F320" r:id="rId29"/>
    <hyperlink ref="F323" r:id="rId30"/>
    <hyperlink ref="F346" r:id="rId31"/>
    <hyperlink ref="F366" r:id="rId32"/>
    <hyperlink ref="F396" r:id="rId33"/>
    <hyperlink ref="F400" r:id="rId34"/>
  </hyperlinks>
  <pageMargins left="0.39374999999999999" right="0.39374999999999999" top="0.39374999999999999" bottom="0.39374999999999999" header="0.51180555555555496" footer="0"/>
  <pageSetup paperSize="0" scale="0" firstPageNumber="0" fitToHeight="100" orientation="portrait" usePrinterDefaults="0" horizontalDpi="0" verticalDpi="0" copies="0"/>
  <headerFooter>
    <oddFooter>&amp;CStrana &amp;P z &amp;N</oddFooter>
  </headerFooter>
  <drawing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2"/>
    <col min="2" max="2" width="1.6640625" style="212"/>
    <col min="3" max="4" width="5" style="212"/>
    <col min="5" max="5" width="11.6640625" style="212"/>
    <col min="6" max="6" width="9.1640625" style="212"/>
    <col min="7" max="7" width="5" style="212"/>
    <col min="8" max="8" width="77.83203125" style="212"/>
    <col min="9" max="10" width="20" style="212"/>
    <col min="11" max="11" width="1.6640625" style="212"/>
    <col min="12" max="1025" width="8.5"/>
  </cols>
  <sheetData>
    <row r="1" spans="1:11" ht="37.5" customHeight="1">
      <c r="A1"/>
      <c r="B1"/>
      <c r="C1"/>
      <c r="D1"/>
      <c r="E1"/>
      <c r="F1"/>
      <c r="G1"/>
      <c r="H1"/>
      <c r="I1"/>
      <c r="J1"/>
      <c r="K1"/>
    </row>
    <row r="2" spans="1:11" ht="7.5" customHeight="1">
      <c r="A2"/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1:11" s="216" customFormat="1" ht="45" customHeight="1">
      <c r="B3" s="111"/>
      <c r="C3" s="309" t="s">
        <v>532</v>
      </c>
      <c r="D3" s="309"/>
      <c r="E3" s="309"/>
      <c r="F3" s="309"/>
      <c r="G3" s="309"/>
      <c r="H3" s="309"/>
      <c r="I3" s="309"/>
      <c r="J3" s="309"/>
      <c r="K3" s="217"/>
    </row>
    <row r="4" spans="1:11" ht="25.5" customHeight="1">
      <c r="A4"/>
      <c r="B4" s="81"/>
      <c r="C4" s="314" t="s">
        <v>533</v>
      </c>
      <c r="D4" s="314"/>
      <c r="E4" s="314"/>
      <c r="F4" s="314"/>
      <c r="G4" s="314"/>
      <c r="H4" s="314"/>
      <c r="I4" s="314"/>
      <c r="J4" s="314"/>
      <c r="K4" s="218"/>
    </row>
    <row r="5" spans="1:11" ht="5.25" customHeight="1">
      <c r="A5"/>
      <c r="B5" s="81"/>
      <c r="C5" s="37"/>
      <c r="D5" s="37"/>
      <c r="E5" s="37"/>
      <c r="F5" s="37"/>
      <c r="G5" s="37"/>
      <c r="H5" s="37"/>
      <c r="I5" s="37"/>
      <c r="J5" s="37"/>
      <c r="K5" s="218"/>
    </row>
    <row r="6" spans="1:11" ht="15" customHeight="1">
      <c r="A6"/>
      <c r="B6" s="81"/>
      <c r="C6" s="311" t="s">
        <v>534</v>
      </c>
      <c r="D6" s="311"/>
      <c r="E6" s="311"/>
      <c r="F6" s="311"/>
      <c r="G6" s="311"/>
      <c r="H6" s="311"/>
      <c r="I6" s="311"/>
      <c r="J6" s="311"/>
      <c r="K6" s="218"/>
    </row>
    <row r="7" spans="1:11" ht="15" customHeight="1">
      <c r="A7"/>
      <c r="B7" s="220"/>
      <c r="C7" s="311" t="s">
        <v>535</v>
      </c>
      <c r="D7" s="311"/>
      <c r="E7" s="311"/>
      <c r="F7" s="311"/>
      <c r="G7" s="311"/>
      <c r="H7" s="311"/>
      <c r="I7" s="311"/>
      <c r="J7" s="311"/>
      <c r="K7" s="218"/>
    </row>
    <row r="8" spans="1:11" ht="12.75" customHeight="1">
      <c r="A8"/>
      <c r="B8" s="220"/>
      <c r="C8" s="219"/>
      <c r="D8" s="219"/>
      <c r="E8" s="219"/>
      <c r="F8" s="219"/>
      <c r="G8" s="219"/>
      <c r="H8" s="219"/>
      <c r="I8" s="219"/>
      <c r="J8" s="219"/>
      <c r="K8" s="218"/>
    </row>
    <row r="9" spans="1:11" ht="15" customHeight="1">
      <c r="A9"/>
      <c r="B9" s="220"/>
      <c r="C9" s="311" t="s">
        <v>536</v>
      </c>
      <c r="D9" s="311"/>
      <c r="E9" s="311"/>
      <c r="F9" s="311"/>
      <c r="G9" s="311"/>
      <c r="H9" s="311"/>
      <c r="I9" s="311"/>
      <c r="J9" s="311"/>
      <c r="K9" s="218"/>
    </row>
    <row r="10" spans="1:11" ht="15" customHeight="1">
      <c r="A10"/>
      <c r="B10" s="220"/>
      <c r="C10" s="219"/>
      <c r="D10" s="311" t="s">
        <v>537</v>
      </c>
      <c r="E10" s="311"/>
      <c r="F10" s="311"/>
      <c r="G10" s="311"/>
      <c r="H10" s="311"/>
      <c r="I10" s="311"/>
      <c r="J10" s="311"/>
      <c r="K10" s="218"/>
    </row>
    <row r="11" spans="1:11" ht="15" customHeight="1">
      <c r="A11"/>
      <c r="B11" s="220"/>
      <c r="C11" s="221"/>
      <c r="D11" s="311" t="s">
        <v>538</v>
      </c>
      <c r="E11" s="311"/>
      <c r="F11" s="311"/>
      <c r="G11" s="311"/>
      <c r="H11" s="311"/>
      <c r="I11" s="311"/>
      <c r="J11" s="311"/>
      <c r="K11" s="218"/>
    </row>
    <row r="12" spans="1:11" ht="15" customHeight="1">
      <c r="A12"/>
      <c r="B12" s="220"/>
      <c r="C12" s="221"/>
      <c r="D12" s="219"/>
      <c r="E12" s="219"/>
      <c r="F12" s="219"/>
      <c r="G12" s="219"/>
      <c r="H12" s="219"/>
      <c r="I12" s="219"/>
      <c r="J12" s="219"/>
      <c r="K12" s="218"/>
    </row>
    <row r="13" spans="1:11" ht="15" customHeight="1">
      <c r="A13"/>
      <c r="B13" s="220"/>
      <c r="C13" s="221"/>
      <c r="D13" s="222" t="s">
        <v>539</v>
      </c>
      <c r="E13" s="219"/>
      <c r="F13" s="219"/>
      <c r="G13" s="219"/>
      <c r="H13" s="219"/>
      <c r="I13" s="219"/>
      <c r="J13" s="219"/>
      <c r="K13" s="218"/>
    </row>
    <row r="14" spans="1:11" ht="12.75" customHeight="1">
      <c r="A14"/>
      <c r="B14" s="220"/>
      <c r="C14" s="221"/>
      <c r="D14" s="221"/>
      <c r="E14" s="221"/>
      <c r="F14" s="221"/>
      <c r="G14" s="221"/>
      <c r="H14" s="221"/>
      <c r="I14" s="221"/>
      <c r="J14" s="221"/>
      <c r="K14" s="218"/>
    </row>
    <row r="15" spans="1:11" ht="15" customHeight="1">
      <c r="A15"/>
      <c r="B15" s="220"/>
      <c r="C15" s="221"/>
      <c r="D15" s="311" t="s">
        <v>540</v>
      </c>
      <c r="E15" s="311"/>
      <c r="F15" s="311"/>
      <c r="G15" s="311"/>
      <c r="H15" s="311"/>
      <c r="I15" s="311"/>
      <c r="J15" s="311"/>
      <c r="K15" s="218"/>
    </row>
    <row r="16" spans="1:11" ht="15" customHeight="1">
      <c r="A16"/>
      <c r="B16" s="220"/>
      <c r="C16" s="221"/>
      <c r="D16" s="311" t="s">
        <v>541</v>
      </c>
      <c r="E16" s="311"/>
      <c r="F16" s="311"/>
      <c r="G16" s="311"/>
      <c r="H16" s="311"/>
      <c r="I16" s="311"/>
      <c r="J16" s="311"/>
      <c r="K16" s="218"/>
    </row>
    <row r="17" spans="1:11" ht="15" customHeight="1">
      <c r="A17"/>
      <c r="B17" s="220"/>
      <c r="C17" s="221"/>
      <c r="D17" s="311" t="s">
        <v>542</v>
      </c>
      <c r="E17" s="311"/>
      <c r="F17" s="311"/>
      <c r="G17" s="311"/>
      <c r="H17" s="311"/>
      <c r="I17" s="311"/>
      <c r="J17" s="311"/>
      <c r="K17" s="218"/>
    </row>
    <row r="18" spans="1:11" ht="15" customHeight="1">
      <c r="A18"/>
      <c r="B18" s="220"/>
      <c r="C18" s="221"/>
      <c r="D18" s="221"/>
      <c r="E18" s="41" t="s">
        <v>77</v>
      </c>
      <c r="F18" s="311" t="s">
        <v>543</v>
      </c>
      <c r="G18" s="311"/>
      <c r="H18" s="311"/>
      <c r="I18" s="311"/>
      <c r="J18" s="311"/>
      <c r="K18" s="218"/>
    </row>
    <row r="19" spans="1:11" ht="15" customHeight="1">
      <c r="A19"/>
      <c r="B19" s="220"/>
      <c r="C19" s="221"/>
      <c r="D19" s="221"/>
      <c r="E19" s="41" t="s">
        <v>544</v>
      </c>
      <c r="F19" s="311" t="s">
        <v>545</v>
      </c>
      <c r="G19" s="311"/>
      <c r="H19" s="311"/>
      <c r="I19" s="311"/>
      <c r="J19" s="311"/>
      <c r="K19" s="218"/>
    </row>
    <row r="20" spans="1:11" ht="15" customHeight="1">
      <c r="A20"/>
      <c r="B20" s="220"/>
      <c r="C20" s="221"/>
      <c r="D20" s="221"/>
      <c r="E20" s="41" t="s">
        <v>546</v>
      </c>
      <c r="F20" s="311" t="s">
        <v>547</v>
      </c>
      <c r="G20" s="311"/>
      <c r="H20" s="311"/>
      <c r="I20" s="311"/>
      <c r="J20" s="311"/>
      <c r="K20" s="218"/>
    </row>
    <row r="21" spans="1:11" ht="15" customHeight="1">
      <c r="A21"/>
      <c r="B21" s="220"/>
      <c r="C21" s="221"/>
      <c r="D21" s="221"/>
      <c r="E21" s="41" t="s">
        <v>548</v>
      </c>
      <c r="F21" s="311" t="s">
        <v>549</v>
      </c>
      <c r="G21" s="311"/>
      <c r="H21" s="311"/>
      <c r="I21" s="311"/>
      <c r="J21" s="311"/>
      <c r="K21" s="218"/>
    </row>
    <row r="22" spans="1:11" ht="15" customHeight="1">
      <c r="A22"/>
      <c r="B22" s="220"/>
      <c r="C22" s="221"/>
      <c r="D22" s="221"/>
      <c r="E22" s="41" t="s">
        <v>550</v>
      </c>
      <c r="F22" s="311" t="s">
        <v>551</v>
      </c>
      <c r="G22" s="311"/>
      <c r="H22" s="311"/>
      <c r="I22" s="311"/>
      <c r="J22" s="311"/>
      <c r="K22" s="218"/>
    </row>
    <row r="23" spans="1:11" ht="15" customHeight="1">
      <c r="A23"/>
      <c r="B23" s="220"/>
      <c r="C23" s="221"/>
      <c r="D23" s="221"/>
      <c r="E23" s="41" t="s">
        <v>552</v>
      </c>
      <c r="F23" s="311" t="s">
        <v>553</v>
      </c>
      <c r="G23" s="311"/>
      <c r="H23" s="311"/>
      <c r="I23" s="311"/>
      <c r="J23" s="311"/>
      <c r="K23" s="218"/>
    </row>
    <row r="24" spans="1:11" ht="12.75" customHeight="1">
      <c r="A24"/>
      <c r="B24" s="220"/>
      <c r="C24" s="221"/>
      <c r="D24" s="221"/>
      <c r="E24" s="221"/>
      <c r="F24" s="221"/>
      <c r="G24" s="221"/>
      <c r="H24" s="221"/>
      <c r="I24" s="221"/>
      <c r="J24" s="221"/>
      <c r="K24" s="218"/>
    </row>
    <row r="25" spans="1:11" ht="15" customHeight="1">
      <c r="A25"/>
      <c r="B25" s="220"/>
      <c r="C25" s="311" t="s">
        <v>554</v>
      </c>
      <c r="D25" s="311"/>
      <c r="E25" s="311"/>
      <c r="F25" s="311"/>
      <c r="G25" s="311"/>
      <c r="H25" s="311"/>
      <c r="I25" s="311"/>
      <c r="J25" s="311"/>
      <c r="K25" s="218"/>
    </row>
    <row r="26" spans="1:11" ht="15" customHeight="1">
      <c r="A26"/>
      <c r="B26" s="220"/>
      <c r="C26" s="311" t="s">
        <v>555</v>
      </c>
      <c r="D26" s="311"/>
      <c r="E26" s="311"/>
      <c r="F26" s="311"/>
      <c r="G26" s="311"/>
      <c r="H26" s="311"/>
      <c r="I26" s="311"/>
      <c r="J26" s="311"/>
      <c r="K26" s="218"/>
    </row>
    <row r="27" spans="1:11" ht="15" customHeight="1">
      <c r="A27"/>
      <c r="B27" s="220"/>
      <c r="C27" s="219"/>
      <c r="D27" s="311" t="s">
        <v>556</v>
      </c>
      <c r="E27" s="311"/>
      <c r="F27" s="311"/>
      <c r="G27" s="311"/>
      <c r="H27" s="311"/>
      <c r="I27" s="311"/>
      <c r="J27" s="311"/>
      <c r="K27" s="218"/>
    </row>
    <row r="28" spans="1:11" ht="15" customHeight="1">
      <c r="A28"/>
      <c r="B28" s="220"/>
      <c r="C28" s="221"/>
      <c r="D28" s="311" t="s">
        <v>557</v>
      </c>
      <c r="E28" s="311"/>
      <c r="F28" s="311"/>
      <c r="G28" s="311"/>
      <c r="H28" s="311"/>
      <c r="I28" s="311"/>
      <c r="J28" s="311"/>
      <c r="K28" s="218"/>
    </row>
    <row r="29" spans="1:11" ht="12.75" customHeight="1">
      <c r="A29"/>
      <c r="B29" s="220"/>
      <c r="C29" s="221"/>
      <c r="D29" s="221"/>
      <c r="E29" s="221"/>
      <c r="F29" s="221"/>
      <c r="G29" s="221"/>
      <c r="H29" s="221"/>
      <c r="I29" s="221"/>
      <c r="J29" s="221"/>
      <c r="K29" s="218"/>
    </row>
    <row r="30" spans="1:11" ht="15" customHeight="1">
      <c r="A30"/>
      <c r="B30" s="220"/>
      <c r="C30" s="221"/>
      <c r="D30" s="311" t="s">
        <v>558</v>
      </c>
      <c r="E30" s="311"/>
      <c r="F30" s="311"/>
      <c r="G30" s="311"/>
      <c r="H30" s="311"/>
      <c r="I30" s="311"/>
      <c r="J30" s="311"/>
      <c r="K30" s="218"/>
    </row>
    <row r="31" spans="1:11" ht="15" customHeight="1">
      <c r="A31"/>
      <c r="B31" s="220"/>
      <c r="C31" s="221"/>
      <c r="D31" s="311" t="s">
        <v>559</v>
      </c>
      <c r="E31" s="311"/>
      <c r="F31" s="311"/>
      <c r="G31" s="311"/>
      <c r="H31" s="311"/>
      <c r="I31" s="311"/>
      <c r="J31" s="311"/>
      <c r="K31" s="218"/>
    </row>
    <row r="32" spans="1:11" ht="12.75" customHeight="1">
      <c r="A32"/>
      <c r="B32" s="220"/>
      <c r="C32" s="221"/>
      <c r="D32" s="221"/>
      <c r="E32" s="221"/>
      <c r="F32" s="221"/>
      <c r="G32" s="221"/>
      <c r="H32" s="221"/>
      <c r="I32" s="221"/>
      <c r="J32" s="221"/>
      <c r="K32" s="218"/>
    </row>
    <row r="33" spans="1:11" ht="15" customHeight="1">
      <c r="A33"/>
      <c r="B33" s="220"/>
      <c r="C33" s="221"/>
      <c r="D33" s="311" t="s">
        <v>560</v>
      </c>
      <c r="E33" s="311"/>
      <c r="F33" s="311"/>
      <c r="G33" s="311"/>
      <c r="H33" s="311"/>
      <c r="I33" s="311"/>
      <c r="J33" s="311"/>
      <c r="K33" s="218"/>
    </row>
    <row r="34" spans="1:11" ht="15" customHeight="1">
      <c r="A34"/>
      <c r="B34" s="220"/>
      <c r="C34" s="221"/>
      <c r="D34" s="311" t="s">
        <v>561</v>
      </c>
      <c r="E34" s="311"/>
      <c r="F34" s="311"/>
      <c r="G34" s="311"/>
      <c r="H34" s="311"/>
      <c r="I34" s="311"/>
      <c r="J34" s="311"/>
      <c r="K34" s="218"/>
    </row>
    <row r="35" spans="1:11" ht="15" customHeight="1">
      <c r="A35"/>
      <c r="B35" s="220"/>
      <c r="C35" s="221"/>
      <c r="D35" s="311" t="s">
        <v>562</v>
      </c>
      <c r="E35" s="311"/>
      <c r="F35" s="311"/>
      <c r="G35" s="311"/>
      <c r="H35" s="311"/>
      <c r="I35" s="311"/>
      <c r="J35" s="311"/>
      <c r="K35" s="218"/>
    </row>
    <row r="36" spans="1:11" ht="15" customHeight="1">
      <c r="A36"/>
      <c r="B36" s="220"/>
      <c r="C36" s="221"/>
      <c r="D36" s="219"/>
      <c r="E36" s="222" t="s">
        <v>96</v>
      </c>
      <c r="F36" s="219"/>
      <c r="G36" s="311" t="s">
        <v>563</v>
      </c>
      <c r="H36" s="311"/>
      <c r="I36" s="311"/>
      <c r="J36" s="311"/>
      <c r="K36" s="218"/>
    </row>
    <row r="37" spans="1:11" ht="30.75" customHeight="1">
      <c r="A37"/>
      <c r="B37" s="220"/>
      <c r="C37" s="221"/>
      <c r="D37" s="219"/>
      <c r="E37" s="222" t="s">
        <v>564</v>
      </c>
      <c r="F37" s="219"/>
      <c r="G37" s="311" t="s">
        <v>565</v>
      </c>
      <c r="H37" s="311"/>
      <c r="I37" s="311"/>
      <c r="J37" s="311"/>
      <c r="K37" s="218"/>
    </row>
    <row r="38" spans="1:11" ht="15" customHeight="1">
      <c r="A38"/>
      <c r="B38" s="220"/>
      <c r="C38" s="221"/>
      <c r="D38" s="219"/>
      <c r="E38" s="222" t="s">
        <v>52</v>
      </c>
      <c r="F38" s="219"/>
      <c r="G38" s="311" t="s">
        <v>566</v>
      </c>
      <c r="H38" s="311"/>
      <c r="I38" s="311"/>
      <c r="J38" s="311"/>
      <c r="K38" s="218"/>
    </row>
    <row r="39" spans="1:11" ht="15" customHeight="1">
      <c r="A39"/>
      <c r="B39" s="220"/>
      <c r="C39" s="221"/>
      <c r="D39" s="219"/>
      <c r="E39" s="222" t="s">
        <v>53</v>
      </c>
      <c r="F39" s="219"/>
      <c r="G39" s="311" t="s">
        <v>567</v>
      </c>
      <c r="H39" s="311"/>
      <c r="I39" s="311"/>
      <c r="J39" s="311"/>
      <c r="K39" s="218"/>
    </row>
    <row r="40" spans="1:11" ht="15" customHeight="1">
      <c r="A40"/>
      <c r="B40" s="220"/>
      <c r="C40" s="221"/>
      <c r="D40" s="219"/>
      <c r="E40" s="222" t="s">
        <v>97</v>
      </c>
      <c r="F40" s="219"/>
      <c r="G40" s="311" t="s">
        <v>568</v>
      </c>
      <c r="H40" s="311"/>
      <c r="I40" s="311"/>
      <c r="J40" s="311"/>
      <c r="K40" s="218"/>
    </row>
    <row r="41" spans="1:11" ht="15" customHeight="1">
      <c r="A41"/>
      <c r="B41" s="220"/>
      <c r="C41" s="221"/>
      <c r="D41" s="219"/>
      <c r="E41" s="222" t="s">
        <v>98</v>
      </c>
      <c r="F41" s="219"/>
      <c r="G41" s="311" t="s">
        <v>569</v>
      </c>
      <c r="H41" s="311"/>
      <c r="I41" s="311"/>
      <c r="J41" s="311"/>
      <c r="K41" s="218"/>
    </row>
    <row r="42" spans="1:11" ht="15" customHeight="1">
      <c r="A42"/>
      <c r="B42" s="220"/>
      <c r="C42" s="221"/>
      <c r="D42" s="219"/>
      <c r="E42" s="222" t="s">
        <v>570</v>
      </c>
      <c r="F42" s="219"/>
      <c r="G42" s="311" t="s">
        <v>571</v>
      </c>
      <c r="H42" s="311"/>
      <c r="I42" s="311"/>
      <c r="J42" s="311"/>
      <c r="K42" s="218"/>
    </row>
    <row r="43" spans="1:11" ht="15" customHeight="1">
      <c r="A43"/>
      <c r="B43" s="220"/>
      <c r="C43" s="221"/>
      <c r="D43" s="219"/>
      <c r="E43" s="222"/>
      <c r="F43" s="219"/>
      <c r="G43" s="311" t="s">
        <v>572</v>
      </c>
      <c r="H43" s="311"/>
      <c r="I43" s="311"/>
      <c r="J43" s="311"/>
      <c r="K43" s="218"/>
    </row>
    <row r="44" spans="1:11" ht="15" customHeight="1">
      <c r="A44"/>
      <c r="B44" s="220"/>
      <c r="C44" s="221"/>
      <c r="D44" s="219"/>
      <c r="E44" s="222" t="s">
        <v>573</v>
      </c>
      <c r="F44" s="219"/>
      <c r="G44" s="311" t="s">
        <v>574</v>
      </c>
      <c r="H44" s="311"/>
      <c r="I44" s="311"/>
      <c r="J44" s="311"/>
      <c r="K44" s="218"/>
    </row>
    <row r="45" spans="1:11" ht="15" customHeight="1">
      <c r="A45"/>
      <c r="B45" s="220"/>
      <c r="C45" s="221"/>
      <c r="D45" s="219"/>
      <c r="E45" s="222" t="s">
        <v>100</v>
      </c>
      <c r="F45" s="219"/>
      <c r="G45" s="311" t="s">
        <v>575</v>
      </c>
      <c r="H45" s="311"/>
      <c r="I45" s="311"/>
      <c r="J45" s="311"/>
      <c r="K45" s="218"/>
    </row>
    <row r="46" spans="1:11" ht="12.75" customHeight="1">
      <c r="A46"/>
      <c r="B46" s="220"/>
      <c r="C46" s="221"/>
      <c r="D46" s="219"/>
      <c r="E46" s="219"/>
      <c r="F46" s="219"/>
      <c r="G46" s="219"/>
      <c r="H46" s="219"/>
      <c r="I46" s="219"/>
      <c r="J46" s="219"/>
      <c r="K46" s="218"/>
    </row>
    <row r="47" spans="1:11" ht="15" customHeight="1">
      <c r="A47"/>
      <c r="B47" s="220"/>
      <c r="C47" s="221"/>
      <c r="D47" s="311" t="s">
        <v>576</v>
      </c>
      <c r="E47" s="311"/>
      <c r="F47" s="311"/>
      <c r="G47" s="311"/>
      <c r="H47" s="311"/>
      <c r="I47" s="311"/>
      <c r="J47" s="311"/>
      <c r="K47" s="218"/>
    </row>
    <row r="48" spans="1:11" ht="15" customHeight="1">
      <c r="A48"/>
      <c r="B48" s="220"/>
      <c r="C48" s="221"/>
      <c r="D48" s="221"/>
      <c r="E48" s="311" t="s">
        <v>577</v>
      </c>
      <c r="F48" s="311"/>
      <c r="G48" s="311"/>
      <c r="H48" s="311"/>
      <c r="I48" s="311"/>
      <c r="J48" s="311"/>
      <c r="K48" s="218"/>
    </row>
    <row r="49" spans="1:11" ht="15" customHeight="1">
      <c r="A49"/>
      <c r="B49" s="220"/>
      <c r="C49" s="221"/>
      <c r="D49" s="221"/>
      <c r="E49" s="311" t="s">
        <v>578</v>
      </c>
      <c r="F49" s="311"/>
      <c r="G49" s="311"/>
      <c r="H49" s="311"/>
      <c r="I49" s="311"/>
      <c r="J49" s="311"/>
      <c r="K49" s="218"/>
    </row>
    <row r="50" spans="1:11" ht="15" customHeight="1">
      <c r="A50"/>
      <c r="B50" s="220"/>
      <c r="C50" s="221"/>
      <c r="D50" s="221"/>
      <c r="E50" s="311" t="s">
        <v>579</v>
      </c>
      <c r="F50" s="311"/>
      <c r="G50" s="311"/>
      <c r="H50" s="311"/>
      <c r="I50" s="311"/>
      <c r="J50" s="311"/>
      <c r="K50" s="218"/>
    </row>
    <row r="51" spans="1:11" ht="15" customHeight="1">
      <c r="A51"/>
      <c r="B51" s="220"/>
      <c r="C51" s="221"/>
      <c r="D51" s="311" t="s">
        <v>580</v>
      </c>
      <c r="E51" s="311"/>
      <c r="F51" s="311"/>
      <c r="G51" s="311"/>
      <c r="H51" s="311"/>
      <c r="I51" s="311"/>
      <c r="J51" s="311"/>
      <c r="K51" s="218"/>
    </row>
    <row r="52" spans="1:11" ht="25.5" customHeight="1">
      <c r="A52"/>
      <c r="B52" s="81"/>
      <c r="C52" s="314" t="s">
        <v>581</v>
      </c>
      <c r="D52" s="314"/>
      <c r="E52" s="314"/>
      <c r="F52" s="314"/>
      <c r="G52" s="314"/>
      <c r="H52" s="314"/>
      <c r="I52" s="314"/>
      <c r="J52" s="314"/>
      <c r="K52" s="218"/>
    </row>
    <row r="53" spans="1:11" ht="5.25" customHeight="1">
      <c r="A53"/>
      <c r="B53" s="81"/>
      <c r="C53" s="37"/>
      <c r="D53" s="37"/>
      <c r="E53" s="37"/>
      <c r="F53" s="37"/>
      <c r="G53" s="37"/>
      <c r="H53" s="37"/>
      <c r="I53" s="37"/>
      <c r="J53" s="37"/>
      <c r="K53" s="218"/>
    </row>
    <row r="54" spans="1:11" ht="15" customHeight="1">
      <c r="A54"/>
      <c r="B54" s="81"/>
      <c r="C54" s="311" t="s">
        <v>582</v>
      </c>
      <c r="D54" s="311"/>
      <c r="E54" s="311"/>
      <c r="F54" s="311"/>
      <c r="G54" s="311"/>
      <c r="H54" s="311"/>
      <c r="I54" s="311"/>
      <c r="J54" s="311"/>
      <c r="K54" s="218"/>
    </row>
    <row r="55" spans="1:11" ht="15" customHeight="1">
      <c r="A55"/>
      <c r="B55" s="81"/>
      <c r="C55" s="311" t="s">
        <v>583</v>
      </c>
      <c r="D55" s="311"/>
      <c r="E55" s="311"/>
      <c r="F55" s="311"/>
      <c r="G55" s="311"/>
      <c r="H55" s="311"/>
      <c r="I55" s="311"/>
      <c r="J55" s="311"/>
      <c r="K55" s="218"/>
    </row>
    <row r="56" spans="1:11" ht="12.75" customHeight="1">
      <c r="A56"/>
      <c r="B56" s="81"/>
      <c r="C56" s="219"/>
      <c r="D56" s="219"/>
      <c r="E56" s="219"/>
      <c r="F56" s="219"/>
      <c r="G56" s="219"/>
      <c r="H56" s="219"/>
      <c r="I56" s="219"/>
      <c r="J56" s="219"/>
      <c r="K56" s="218"/>
    </row>
    <row r="57" spans="1:11" ht="15" customHeight="1">
      <c r="A57"/>
      <c r="B57" s="81"/>
      <c r="C57" s="311" t="s">
        <v>584</v>
      </c>
      <c r="D57" s="311"/>
      <c r="E57" s="311"/>
      <c r="F57" s="311"/>
      <c r="G57" s="311"/>
      <c r="H57" s="311"/>
      <c r="I57" s="311"/>
      <c r="J57" s="311"/>
      <c r="K57" s="218"/>
    </row>
    <row r="58" spans="1:11" ht="15" customHeight="1">
      <c r="A58"/>
      <c r="B58" s="81"/>
      <c r="C58" s="221"/>
      <c r="D58" s="311" t="s">
        <v>585</v>
      </c>
      <c r="E58" s="311"/>
      <c r="F58" s="311"/>
      <c r="G58" s="311"/>
      <c r="H58" s="311"/>
      <c r="I58" s="311"/>
      <c r="J58" s="311"/>
      <c r="K58" s="218"/>
    </row>
    <row r="59" spans="1:11" ht="15" customHeight="1">
      <c r="A59"/>
      <c r="B59" s="81"/>
      <c r="C59" s="221"/>
      <c r="D59" s="311" t="s">
        <v>586</v>
      </c>
      <c r="E59" s="311"/>
      <c r="F59" s="311"/>
      <c r="G59" s="311"/>
      <c r="H59" s="311"/>
      <c r="I59" s="311"/>
      <c r="J59" s="311"/>
      <c r="K59" s="218"/>
    </row>
    <row r="60" spans="1:11" ht="15" customHeight="1">
      <c r="A60"/>
      <c r="B60" s="81"/>
      <c r="C60" s="221"/>
      <c r="D60" s="311" t="s">
        <v>587</v>
      </c>
      <c r="E60" s="311"/>
      <c r="F60" s="311"/>
      <c r="G60" s="311"/>
      <c r="H60" s="311"/>
      <c r="I60" s="311"/>
      <c r="J60" s="311"/>
      <c r="K60" s="218"/>
    </row>
    <row r="61" spans="1:11" ht="15" customHeight="1">
      <c r="A61"/>
      <c r="B61" s="81"/>
      <c r="C61" s="221"/>
      <c r="D61" s="311" t="s">
        <v>588</v>
      </c>
      <c r="E61" s="311"/>
      <c r="F61" s="311"/>
      <c r="G61" s="311"/>
      <c r="H61" s="311"/>
      <c r="I61" s="311"/>
      <c r="J61" s="311"/>
      <c r="K61" s="218"/>
    </row>
    <row r="62" spans="1:11" ht="15" customHeight="1">
      <c r="A62"/>
      <c r="B62" s="81"/>
      <c r="C62" s="221"/>
      <c r="D62" s="313" t="s">
        <v>589</v>
      </c>
      <c r="E62" s="313"/>
      <c r="F62" s="313"/>
      <c r="G62" s="313"/>
      <c r="H62" s="313"/>
      <c r="I62" s="313"/>
      <c r="J62" s="313"/>
      <c r="K62" s="218"/>
    </row>
    <row r="63" spans="1:11" ht="15" customHeight="1">
      <c r="A63"/>
      <c r="B63" s="81"/>
      <c r="C63" s="221"/>
      <c r="D63" s="311" t="s">
        <v>590</v>
      </c>
      <c r="E63" s="311"/>
      <c r="F63" s="311"/>
      <c r="G63" s="311"/>
      <c r="H63" s="311"/>
      <c r="I63" s="311"/>
      <c r="J63" s="311"/>
      <c r="K63" s="218"/>
    </row>
    <row r="64" spans="1:11" ht="12.75" customHeight="1">
      <c r="A64"/>
      <c r="B64" s="81"/>
      <c r="C64" s="221"/>
      <c r="D64" s="221"/>
      <c r="E64" s="223"/>
      <c r="F64" s="221"/>
      <c r="G64" s="221"/>
      <c r="H64" s="221"/>
      <c r="I64" s="221"/>
      <c r="J64" s="221"/>
      <c r="K64" s="218"/>
    </row>
    <row r="65" spans="1:11" ht="15" customHeight="1">
      <c r="A65"/>
      <c r="B65" s="81"/>
      <c r="C65" s="221"/>
      <c r="D65" s="311" t="s">
        <v>591</v>
      </c>
      <c r="E65" s="311"/>
      <c r="F65" s="311"/>
      <c r="G65" s="311"/>
      <c r="H65" s="311"/>
      <c r="I65" s="311"/>
      <c r="J65" s="311"/>
      <c r="K65" s="218"/>
    </row>
    <row r="66" spans="1:11" ht="15" customHeight="1">
      <c r="A66"/>
      <c r="B66" s="81"/>
      <c r="C66" s="221"/>
      <c r="D66" s="313" t="s">
        <v>592</v>
      </c>
      <c r="E66" s="313"/>
      <c r="F66" s="313"/>
      <c r="G66" s="313"/>
      <c r="H66" s="313"/>
      <c r="I66" s="313"/>
      <c r="J66" s="313"/>
      <c r="K66" s="218"/>
    </row>
    <row r="67" spans="1:11" ht="15" customHeight="1">
      <c r="A67"/>
      <c r="B67" s="81"/>
      <c r="C67" s="221"/>
      <c r="D67" s="311" t="s">
        <v>593</v>
      </c>
      <c r="E67" s="311"/>
      <c r="F67" s="311"/>
      <c r="G67" s="311"/>
      <c r="H67" s="311"/>
      <c r="I67" s="311"/>
      <c r="J67" s="311"/>
      <c r="K67" s="218"/>
    </row>
    <row r="68" spans="1:11" ht="15" customHeight="1">
      <c r="A68"/>
      <c r="B68" s="81"/>
      <c r="C68" s="221"/>
      <c r="D68" s="311" t="s">
        <v>594</v>
      </c>
      <c r="E68" s="311"/>
      <c r="F68" s="311"/>
      <c r="G68" s="311"/>
      <c r="H68" s="311"/>
      <c r="I68" s="311"/>
      <c r="J68" s="311"/>
      <c r="K68" s="218"/>
    </row>
    <row r="69" spans="1:11" ht="15" customHeight="1">
      <c r="A69"/>
      <c r="B69" s="81"/>
      <c r="C69" s="221"/>
      <c r="D69" s="311" t="s">
        <v>595</v>
      </c>
      <c r="E69" s="311"/>
      <c r="F69" s="311"/>
      <c r="G69" s="311"/>
      <c r="H69" s="311"/>
      <c r="I69" s="311"/>
      <c r="J69" s="311"/>
      <c r="K69" s="218"/>
    </row>
    <row r="70" spans="1:11" ht="15" customHeight="1">
      <c r="A70"/>
      <c r="B70" s="81"/>
      <c r="C70" s="221"/>
      <c r="D70" s="311" t="s">
        <v>596</v>
      </c>
      <c r="E70" s="311"/>
      <c r="F70" s="311"/>
      <c r="G70" s="311"/>
      <c r="H70" s="311"/>
      <c r="I70" s="311"/>
      <c r="J70" s="311"/>
      <c r="K70" s="218"/>
    </row>
    <row r="71" spans="1:11" ht="12.75" customHeight="1">
      <c r="A71"/>
      <c r="B71" s="224"/>
      <c r="C71" s="225"/>
      <c r="D71" s="225"/>
      <c r="E71" s="225"/>
      <c r="F71" s="225"/>
      <c r="G71" s="225"/>
      <c r="H71" s="225"/>
      <c r="I71" s="225"/>
      <c r="J71" s="225"/>
      <c r="K71" s="226"/>
    </row>
    <row r="72" spans="1:11" ht="18.75" customHeight="1">
      <c r="A72"/>
      <c r="B72" s="227"/>
      <c r="C72" s="227"/>
      <c r="D72" s="227"/>
      <c r="E72" s="227"/>
      <c r="F72" s="227"/>
      <c r="G72" s="227"/>
      <c r="H72" s="227"/>
      <c r="I72" s="227"/>
      <c r="J72" s="227"/>
      <c r="K72" s="228"/>
    </row>
    <row r="73" spans="1:11" ht="18.75" customHeight="1">
      <c r="A73"/>
      <c r="B73" s="228"/>
      <c r="C73" s="228"/>
      <c r="D73" s="228"/>
      <c r="E73" s="228"/>
      <c r="F73" s="228"/>
      <c r="G73" s="228"/>
      <c r="H73" s="228"/>
      <c r="I73" s="228"/>
      <c r="J73" s="228"/>
      <c r="K73" s="228"/>
    </row>
    <row r="74" spans="1:11" ht="7.5" customHeight="1">
      <c r="A74"/>
      <c r="B74" s="229"/>
      <c r="C74" s="230"/>
      <c r="D74" s="230"/>
      <c r="E74" s="230"/>
      <c r="F74" s="230"/>
      <c r="G74" s="230"/>
      <c r="H74" s="230"/>
      <c r="I74" s="230"/>
      <c r="J74" s="230"/>
      <c r="K74" s="231"/>
    </row>
    <row r="75" spans="1:11" ht="45" customHeight="1">
      <c r="A75"/>
      <c r="B75" s="232"/>
      <c r="C75" s="312" t="s">
        <v>597</v>
      </c>
      <c r="D75" s="312"/>
      <c r="E75" s="312"/>
      <c r="F75" s="312"/>
      <c r="G75" s="312"/>
      <c r="H75" s="312"/>
      <c r="I75" s="312"/>
      <c r="J75" s="312"/>
      <c r="K75" s="233"/>
    </row>
    <row r="76" spans="1:11" ht="17.25" customHeight="1">
      <c r="A76"/>
      <c r="B76" s="232"/>
      <c r="C76" s="234" t="s">
        <v>598</v>
      </c>
      <c r="D76" s="234"/>
      <c r="E76" s="234"/>
      <c r="F76" s="234" t="s">
        <v>599</v>
      </c>
      <c r="G76" s="72"/>
      <c r="H76" s="234" t="s">
        <v>53</v>
      </c>
      <c r="I76" s="234" t="s">
        <v>56</v>
      </c>
      <c r="J76" s="234" t="s">
        <v>600</v>
      </c>
      <c r="K76" s="233"/>
    </row>
    <row r="77" spans="1:11" ht="17.25" customHeight="1">
      <c r="A77"/>
      <c r="B77" s="232"/>
      <c r="C77" s="235" t="s">
        <v>601</v>
      </c>
      <c r="D77" s="235"/>
      <c r="E77" s="235"/>
      <c r="F77" s="236" t="s">
        <v>602</v>
      </c>
      <c r="G77" s="237"/>
      <c r="H77" s="235"/>
      <c r="I77" s="235"/>
      <c r="J77" s="235" t="s">
        <v>603</v>
      </c>
      <c r="K77" s="233"/>
    </row>
    <row r="78" spans="1:11" ht="5.25" customHeight="1">
      <c r="A78"/>
      <c r="B78" s="232"/>
      <c r="C78" s="238"/>
      <c r="D78" s="238"/>
      <c r="E78" s="238"/>
      <c r="F78" s="238"/>
      <c r="G78" s="149"/>
      <c r="H78" s="238"/>
      <c r="I78" s="238"/>
      <c r="J78" s="238"/>
      <c r="K78" s="233"/>
    </row>
    <row r="79" spans="1:11" ht="15" customHeight="1">
      <c r="A79"/>
      <c r="B79" s="232"/>
      <c r="C79" s="222" t="s">
        <v>52</v>
      </c>
      <c r="D79" s="239"/>
      <c r="E79" s="239"/>
      <c r="F79" s="240" t="s">
        <v>604</v>
      </c>
      <c r="G79" s="2"/>
      <c r="H79" s="222" t="s">
        <v>605</v>
      </c>
      <c r="I79" s="222" t="s">
        <v>606</v>
      </c>
      <c r="J79" s="222">
        <v>20</v>
      </c>
      <c r="K79" s="233"/>
    </row>
    <row r="80" spans="1:11" ht="15" customHeight="1">
      <c r="A80"/>
      <c r="B80" s="232"/>
      <c r="C80" s="222" t="s">
        <v>607</v>
      </c>
      <c r="D80" s="222"/>
      <c r="E80" s="222"/>
      <c r="F80" s="240" t="s">
        <v>604</v>
      </c>
      <c r="G80" s="2"/>
      <c r="H80" s="222" t="s">
        <v>608</v>
      </c>
      <c r="I80" s="222" t="s">
        <v>606</v>
      </c>
      <c r="J80" s="222">
        <v>120</v>
      </c>
      <c r="K80" s="233"/>
    </row>
    <row r="81" spans="1:11" ht="15" customHeight="1">
      <c r="A81"/>
      <c r="B81" s="241"/>
      <c r="C81" s="222" t="s">
        <v>609</v>
      </c>
      <c r="D81" s="222"/>
      <c r="E81" s="222"/>
      <c r="F81" s="240" t="s">
        <v>610</v>
      </c>
      <c r="G81" s="2"/>
      <c r="H81" s="222" t="s">
        <v>611</v>
      </c>
      <c r="I81" s="222" t="s">
        <v>606</v>
      </c>
      <c r="J81" s="222">
        <v>50</v>
      </c>
      <c r="K81" s="233"/>
    </row>
    <row r="82" spans="1:11" ht="15" customHeight="1">
      <c r="A82"/>
      <c r="B82" s="241"/>
      <c r="C82" s="222" t="s">
        <v>612</v>
      </c>
      <c r="D82" s="222"/>
      <c r="E82" s="222"/>
      <c r="F82" s="240" t="s">
        <v>604</v>
      </c>
      <c r="G82" s="2"/>
      <c r="H82" s="222" t="s">
        <v>613</v>
      </c>
      <c r="I82" s="222" t="s">
        <v>614</v>
      </c>
      <c r="J82" s="222"/>
      <c r="K82" s="233"/>
    </row>
    <row r="83" spans="1:11" ht="15" customHeight="1">
      <c r="A83"/>
      <c r="B83" s="241"/>
      <c r="C83" s="242" t="s">
        <v>615</v>
      </c>
      <c r="D83" s="242"/>
      <c r="E83" s="242"/>
      <c r="F83" s="243" t="s">
        <v>610</v>
      </c>
      <c r="G83" s="242"/>
      <c r="H83" s="242" t="s">
        <v>616</v>
      </c>
      <c r="I83" s="242" t="s">
        <v>606</v>
      </c>
      <c r="J83" s="242">
        <v>15</v>
      </c>
      <c r="K83" s="233"/>
    </row>
    <row r="84" spans="1:11" ht="15" customHeight="1">
      <c r="A84"/>
      <c r="B84" s="241"/>
      <c r="C84" s="242" t="s">
        <v>617</v>
      </c>
      <c r="D84" s="242"/>
      <c r="E84" s="242"/>
      <c r="F84" s="243" t="s">
        <v>610</v>
      </c>
      <c r="G84" s="242"/>
      <c r="H84" s="242" t="s">
        <v>618</v>
      </c>
      <c r="I84" s="242" t="s">
        <v>606</v>
      </c>
      <c r="J84" s="242">
        <v>15</v>
      </c>
      <c r="K84" s="233"/>
    </row>
    <row r="85" spans="1:11" ht="15" customHeight="1">
      <c r="A85"/>
      <c r="B85" s="241"/>
      <c r="C85" s="242" t="s">
        <v>619</v>
      </c>
      <c r="D85" s="242"/>
      <c r="E85" s="242"/>
      <c r="F85" s="243" t="s">
        <v>610</v>
      </c>
      <c r="G85" s="242"/>
      <c r="H85" s="242" t="s">
        <v>620</v>
      </c>
      <c r="I85" s="242" t="s">
        <v>606</v>
      </c>
      <c r="J85" s="242">
        <v>20</v>
      </c>
      <c r="K85" s="233"/>
    </row>
    <row r="86" spans="1:11" ht="15" customHeight="1">
      <c r="A86"/>
      <c r="B86" s="241"/>
      <c r="C86" s="242" t="s">
        <v>621</v>
      </c>
      <c r="D86" s="242"/>
      <c r="E86" s="242"/>
      <c r="F86" s="243" t="s">
        <v>610</v>
      </c>
      <c r="G86" s="242"/>
      <c r="H86" s="242" t="s">
        <v>622</v>
      </c>
      <c r="I86" s="242" t="s">
        <v>606</v>
      </c>
      <c r="J86" s="242">
        <v>20</v>
      </c>
      <c r="K86" s="233"/>
    </row>
    <row r="87" spans="1:11" ht="15" customHeight="1">
      <c r="A87"/>
      <c r="B87" s="241"/>
      <c r="C87" s="222" t="s">
        <v>623</v>
      </c>
      <c r="D87" s="222"/>
      <c r="E87" s="222"/>
      <c r="F87" s="240" t="s">
        <v>610</v>
      </c>
      <c r="G87" s="2"/>
      <c r="H87" s="222" t="s">
        <v>624</v>
      </c>
      <c r="I87" s="222" t="s">
        <v>606</v>
      </c>
      <c r="J87" s="222">
        <v>50</v>
      </c>
      <c r="K87" s="233"/>
    </row>
    <row r="88" spans="1:11" ht="15" customHeight="1">
      <c r="A88"/>
      <c r="B88" s="241"/>
      <c r="C88" s="222" t="s">
        <v>625</v>
      </c>
      <c r="D88" s="222"/>
      <c r="E88" s="222"/>
      <c r="F88" s="240" t="s">
        <v>610</v>
      </c>
      <c r="G88" s="2"/>
      <c r="H88" s="222" t="s">
        <v>626</v>
      </c>
      <c r="I88" s="222" t="s">
        <v>606</v>
      </c>
      <c r="J88" s="222">
        <v>20</v>
      </c>
      <c r="K88" s="233"/>
    </row>
    <row r="89" spans="1:11" ht="15" customHeight="1">
      <c r="A89"/>
      <c r="B89" s="241"/>
      <c r="C89" s="222" t="s">
        <v>627</v>
      </c>
      <c r="D89" s="222"/>
      <c r="E89" s="222"/>
      <c r="F89" s="240" t="s">
        <v>610</v>
      </c>
      <c r="G89" s="2"/>
      <c r="H89" s="222" t="s">
        <v>628</v>
      </c>
      <c r="I89" s="222" t="s">
        <v>606</v>
      </c>
      <c r="J89" s="222">
        <v>20</v>
      </c>
      <c r="K89" s="233"/>
    </row>
    <row r="90" spans="1:11" ht="15" customHeight="1">
      <c r="A90"/>
      <c r="B90" s="241"/>
      <c r="C90" s="222" t="s">
        <v>629</v>
      </c>
      <c r="D90" s="222"/>
      <c r="E90" s="222"/>
      <c r="F90" s="240" t="s">
        <v>610</v>
      </c>
      <c r="G90" s="2"/>
      <c r="H90" s="222" t="s">
        <v>630</v>
      </c>
      <c r="I90" s="222" t="s">
        <v>606</v>
      </c>
      <c r="J90" s="222">
        <v>50</v>
      </c>
      <c r="K90" s="233"/>
    </row>
    <row r="91" spans="1:11" ht="15" customHeight="1">
      <c r="A91"/>
      <c r="B91" s="241"/>
      <c r="C91" s="222" t="s">
        <v>631</v>
      </c>
      <c r="D91" s="222"/>
      <c r="E91" s="222"/>
      <c r="F91" s="240" t="s">
        <v>610</v>
      </c>
      <c r="G91" s="2"/>
      <c r="H91" s="222" t="s">
        <v>631</v>
      </c>
      <c r="I91" s="222" t="s">
        <v>606</v>
      </c>
      <c r="J91" s="222">
        <v>50</v>
      </c>
      <c r="K91" s="233"/>
    </row>
    <row r="92" spans="1:11" ht="15" customHeight="1">
      <c r="A92"/>
      <c r="B92" s="241"/>
      <c r="C92" s="222" t="s">
        <v>632</v>
      </c>
      <c r="D92" s="222"/>
      <c r="E92" s="222"/>
      <c r="F92" s="240" t="s">
        <v>610</v>
      </c>
      <c r="G92" s="2"/>
      <c r="H92" s="222" t="s">
        <v>633</v>
      </c>
      <c r="I92" s="222" t="s">
        <v>606</v>
      </c>
      <c r="J92" s="222">
        <v>255</v>
      </c>
      <c r="K92" s="233"/>
    </row>
    <row r="93" spans="1:11" ht="15" customHeight="1">
      <c r="A93"/>
      <c r="B93" s="241"/>
      <c r="C93" s="222" t="s">
        <v>634</v>
      </c>
      <c r="D93" s="222"/>
      <c r="E93" s="222"/>
      <c r="F93" s="240" t="s">
        <v>604</v>
      </c>
      <c r="G93" s="2"/>
      <c r="H93" s="222" t="s">
        <v>635</v>
      </c>
      <c r="I93" s="222" t="s">
        <v>636</v>
      </c>
      <c r="J93" s="222"/>
      <c r="K93" s="233"/>
    </row>
    <row r="94" spans="1:11" ht="15" customHeight="1">
      <c r="A94"/>
      <c r="B94" s="241"/>
      <c r="C94" s="222" t="s">
        <v>637</v>
      </c>
      <c r="D94" s="222"/>
      <c r="E94" s="222"/>
      <c r="F94" s="240" t="s">
        <v>604</v>
      </c>
      <c r="G94" s="2"/>
      <c r="H94" s="222" t="s">
        <v>638</v>
      </c>
      <c r="I94" s="222" t="s">
        <v>639</v>
      </c>
      <c r="J94" s="222"/>
      <c r="K94" s="233"/>
    </row>
    <row r="95" spans="1:11" ht="15" customHeight="1">
      <c r="A95"/>
      <c r="B95" s="241"/>
      <c r="C95" s="222" t="s">
        <v>640</v>
      </c>
      <c r="D95" s="222"/>
      <c r="E95" s="222"/>
      <c r="F95" s="240" t="s">
        <v>604</v>
      </c>
      <c r="G95" s="2"/>
      <c r="H95" s="222" t="s">
        <v>640</v>
      </c>
      <c r="I95" s="222" t="s">
        <v>639</v>
      </c>
      <c r="J95" s="222"/>
      <c r="K95" s="233"/>
    </row>
    <row r="96" spans="1:11" ht="15" customHeight="1">
      <c r="A96"/>
      <c r="B96" s="241"/>
      <c r="C96" s="222" t="s">
        <v>37</v>
      </c>
      <c r="D96" s="222"/>
      <c r="E96" s="222"/>
      <c r="F96" s="240" t="s">
        <v>604</v>
      </c>
      <c r="G96" s="2"/>
      <c r="H96" s="222" t="s">
        <v>641</v>
      </c>
      <c r="I96" s="222" t="s">
        <v>639</v>
      </c>
      <c r="J96" s="222"/>
      <c r="K96" s="233"/>
    </row>
    <row r="97" spans="1:11" ht="15" customHeight="1">
      <c r="A97"/>
      <c r="B97" s="241"/>
      <c r="C97" s="222" t="s">
        <v>47</v>
      </c>
      <c r="D97" s="222"/>
      <c r="E97" s="222"/>
      <c r="F97" s="240" t="s">
        <v>604</v>
      </c>
      <c r="G97" s="2"/>
      <c r="H97" s="222" t="s">
        <v>642</v>
      </c>
      <c r="I97" s="222" t="s">
        <v>639</v>
      </c>
      <c r="J97" s="222"/>
      <c r="K97" s="233"/>
    </row>
    <row r="98" spans="1:11" ht="15" customHeight="1">
      <c r="A98"/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1:11" ht="18.75" customHeight="1">
      <c r="A99"/>
      <c r="B99" s="222"/>
      <c r="C99" s="10"/>
      <c r="D99" s="10"/>
      <c r="E99" s="10"/>
      <c r="F99" s="10"/>
      <c r="G99" s="10"/>
      <c r="H99" s="10"/>
      <c r="I99" s="10"/>
      <c r="J99" s="10"/>
      <c r="K99" s="222"/>
    </row>
    <row r="100" spans="1:11" ht="18.75" customHeight="1">
      <c r="A100"/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</row>
    <row r="101" spans="1:11" ht="7.5" customHeight="1">
      <c r="A101"/>
      <c r="B101" s="229"/>
      <c r="C101" s="230"/>
      <c r="D101" s="230"/>
      <c r="E101" s="230"/>
      <c r="F101" s="230"/>
      <c r="G101" s="230"/>
      <c r="H101" s="230"/>
      <c r="I101" s="230"/>
      <c r="J101" s="230"/>
      <c r="K101" s="231"/>
    </row>
    <row r="102" spans="1:11" ht="45" customHeight="1">
      <c r="A102"/>
      <c r="B102" s="232"/>
      <c r="C102" s="312" t="s">
        <v>643</v>
      </c>
      <c r="D102" s="312"/>
      <c r="E102" s="312"/>
      <c r="F102" s="312"/>
      <c r="G102" s="312"/>
      <c r="H102" s="312"/>
      <c r="I102" s="312"/>
      <c r="J102" s="312"/>
      <c r="K102" s="233"/>
    </row>
    <row r="103" spans="1:11" ht="17.25" customHeight="1">
      <c r="A103"/>
      <c r="B103" s="232"/>
      <c r="C103" s="234" t="s">
        <v>598</v>
      </c>
      <c r="D103" s="234"/>
      <c r="E103" s="234"/>
      <c r="F103" s="234" t="s">
        <v>599</v>
      </c>
      <c r="G103" s="72"/>
      <c r="H103" s="234" t="s">
        <v>53</v>
      </c>
      <c r="I103" s="234" t="s">
        <v>56</v>
      </c>
      <c r="J103" s="234" t="s">
        <v>600</v>
      </c>
      <c r="K103" s="233"/>
    </row>
    <row r="104" spans="1:11" ht="17.25" customHeight="1">
      <c r="A104"/>
      <c r="B104" s="232"/>
      <c r="C104" s="235" t="s">
        <v>601</v>
      </c>
      <c r="D104" s="235"/>
      <c r="E104" s="235"/>
      <c r="F104" s="236" t="s">
        <v>602</v>
      </c>
      <c r="G104" s="237"/>
      <c r="H104" s="235"/>
      <c r="I104" s="235"/>
      <c r="J104" s="235" t="s">
        <v>603</v>
      </c>
      <c r="K104" s="233"/>
    </row>
    <row r="105" spans="1:11" ht="5.25" customHeight="1">
      <c r="A105"/>
      <c r="B105" s="232"/>
      <c r="C105" s="234"/>
      <c r="D105" s="234"/>
      <c r="E105" s="234"/>
      <c r="F105" s="234"/>
      <c r="G105" s="247"/>
      <c r="H105" s="234"/>
      <c r="I105" s="234"/>
      <c r="J105" s="234"/>
      <c r="K105" s="233"/>
    </row>
    <row r="106" spans="1:11" ht="15" customHeight="1">
      <c r="A106"/>
      <c r="B106" s="232"/>
      <c r="C106" s="222" t="s">
        <v>52</v>
      </c>
      <c r="D106" s="239"/>
      <c r="E106" s="239"/>
      <c r="F106" s="240" t="s">
        <v>604</v>
      </c>
      <c r="G106" s="222"/>
      <c r="H106" s="222" t="s">
        <v>644</v>
      </c>
      <c r="I106" s="222" t="s">
        <v>606</v>
      </c>
      <c r="J106" s="222">
        <v>20</v>
      </c>
      <c r="K106" s="233"/>
    </row>
    <row r="107" spans="1:11" ht="15" customHeight="1">
      <c r="A107"/>
      <c r="B107" s="232"/>
      <c r="C107" s="222" t="s">
        <v>607</v>
      </c>
      <c r="D107" s="222"/>
      <c r="E107" s="222"/>
      <c r="F107" s="240" t="s">
        <v>604</v>
      </c>
      <c r="G107" s="222"/>
      <c r="H107" s="222" t="s">
        <v>644</v>
      </c>
      <c r="I107" s="222" t="s">
        <v>606</v>
      </c>
      <c r="J107" s="222">
        <v>120</v>
      </c>
      <c r="K107" s="233"/>
    </row>
    <row r="108" spans="1:11" ht="15" customHeight="1">
      <c r="A108"/>
      <c r="B108" s="241"/>
      <c r="C108" s="222" t="s">
        <v>609</v>
      </c>
      <c r="D108" s="222"/>
      <c r="E108" s="222"/>
      <c r="F108" s="240" t="s">
        <v>610</v>
      </c>
      <c r="G108" s="222"/>
      <c r="H108" s="222" t="s">
        <v>644</v>
      </c>
      <c r="I108" s="222" t="s">
        <v>606</v>
      </c>
      <c r="J108" s="222">
        <v>50</v>
      </c>
      <c r="K108" s="233"/>
    </row>
    <row r="109" spans="1:11" ht="15" customHeight="1">
      <c r="A109"/>
      <c r="B109" s="241"/>
      <c r="C109" s="222" t="s">
        <v>612</v>
      </c>
      <c r="D109" s="222"/>
      <c r="E109" s="222"/>
      <c r="F109" s="240" t="s">
        <v>604</v>
      </c>
      <c r="G109" s="222"/>
      <c r="H109" s="222" t="s">
        <v>644</v>
      </c>
      <c r="I109" s="222" t="s">
        <v>614</v>
      </c>
      <c r="J109" s="222"/>
      <c r="K109" s="233"/>
    </row>
    <row r="110" spans="1:11" ht="15" customHeight="1">
      <c r="A110"/>
      <c r="B110" s="241"/>
      <c r="C110" s="222" t="s">
        <v>623</v>
      </c>
      <c r="D110" s="222"/>
      <c r="E110" s="222"/>
      <c r="F110" s="240" t="s">
        <v>610</v>
      </c>
      <c r="G110" s="222"/>
      <c r="H110" s="222" t="s">
        <v>644</v>
      </c>
      <c r="I110" s="222" t="s">
        <v>606</v>
      </c>
      <c r="J110" s="222">
        <v>50</v>
      </c>
      <c r="K110" s="233"/>
    </row>
    <row r="111" spans="1:11" ht="15" customHeight="1">
      <c r="A111"/>
      <c r="B111" s="241"/>
      <c r="C111" s="222" t="s">
        <v>631</v>
      </c>
      <c r="D111" s="222"/>
      <c r="E111" s="222"/>
      <c r="F111" s="240" t="s">
        <v>610</v>
      </c>
      <c r="G111" s="222"/>
      <c r="H111" s="222" t="s">
        <v>644</v>
      </c>
      <c r="I111" s="222" t="s">
        <v>606</v>
      </c>
      <c r="J111" s="222">
        <v>50</v>
      </c>
      <c r="K111" s="233"/>
    </row>
    <row r="112" spans="1:11" ht="15" customHeight="1">
      <c r="A112"/>
      <c r="B112" s="241"/>
      <c r="C112" s="222" t="s">
        <v>629</v>
      </c>
      <c r="D112" s="222"/>
      <c r="E112" s="222"/>
      <c r="F112" s="240" t="s">
        <v>610</v>
      </c>
      <c r="G112" s="222"/>
      <c r="H112" s="222" t="s">
        <v>644</v>
      </c>
      <c r="I112" s="222" t="s">
        <v>606</v>
      </c>
      <c r="J112" s="222">
        <v>50</v>
      </c>
      <c r="K112" s="233"/>
    </row>
    <row r="113" spans="1:11" ht="15" customHeight="1">
      <c r="A113"/>
      <c r="B113" s="241"/>
      <c r="C113" s="222" t="s">
        <v>52</v>
      </c>
      <c r="D113" s="222"/>
      <c r="E113" s="222"/>
      <c r="F113" s="240" t="s">
        <v>604</v>
      </c>
      <c r="G113" s="222"/>
      <c r="H113" s="222" t="s">
        <v>645</v>
      </c>
      <c r="I113" s="222" t="s">
        <v>606</v>
      </c>
      <c r="J113" s="222">
        <v>20</v>
      </c>
      <c r="K113" s="233"/>
    </row>
    <row r="114" spans="1:11" ht="15" customHeight="1">
      <c r="A114"/>
      <c r="B114" s="241"/>
      <c r="C114" s="222" t="s">
        <v>646</v>
      </c>
      <c r="D114" s="222"/>
      <c r="E114" s="222"/>
      <c r="F114" s="240" t="s">
        <v>604</v>
      </c>
      <c r="G114" s="222"/>
      <c r="H114" s="222" t="s">
        <v>647</v>
      </c>
      <c r="I114" s="222" t="s">
        <v>606</v>
      </c>
      <c r="J114" s="222">
        <v>120</v>
      </c>
      <c r="K114" s="233"/>
    </row>
    <row r="115" spans="1:11" ht="15" customHeight="1">
      <c r="A115"/>
      <c r="B115" s="241"/>
      <c r="C115" s="222" t="s">
        <v>37</v>
      </c>
      <c r="D115" s="222"/>
      <c r="E115" s="222"/>
      <c r="F115" s="240" t="s">
        <v>604</v>
      </c>
      <c r="G115" s="222"/>
      <c r="H115" s="222" t="s">
        <v>648</v>
      </c>
      <c r="I115" s="222" t="s">
        <v>639</v>
      </c>
      <c r="J115" s="222"/>
      <c r="K115" s="233"/>
    </row>
    <row r="116" spans="1:11" ht="15" customHeight="1">
      <c r="A116"/>
      <c r="B116" s="241"/>
      <c r="C116" s="222" t="s">
        <v>47</v>
      </c>
      <c r="D116" s="222"/>
      <c r="E116" s="222"/>
      <c r="F116" s="240" t="s">
        <v>604</v>
      </c>
      <c r="G116" s="222"/>
      <c r="H116" s="222" t="s">
        <v>649</v>
      </c>
      <c r="I116" s="222" t="s">
        <v>639</v>
      </c>
      <c r="J116" s="222"/>
      <c r="K116" s="233"/>
    </row>
    <row r="117" spans="1:11" ht="15" customHeight="1">
      <c r="A117"/>
      <c r="B117" s="241"/>
      <c r="C117" s="222" t="s">
        <v>56</v>
      </c>
      <c r="D117" s="222"/>
      <c r="E117" s="222"/>
      <c r="F117" s="240" t="s">
        <v>604</v>
      </c>
      <c r="G117" s="222"/>
      <c r="H117" s="222" t="s">
        <v>650</v>
      </c>
      <c r="I117" s="222" t="s">
        <v>651</v>
      </c>
      <c r="J117" s="222"/>
      <c r="K117" s="233"/>
    </row>
    <row r="118" spans="1:11" ht="15" customHeight="1">
      <c r="A118"/>
      <c r="B118" s="244"/>
      <c r="C118" s="248"/>
      <c r="D118" s="248"/>
      <c r="E118" s="248"/>
      <c r="F118" s="248"/>
      <c r="G118" s="248"/>
      <c r="H118" s="248"/>
      <c r="I118" s="248"/>
      <c r="J118" s="248"/>
      <c r="K118" s="246"/>
    </row>
    <row r="119" spans="1:11" ht="18.75" customHeight="1">
      <c r="A119"/>
      <c r="B119" s="219"/>
      <c r="C119" s="249"/>
      <c r="D119" s="249"/>
      <c r="E119" s="249"/>
      <c r="F119" s="250"/>
      <c r="G119" s="249"/>
      <c r="H119" s="249"/>
      <c r="I119" s="249"/>
      <c r="J119" s="249"/>
      <c r="K119" s="219"/>
    </row>
    <row r="120" spans="1:11" ht="18.75" customHeight="1">
      <c r="A120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</row>
    <row r="121" spans="1:11" ht="7.5" customHeight="1">
      <c r="A121"/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1:11" ht="45" customHeight="1">
      <c r="A122"/>
      <c r="B122" s="254"/>
      <c r="C122" s="309" t="s">
        <v>652</v>
      </c>
      <c r="D122" s="309"/>
      <c r="E122" s="309"/>
      <c r="F122" s="309"/>
      <c r="G122" s="309"/>
      <c r="H122" s="309"/>
      <c r="I122" s="309"/>
      <c r="J122" s="309"/>
      <c r="K122" s="255"/>
    </row>
    <row r="123" spans="1:11" ht="17.25" customHeight="1">
      <c r="A123"/>
      <c r="B123" s="256"/>
      <c r="C123" s="234" t="s">
        <v>598</v>
      </c>
      <c r="D123" s="234"/>
      <c r="E123" s="234"/>
      <c r="F123" s="234" t="s">
        <v>599</v>
      </c>
      <c r="G123" s="72"/>
      <c r="H123" s="234" t="s">
        <v>53</v>
      </c>
      <c r="I123" s="234" t="s">
        <v>56</v>
      </c>
      <c r="J123" s="234" t="s">
        <v>600</v>
      </c>
      <c r="K123" s="257"/>
    </row>
    <row r="124" spans="1:11" ht="17.25" customHeight="1">
      <c r="A124"/>
      <c r="B124" s="256"/>
      <c r="C124" s="235" t="s">
        <v>601</v>
      </c>
      <c r="D124" s="235"/>
      <c r="E124" s="235"/>
      <c r="F124" s="236" t="s">
        <v>602</v>
      </c>
      <c r="G124" s="237"/>
      <c r="H124" s="235"/>
      <c r="I124" s="235"/>
      <c r="J124" s="235" t="s">
        <v>603</v>
      </c>
      <c r="K124" s="257"/>
    </row>
    <row r="125" spans="1:11" ht="5.25" customHeight="1">
      <c r="A125"/>
      <c r="B125" s="258"/>
      <c r="C125" s="238"/>
      <c r="D125" s="238"/>
      <c r="E125" s="238"/>
      <c r="F125" s="238"/>
      <c r="G125" s="259"/>
      <c r="H125" s="238"/>
      <c r="I125" s="238"/>
      <c r="J125" s="238"/>
      <c r="K125" s="260"/>
    </row>
    <row r="126" spans="1:11" ht="15" customHeight="1">
      <c r="A126"/>
      <c r="B126" s="258"/>
      <c r="C126" s="222" t="s">
        <v>607</v>
      </c>
      <c r="D126" s="239"/>
      <c r="E126" s="239"/>
      <c r="F126" s="240" t="s">
        <v>604</v>
      </c>
      <c r="G126" s="222"/>
      <c r="H126" s="222" t="s">
        <v>644</v>
      </c>
      <c r="I126" s="222" t="s">
        <v>606</v>
      </c>
      <c r="J126" s="222">
        <v>120</v>
      </c>
      <c r="K126" s="261"/>
    </row>
    <row r="127" spans="1:11" ht="15" customHeight="1">
      <c r="A127"/>
      <c r="B127" s="258"/>
      <c r="C127" s="222" t="s">
        <v>653</v>
      </c>
      <c r="D127" s="222"/>
      <c r="E127" s="222"/>
      <c r="F127" s="240" t="s">
        <v>604</v>
      </c>
      <c r="G127" s="222"/>
      <c r="H127" s="222" t="s">
        <v>654</v>
      </c>
      <c r="I127" s="222" t="s">
        <v>606</v>
      </c>
      <c r="J127" s="222" t="s">
        <v>655</v>
      </c>
      <c r="K127" s="261"/>
    </row>
    <row r="128" spans="1:11" ht="15" customHeight="1">
      <c r="A128"/>
      <c r="B128" s="258"/>
      <c r="C128" s="222" t="s">
        <v>552</v>
      </c>
      <c r="D128" s="222"/>
      <c r="E128" s="222"/>
      <c r="F128" s="240" t="s">
        <v>604</v>
      </c>
      <c r="G128" s="222"/>
      <c r="H128" s="222" t="s">
        <v>656</v>
      </c>
      <c r="I128" s="222" t="s">
        <v>606</v>
      </c>
      <c r="J128" s="222" t="s">
        <v>655</v>
      </c>
      <c r="K128" s="261"/>
    </row>
    <row r="129" spans="1:11" ht="15" customHeight="1">
      <c r="A129"/>
      <c r="B129" s="258"/>
      <c r="C129" s="222" t="s">
        <v>615</v>
      </c>
      <c r="D129" s="222"/>
      <c r="E129" s="222"/>
      <c r="F129" s="240" t="s">
        <v>610</v>
      </c>
      <c r="G129" s="222"/>
      <c r="H129" s="222" t="s">
        <v>616</v>
      </c>
      <c r="I129" s="222" t="s">
        <v>606</v>
      </c>
      <c r="J129" s="222">
        <v>15</v>
      </c>
      <c r="K129" s="261"/>
    </row>
    <row r="130" spans="1:11" ht="15" customHeight="1">
      <c r="A130"/>
      <c r="B130" s="258"/>
      <c r="C130" s="242" t="s">
        <v>617</v>
      </c>
      <c r="D130" s="242"/>
      <c r="E130" s="242"/>
      <c r="F130" s="243" t="s">
        <v>610</v>
      </c>
      <c r="G130" s="242"/>
      <c r="H130" s="242" t="s">
        <v>618</v>
      </c>
      <c r="I130" s="242" t="s">
        <v>606</v>
      </c>
      <c r="J130" s="242">
        <v>15</v>
      </c>
      <c r="K130" s="261"/>
    </row>
    <row r="131" spans="1:11" ht="15" customHeight="1">
      <c r="A131"/>
      <c r="B131" s="258"/>
      <c r="C131" s="242" t="s">
        <v>619</v>
      </c>
      <c r="D131" s="242"/>
      <c r="E131" s="242"/>
      <c r="F131" s="243" t="s">
        <v>610</v>
      </c>
      <c r="G131" s="242"/>
      <c r="H131" s="242" t="s">
        <v>620</v>
      </c>
      <c r="I131" s="242" t="s">
        <v>606</v>
      </c>
      <c r="J131" s="242">
        <v>20</v>
      </c>
      <c r="K131" s="261"/>
    </row>
    <row r="132" spans="1:11" ht="15" customHeight="1">
      <c r="A132"/>
      <c r="B132" s="258"/>
      <c r="C132" s="242" t="s">
        <v>621</v>
      </c>
      <c r="D132" s="242"/>
      <c r="E132" s="242"/>
      <c r="F132" s="243" t="s">
        <v>610</v>
      </c>
      <c r="G132" s="242"/>
      <c r="H132" s="242" t="s">
        <v>622</v>
      </c>
      <c r="I132" s="242" t="s">
        <v>606</v>
      </c>
      <c r="J132" s="242">
        <v>20</v>
      </c>
      <c r="K132" s="261"/>
    </row>
    <row r="133" spans="1:11" ht="15" customHeight="1">
      <c r="A133"/>
      <c r="B133" s="258"/>
      <c r="C133" s="222" t="s">
        <v>609</v>
      </c>
      <c r="D133" s="222"/>
      <c r="E133" s="222"/>
      <c r="F133" s="240" t="s">
        <v>610</v>
      </c>
      <c r="G133" s="222"/>
      <c r="H133" s="222" t="s">
        <v>644</v>
      </c>
      <c r="I133" s="222" t="s">
        <v>606</v>
      </c>
      <c r="J133" s="222">
        <v>50</v>
      </c>
      <c r="K133" s="261"/>
    </row>
    <row r="134" spans="1:11" ht="15" customHeight="1">
      <c r="A134"/>
      <c r="B134" s="258"/>
      <c r="C134" s="222" t="s">
        <v>623</v>
      </c>
      <c r="D134" s="222"/>
      <c r="E134" s="222"/>
      <c r="F134" s="240" t="s">
        <v>610</v>
      </c>
      <c r="G134" s="222"/>
      <c r="H134" s="222" t="s">
        <v>644</v>
      </c>
      <c r="I134" s="222" t="s">
        <v>606</v>
      </c>
      <c r="J134" s="222">
        <v>50</v>
      </c>
      <c r="K134" s="261"/>
    </row>
    <row r="135" spans="1:11" ht="15" customHeight="1">
      <c r="A135"/>
      <c r="B135" s="258"/>
      <c r="C135" s="222" t="s">
        <v>629</v>
      </c>
      <c r="D135" s="222"/>
      <c r="E135" s="222"/>
      <c r="F135" s="240" t="s">
        <v>610</v>
      </c>
      <c r="G135" s="222"/>
      <c r="H135" s="222" t="s">
        <v>644</v>
      </c>
      <c r="I135" s="222" t="s">
        <v>606</v>
      </c>
      <c r="J135" s="222">
        <v>50</v>
      </c>
      <c r="K135" s="261"/>
    </row>
    <row r="136" spans="1:11" ht="15" customHeight="1">
      <c r="A136"/>
      <c r="B136" s="258"/>
      <c r="C136" s="222" t="s">
        <v>631</v>
      </c>
      <c r="D136" s="222"/>
      <c r="E136" s="222"/>
      <c r="F136" s="240" t="s">
        <v>610</v>
      </c>
      <c r="G136" s="222"/>
      <c r="H136" s="222" t="s">
        <v>644</v>
      </c>
      <c r="I136" s="222" t="s">
        <v>606</v>
      </c>
      <c r="J136" s="222">
        <v>50</v>
      </c>
      <c r="K136" s="261"/>
    </row>
    <row r="137" spans="1:11" ht="15" customHeight="1">
      <c r="A137"/>
      <c r="B137" s="258"/>
      <c r="C137" s="222" t="s">
        <v>632</v>
      </c>
      <c r="D137" s="222"/>
      <c r="E137" s="222"/>
      <c r="F137" s="240" t="s">
        <v>610</v>
      </c>
      <c r="G137" s="222"/>
      <c r="H137" s="222" t="s">
        <v>657</v>
      </c>
      <c r="I137" s="222" t="s">
        <v>606</v>
      </c>
      <c r="J137" s="222">
        <v>255</v>
      </c>
      <c r="K137" s="261"/>
    </row>
    <row r="138" spans="1:11" ht="15" customHeight="1">
      <c r="A138"/>
      <c r="B138" s="258"/>
      <c r="C138" s="222" t="s">
        <v>634</v>
      </c>
      <c r="D138" s="222"/>
      <c r="E138" s="222"/>
      <c r="F138" s="240" t="s">
        <v>604</v>
      </c>
      <c r="G138" s="222"/>
      <c r="H138" s="222" t="s">
        <v>658</v>
      </c>
      <c r="I138" s="222" t="s">
        <v>636</v>
      </c>
      <c r="J138" s="222"/>
      <c r="K138" s="261"/>
    </row>
    <row r="139" spans="1:11" ht="15" customHeight="1">
      <c r="A139"/>
      <c r="B139" s="258"/>
      <c r="C139" s="222" t="s">
        <v>637</v>
      </c>
      <c r="D139" s="222"/>
      <c r="E139" s="222"/>
      <c r="F139" s="240" t="s">
        <v>604</v>
      </c>
      <c r="G139" s="222"/>
      <c r="H139" s="222" t="s">
        <v>659</v>
      </c>
      <c r="I139" s="222" t="s">
        <v>639</v>
      </c>
      <c r="J139" s="222"/>
      <c r="K139" s="261"/>
    </row>
    <row r="140" spans="1:11" ht="15" customHeight="1">
      <c r="A140"/>
      <c r="B140" s="258"/>
      <c r="C140" s="222" t="s">
        <v>640</v>
      </c>
      <c r="D140" s="222"/>
      <c r="E140" s="222"/>
      <c r="F140" s="240" t="s">
        <v>604</v>
      </c>
      <c r="G140" s="222"/>
      <c r="H140" s="222" t="s">
        <v>640</v>
      </c>
      <c r="I140" s="222" t="s">
        <v>639</v>
      </c>
      <c r="J140" s="222"/>
      <c r="K140" s="261"/>
    </row>
    <row r="141" spans="1:11" ht="15" customHeight="1">
      <c r="A141"/>
      <c r="B141" s="258"/>
      <c r="C141" s="222" t="s">
        <v>37</v>
      </c>
      <c r="D141" s="222"/>
      <c r="E141" s="222"/>
      <c r="F141" s="240" t="s">
        <v>604</v>
      </c>
      <c r="G141" s="222"/>
      <c r="H141" s="222" t="s">
        <v>660</v>
      </c>
      <c r="I141" s="222" t="s">
        <v>639</v>
      </c>
      <c r="J141" s="222"/>
      <c r="K141" s="261"/>
    </row>
    <row r="142" spans="1:11" ht="15" customHeight="1">
      <c r="A142"/>
      <c r="B142" s="258"/>
      <c r="C142" s="222" t="s">
        <v>661</v>
      </c>
      <c r="D142" s="222"/>
      <c r="E142" s="222"/>
      <c r="F142" s="240" t="s">
        <v>604</v>
      </c>
      <c r="G142" s="222"/>
      <c r="H142" s="222" t="s">
        <v>662</v>
      </c>
      <c r="I142" s="222" t="s">
        <v>639</v>
      </c>
      <c r="J142" s="222"/>
      <c r="K142" s="261"/>
    </row>
    <row r="143" spans="1:11" ht="15" customHeight="1">
      <c r="A143"/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1:11" ht="18.75" customHeight="1">
      <c r="A144"/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1:11" ht="18.75" customHeight="1">
      <c r="A145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</row>
    <row r="146" spans="1:11" ht="7.5" customHeight="1">
      <c r="A146"/>
      <c r="B146" s="229"/>
      <c r="C146" s="230"/>
      <c r="D146" s="230"/>
      <c r="E146" s="230"/>
      <c r="F146" s="230"/>
      <c r="G146" s="230"/>
      <c r="H146" s="230"/>
      <c r="I146" s="230"/>
      <c r="J146" s="230"/>
      <c r="K146" s="231"/>
    </row>
    <row r="147" spans="1:11" ht="45" customHeight="1">
      <c r="A147"/>
      <c r="B147" s="232"/>
      <c r="C147" s="312" t="s">
        <v>663</v>
      </c>
      <c r="D147" s="312"/>
      <c r="E147" s="312"/>
      <c r="F147" s="312"/>
      <c r="G147" s="312"/>
      <c r="H147" s="312"/>
      <c r="I147" s="312"/>
      <c r="J147" s="312"/>
      <c r="K147" s="233"/>
    </row>
    <row r="148" spans="1:11" ht="17.25" customHeight="1">
      <c r="A148"/>
      <c r="B148" s="232"/>
      <c r="C148" s="234" t="s">
        <v>598</v>
      </c>
      <c r="D148" s="234"/>
      <c r="E148" s="234"/>
      <c r="F148" s="234" t="s">
        <v>599</v>
      </c>
      <c r="G148" s="72"/>
      <c r="H148" s="234" t="s">
        <v>53</v>
      </c>
      <c r="I148" s="234" t="s">
        <v>56</v>
      </c>
      <c r="J148" s="234" t="s">
        <v>600</v>
      </c>
      <c r="K148" s="233"/>
    </row>
    <row r="149" spans="1:11" ht="17.25" customHeight="1">
      <c r="A149"/>
      <c r="B149" s="232"/>
      <c r="C149" s="235" t="s">
        <v>601</v>
      </c>
      <c r="D149" s="235"/>
      <c r="E149" s="235"/>
      <c r="F149" s="236" t="s">
        <v>602</v>
      </c>
      <c r="G149" s="237"/>
      <c r="H149" s="235"/>
      <c r="I149" s="235"/>
      <c r="J149" s="235" t="s">
        <v>603</v>
      </c>
      <c r="K149" s="233"/>
    </row>
    <row r="150" spans="1:11" ht="5.25" customHeight="1">
      <c r="A150"/>
      <c r="B150" s="241"/>
      <c r="C150" s="238"/>
      <c r="D150" s="238"/>
      <c r="E150" s="238"/>
      <c r="F150" s="238"/>
      <c r="G150" s="149"/>
      <c r="H150" s="238"/>
      <c r="I150" s="238"/>
      <c r="J150" s="238"/>
      <c r="K150" s="261"/>
    </row>
    <row r="151" spans="1:11" ht="15" customHeight="1">
      <c r="A151"/>
      <c r="B151" s="241"/>
      <c r="C151" s="265" t="s">
        <v>607</v>
      </c>
      <c r="D151" s="222"/>
      <c r="E151" s="222"/>
      <c r="F151" s="266" t="s">
        <v>604</v>
      </c>
      <c r="G151" s="222"/>
      <c r="H151" s="265" t="s">
        <v>644</v>
      </c>
      <c r="I151" s="265" t="s">
        <v>606</v>
      </c>
      <c r="J151" s="265">
        <v>120</v>
      </c>
      <c r="K151" s="261"/>
    </row>
    <row r="152" spans="1:11" ht="15" customHeight="1">
      <c r="A152"/>
      <c r="B152" s="241"/>
      <c r="C152" s="265" t="s">
        <v>653</v>
      </c>
      <c r="D152" s="222"/>
      <c r="E152" s="222"/>
      <c r="F152" s="266" t="s">
        <v>604</v>
      </c>
      <c r="G152" s="222"/>
      <c r="H152" s="265" t="s">
        <v>664</v>
      </c>
      <c r="I152" s="265" t="s">
        <v>606</v>
      </c>
      <c r="J152" s="265" t="s">
        <v>655</v>
      </c>
      <c r="K152" s="261"/>
    </row>
    <row r="153" spans="1:11" ht="15" customHeight="1">
      <c r="A153"/>
      <c r="B153" s="241"/>
      <c r="C153" s="265" t="s">
        <v>552</v>
      </c>
      <c r="D153" s="222"/>
      <c r="E153" s="222"/>
      <c r="F153" s="266" t="s">
        <v>604</v>
      </c>
      <c r="G153" s="222"/>
      <c r="H153" s="265" t="s">
        <v>665</v>
      </c>
      <c r="I153" s="265" t="s">
        <v>606</v>
      </c>
      <c r="J153" s="265" t="s">
        <v>655</v>
      </c>
      <c r="K153" s="261"/>
    </row>
    <row r="154" spans="1:11" ht="15" customHeight="1">
      <c r="A154"/>
      <c r="B154" s="241"/>
      <c r="C154" s="265" t="s">
        <v>609</v>
      </c>
      <c r="D154" s="222"/>
      <c r="E154" s="222"/>
      <c r="F154" s="266" t="s">
        <v>610</v>
      </c>
      <c r="G154" s="222"/>
      <c r="H154" s="265" t="s">
        <v>644</v>
      </c>
      <c r="I154" s="265" t="s">
        <v>606</v>
      </c>
      <c r="J154" s="265">
        <v>50</v>
      </c>
      <c r="K154" s="261"/>
    </row>
    <row r="155" spans="1:11" ht="15" customHeight="1">
      <c r="A155"/>
      <c r="B155" s="241"/>
      <c r="C155" s="265" t="s">
        <v>612</v>
      </c>
      <c r="D155" s="222"/>
      <c r="E155" s="222"/>
      <c r="F155" s="266" t="s">
        <v>604</v>
      </c>
      <c r="G155" s="222"/>
      <c r="H155" s="265" t="s">
        <v>644</v>
      </c>
      <c r="I155" s="265" t="s">
        <v>614</v>
      </c>
      <c r="J155" s="265"/>
      <c r="K155" s="261"/>
    </row>
    <row r="156" spans="1:11" ht="15" customHeight="1">
      <c r="A156"/>
      <c r="B156" s="241"/>
      <c r="C156" s="265" t="s">
        <v>623</v>
      </c>
      <c r="D156" s="222"/>
      <c r="E156" s="222"/>
      <c r="F156" s="266" t="s">
        <v>610</v>
      </c>
      <c r="G156" s="222"/>
      <c r="H156" s="265" t="s">
        <v>644</v>
      </c>
      <c r="I156" s="265" t="s">
        <v>606</v>
      </c>
      <c r="J156" s="265">
        <v>50</v>
      </c>
      <c r="K156" s="261"/>
    </row>
    <row r="157" spans="1:11" ht="15" customHeight="1">
      <c r="A157"/>
      <c r="B157" s="241"/>
      <c r="C157" s="265" t="s">
        <v>631</v>
      </c>
      <c r="D157" s="222"/>
      <c r="E157" s="222"/>
      <c r="F157" s="266" t="s">
        <v>610</v>
      </c>
      <c r="G157" s="222"/>
      <c r="H157" s="265" t="s">
        <v>644</v>
      </c>
      <c r="I157" s="265" t="s">
        <v>606</v>
      </c>
      <c r="J157" s="265">
        <v>50</v>
      </c>
      <c r="K157" s="261"/>
    </row>
    <row r="158" spans="1:11" ht="15" customHeight="1">
      <c r="A158"/>
      <c r="B158" s="241"/>
      <c r="C158" s="265" t="s">
        <v>629</v>
      </c>
      <c r="D158" s="222"/>
      <c r="E158" s="222"/>
      <c r="F158" s="266" t="s">
        <v>610</v>
      </c>
      <c r="G158" s="222"/>
      <c r="H158" s="265" t="s">
        <v>644</v>
      </c>
      <c r="I158" s="265" t="s">
        <v>606</v>
      </c>
      <c r="J158" s="265">
        <v>50</v>
      </c>
      <c r="K158" s="261"/>
    </row>
    <row r="159" spans="1:11" ht="15" customHeight="1">
      <c r="A159"/>
      <c r="B159" s="241"/>
      <c r="C159" s="265" t="s">
        <v>90</v>
      </c>
      <c r="D159" s="222"/>
      <c r="E159" s="222"/>
      <c r="F159" s="266" t="s">
        <v>604</v>
      </c>
      <c r="G159" s="222"/>
      <c r="H159" s="265" t="s">
        <v>666</v>
      </c>
      <c r="I159" s="265" t="s">
        <v>606</v>
      </c>
      <c r="J159" s="265" t="s">
        <v>667</v>
      </c>
      <c r="K159" s="261"/>
    </row>
    <row r="160" spans="1:11" ht="15" customHeight="1">
      <c r="A160"/>
      <c r="B160" s="241"/>
      <c r="C160" s="265" t="s">
        <v>668</v>
      </c>
      <c r="D160" s="222"/>
      <c r="E160" s="222"/>
      <c r="F160" s="266" t="s">
        <v>604</v>
      </c>
      <c r="G160" s="222"/>
      <c r="H160" s="265" t="s">
        <v>669</v>
      </c>
      <c r="I160" s="265" t="s">
        <v>639</v>
      </c>
      <c r="J160" s="265"/>
      <c r="K160" s="261"/>
    </row>
    <row r="161" spans="1:11" ht="15" customHeight="1">
      <c r="A161"/>
      <c r="B161" s="267"/>
      <c r="C161" s="248"/>
      <c r="D161" s="248"/>
      <c r="E161" s="248"/>
      <c r="F161" s="248"/>
      <c r="G161" s="248"/>
      <c r="H161" s="248"/>
      <c r="I161" s="248"/>
      <c r="J161" s="248"/>
      <c r="K161" s="268"/>
    </row>
    <row r="162" spans="1:11" ht="18.75" customHeight="1">
      <c r="A162"/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1:11" ht="18.75" customHeight="1">
      <c r="A163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</row>
    <row r="164" spans="1:11" ht="7.5" customHeight="1">
      <c r="A164"/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1:11" ht="45" customHeight="1">
      <c r="A165"/>
      <c r="B165" s="111"/>
      <c r="C165" s="309" t="s">
        <v>670</v>
      </c>
      <c r="D165" s="309"/>
      <c r="E165" s="309"/>
      <c r="F165" s="309"/>
      <c r="G165" s="309"/>
      <c r="H165" s="309"/>
      <c r="I165" s="309"/>
      <c r="J165" s="309"/>
      <c r="K165" s="217"/>
    </row>
    <row r="166" spans="1:11" ht="17.25" customHeight="1">
      <c r="A166"/>
      <c r="B166" s="111"/>
      <c r="C166" s="234" t="s">
        <v>598</v>
      </c>
      <c r="D166" s="234"/>
      <c r="E166" s="234"/>
      <c r="F166" s="234" t="s">
        <v>599</v>
      </c>
      <c r="G166" s="71"/>
      <c r="H166" s="270" t="s">
        <v>53</v>
      </c>
      <c r="I166" s="270" t="s">
        <v>56</v>
      </c>
      <c r="J166" s="234" t="s">
        <v>600</v>
      </c>
      <c r="K166" s="217"/>
    </row>
    <row r="167" spans="1:11" ht="17.25" customHeight="1">
      <c r="A167"/>
      <c r="B167" s="81"/>
      <c r="C167" s="235" t="s">
        <v>601</v>
      </c>
      <c r="D167" s="235"/>
      <c r="E167" s="235"/>
      <c r="F167" s="236" t="s">
        <v>602</v>
      </c>
      <c r="G167" s="271"/>
      <c r="H167" s="272"/>
      <c r="I167" s="272"/>
      <c r="J167" s="235" t="s">
        <v>603</v>
      </c>
      <c r="K167" s="218"/>
    </row>
    <row r="168" spans="1:11" ht="5.25" customHeight="1">
      <c r="A168"/>
      <c r="B168" s="241"/>
      <c r="C168" s="238"/>
      <c r="D168" s="238"/>
      <c r="E168" s="238"/>
      <c r="F168" s="238"/>
      <c r="G168" s="149"/>
      <c r="H168" s="238"/>
      <c r="I168" s="238"/>
      <c r="J168" s="238"/>
      <c r="K168" s="261"/>
    </row>
    <row r="169" spans="1:11" ht="15" customHeight="1">
      <c r="A169"/>
      <c r="B169" s="241"/>
      <c r="C169" s="222" t="s">
        <v>607</v>
      </c>
      <c r="D169" s="222"/>
      <c r="E169" s="222"/>
      <c r="F169" s="240" t="s">
        <v>604</v>
      </c>
      <c r="G169" s="222"/>
      <c r="H169" s="222" t="s">
        <v>644</v>
      </c>
      <c r="I169" s="222" t="s">
        <v>606</v>
      </c>
      <c r="J169" s="222">
        <v>120</v>
      </c>
      <c r="K169" s="261"/>
    </row>
    <row r="170" spans="1:11" ht="15" customHeight="1">
      <c r="A170"/>
      <c r="B170" s="241"/>
      <c r="C170" s="222" t="s">
        <v>653</v>
      </c>
      <c r="D170" s="222"/>
      <c r="E170" s="222"/>
      <c r="F170" s="240" t="s">
        <v>604</v>
      </c>
      <c r="G170" s="222"/>
      <c r="H170" s="222" t="s">
        <v>654</v>
      </c>
      <c r="I170" s="222" t="s">
        <v>606</v>
      </c>
      <c r="J170" s="222" t="s">
        <v>655</v>
      </c>
      <c r="K170" s="261"/>
    </row>
    <row r="171" spans="1:11" ht="15" customHeight="1">
      <c r="A171"/>
      <c r="B171" s="241"/>
      <c r="C171" s="222" t="s">
        <v>552</v>
      </c>
      <c r="D171" s="222"/>
      <c r="E171" s="222"/>
      <c r="F171" s="240" t="s">
        <v>604</v>
      </c>
      <c r="G171" s="222"/>
      <c r="H171" s="222" t="s">
        <v>671</v>
      </c>
      <c r="I171" s="222" t="s">
        <v>606</v>
      </c>
      <c r="J171" s="222" t="s">
        <v>655</v>
      </c>
      <c r="K171" s="261"/>
    </row>
    <row r="172" spans="1:11" ht="15" customHeight="1">
      <c r="A172"/>
      <c r="B172" s="241"/>
      <c r="C172" s="222" t="s">
        <v>609</v>
      </c>
      <c r="D172" s="222"/>
      <c r="E172" s="222"/>
      <c r="F172" s="240" t="s">
        <v>610</v>
      </c>
      <c r="G172" s="222"/>
      <c r="H172" s="222" t="s">
        <v>671</v>
      </c>
      <c r="I172" s="222" t="s">
        <v>606</v>
      </c>
      <c r="J172" s="222">
        <v>50</v>
      </c>
      <c r="K172" s="261"/>
    </row>
    <row r="173" spans="1:11" ht="15" customHeight="1">
      <c r="A173"/>
      <c r="B173" s="241"/>
      <c r="C173" s="222" t="s">
        <v>612</v>
      </c>
      <c r="D173" s="222"/>
      <c r="E173" s="222"/>
      <c r="F173" s="240" t="s">
        <v>604</v>
      </c>
      <c r="G173" s="222"/>
      <c r="H173" s="222" t="s">
        <v>671</v>
      </c>
      <c r="I173" s="222" t="s">
        <v>614</v>
      </c>
      <c r="J173" s="222"/>
      <c r="K173" s="261"/>
    </row>
    <row r="174" spans="1:11" ht="15" customHeight="1">
      <c r="A174"/>
      <c r="B174" s="241"/>
      <c r="C174" s="222" t="s">
        <v>623</v>
      </c>
      <c r="D174" s="222"/>
      <c r="E174" s="222"/>
      <c r="F174" s="240" t="s">
        <v>610</v>
      </c>
      <c r="G174" s="222"/>
      <c r="H174" s="222" t="s">
        <v>671</v>
      </c>
      <c r="I174" s="222" t="s">
        <v>606</v>
      </c>
      <c r="J174" s="222">
        <v>50</v>
      </c>
      <c r="K174" s="261"/>
    </row>
    <row r="175" spans="1:11" ht="15" customHeight="1">
      <c r="A175"/>
      <c r="B175" s="241"/>
      <c r="C175" s="222" t="s">
        <v>631</v>
      </c>
      <c r="D175" s="222"/>
      <c r="E175" s="222"/>
      <c r="F175" s="240" t="s">
        <v>610</v>
      </c>
      <c r="G175" s="222"/>
      <c r="H175" s="222" t="s">
        <v>671</v>
      </c>
      <c r="I175" s="222" t="s">
        <v>606</v>
      </c>
      <c r="J175" s="222">
        <v>50</v>
      </c>
      <c r="K175" s="261"/>
    </row>
    <row r="176" spans="1:11" ht="15" customHeight="1">
      <c r="A176"/>
      <c r="B176" s="241"/>
      <c r="C176" s="222" t="s">
        <v>629</v>
      </c>
      <c r="D176" s="222"/>
      <c r="E176" s="222"/>
      <c r="F176" s="240" t="s">
        <v>610</v>
      </c>
      <c r="G176" s="222"/>
      <c r="H176" s="222" t="s">
        <v>671</v>
      </c>
      <c r="I176" s="222" t="s">
        <v>606</v>
      </c>
      <c r="J176" s="222">
        <v>50</v>
      </c>
      <c r="K176" s="261"/>
    </row>
    <row r="177" spans="1:11" ht="15" customHeight="1">
      <c r="A177"/>
      <c r="B177" s="241"/>
      <c r="C177" s="222" t="s">
        <v>96</v>
      </c>
      <c r="D177" s="222"/>
      <c r="E177" s="222"/>
      <c r="F177" s="240" t="s">
        <v>604</v>
      </c>
      <c r="G177" s="222"/>
      <c r="H177" s="222" t="s">
        <v>672</v>
      </c>
      <c r="I177" s="222" t="s">
        <v>673</v>
      </c>
      <c r="J177" s="222"/>
      <c r="K177" s="261"/>
    </row>
    <row r="178" spans="1:11" ht="15" customHeight="1">
      <c r="A178"/>
      <c r="B178" s="241"/>
      <c r="C178" s="222" t="s">
        <v>56</v>
      </c>
      <c r="D178" s="222"/>
      <c r="E178" s="222"/>
      <c r="F178" s="240" t="s">
        <v>604</v>
      </c>
      <c r="G178" s="222"/>
      <c r="H178" s="222" t="s">
        <v>674</v>
      </c>
      <c r="I178" s="222" t="s">
        <v>675</v>
      </c>
      <c r="J178" s="222">
        <v>1</v>
      </c>
      <c r="K178" s="261"/>
    </row>
    <row r="179" spans="1:11" ht="15" customHeight="1">
      <c r="A179"/>
      <c r="B179" s="241"/>
      <c r="C179" s="222" t="s">
        <v>52</v>
      </c>
      <c r="D179" s="222"/>
      <c r="E179" s="222"/>
      <c r="F179" s="240" t="s">
        <v>604</v>
      </c>
      <c r="G179" s="222"/>
      <c r="H179" s="222" t="s">
        <v>676</v>
      </c>
      <c r="I179" s="222" t="s">
        <v>606</v>
      </c>
      <c r="J179" s="222">
        <v>20</v>
      </c>
      <c r="K179" s="261"/>
    </row>
    <row r="180" spans="1:11" ht="15" customHeight="1">
      <c r="A180"/>
      <c r="B180" s="241"/>
      <c r="C180" s="222" t="s">
        <v>53</v>
      </c>
      <c r="D180" s="222"/>
      <c r="E180" s="222"/>
      <c r="F180" s="240" t="s">
        <v>604</v>
      </c>
      <c r="G180" s="222"/>
      <c r="H180" s="222" t="s">
        <v>677</v>
      </c>
      <c r="I180" s="222" t="s">
        <v>606</v>
      </c>
      <c r="J180" s="222">
        <v>255</v>
      </c>
      <c r="K180" s="261"/>
    </row>
    <row r="181" spans="1:11" ht="15" customHeight="1">
      <c r="A181"/>
      <c r="B181" s="241"/>
      <c r="C181" s="222" t="s">
        <v>97</v>
      </c>
      <c r="D181" s="222"/>
      <c r="E181" s="222"/>
      <c r="F181" s="240" t="s">
        <v>604</v>
      </c>
      <c r="G181" s="222"/>
      <c r="H181" s="222" t="s">
        <v>568</v>
      </c>
      <c r="I181" s="222" t="s">
        <v>606</v>
      </c>
      <c r="J181" s="222">
        <v>10</v>
      </c>
      <c r="K181" s="261"/>
    </row>
    <row r="182" spans="1:11" ht="15" customHeight="1">
      <c r="A182"/>
      <c r="B182" s="241"/>
      <c r="C182" s="222" t="s">
        <v>98</v>
      </c>
      <c r="D182" s="222"/>
      <c r="E182" s="222"/>
      <c r="F182" s="240" t="s">
        <v>604</v>
      </c>
      <c r="G182" s="222"/>
      <c r="H182" s="222" t="s">
        <v>678</v>
      </c>
      <c r="I182" s="222" t="s">
        <v>639</v>
      </c>
      <c r="J182" s="222"/>
      <c r="K182" s="261"/>
    </row>
    <row r="183" spans="1:11" ht="15" customHeight="1">
      <c r="A183"/>
      <c r="B183" s="241"/>
      <c r="C183" s="222" t="s">
        <v>679</v>
      </c>
      <c r="D183" s="222"/>
      <c r="E183" s="222"/>
      <c r="F183" s="240" t="s">
        <v>604</v>
      </c>
      <c r="G183" s="222"/>
      <c r="H183" s="222" t="s">
        <v>680</v>
      </c>
      <c r="I183" s="222" t="s">
        <v>639</v>
      </c>
      <c r="J183" s="222"/>
      <c r="K183" s="261"/>
    </row>
    <row r="184" spans="1:11" ht="15" customHeight="1">
      <c r="A184"/>
      <c r="B184" s="241"/>
      <c r="C184" s="222" t="s">
        <v>668</v>
      </c>
      <c r="D184" s="222"/>
      <c r="E184" s="222"/>
      <c r="F184" s="240" t="s">
        <v>604</v>
      </c>
      <c r="G184" s="222"/>
      <c r="H184" s="222" t="s">
        <v>681</v>
      </c>
      <c r="I184" s="222" t="s">
        <v>639</v>
      </c>
      <c r="J184" s="222"/>
      <c r="K184" s="261"/>
    </row>
    <row r="185" spans="1:11" ht="15" customHeight="1">
      <c r="A185"/>
      <c r="B185" s="241"/>
      <c r="C185" s="222" t="s">
        <v>100</v>
      </c>
      <c r="D185" s="222"/>
      <c r="E185" s="222"/>
      <c r="F185" s="240" t="s">
        <v>610</v>
      </c>
      <c r="G185" s="222"/>
      <c r="H185" s="222" t="s">
        <v>682</v>
      </c>
      <c r="I185" s="222" t="s">
        <v>606</v>
      </c>
      <c r="J185" s="222">
        <v>50</v>
      </c>
      <c r="K185" s="261"/>
    </row>
    <row r="186" spans="1:11" ht="15" customHeight="1">
      <c r="A186"/>
      <c r="B186" s="241"/>
      <c r="C186" s="222" t="s">
        <v>683</v>
      </c>
      <c r="D186" s="222"/>
      <c r="E186" s="222"/>
      <c r="F186" s="240" t="s">
        <v>610</v>
      </c>
      <c r="G186" s="222"/>
      <c r="H186" s="222" t="s">
        <v>684</v>
      </c>
      <c r="I186" s="222" t="s">
        <v>685</v>
      </c>
      <c r="J186" s="222"/>
      <c r="K186" s="261"/>
    </row>
    <row r="187" spans="1:11" ht="15" customHeight="1">
      <c r="A187"/>
      <c r="B187" s="241"/>
      <c r="C187" s="222" t="s">
        <v>686</v>
      </c>
      <c r="D187" s="222"/>
      <c r="E187" s="222"/>
      <c r="F187" s="240" t="s">
        <v>610</v>
      </c>
      <c r="G187" s="222"/>
      <c r="H187" s="222" t="s">
        <v>687</v>
      </c>
      <c r="I187" s="222" t="s">
        <v>685</v>
      </c>
      <c r="J187" s="222"/>
      <c r="K187" s="261"/>
    </row>
    <row r="188" spans="1:11" ht="15" customHeight="1">
      <c r="A188"/>
      <c r="B188" s="241"/>
      <c r="C188" s="222" t="s">
        <v>688</v>
      </c>
      <c r="D188" s="222"/>
      <c r="E188" s="222"/>
      <c r="F188" s="240" t="s">
        <v>610</v>
      </c>
      <c r="G188" s="222"/>
      <c r="H188" s="222" t="s">
        <v>689</v>
      </c>
      <c r="I188" s="222" t="s">
        <v>685</v>
      </c>
      <c r="J188" s="222"/>
      <c r="K188" s="261"/>
    </row>
    <row r="189" spans="1:11" ht="15" customHeight="1">
      <c r="A189"/>
      <c r="B189" s="241"/>
      <c r="C189" s="227" t="s">
        <v>690</v>
      </c>
      <c r="D189" s="222"/>
      <c r="E189" s="222"/>
      <c r="F189" s="240" t="s">
        <v>610</v>
      </c>
      <c r="G189" s="222"/>
      <c r="H189" s="222" t="s">
        <v>691</v>
      </c>
      <c r="I189" s="222" t="s">
        <v>692</v>
      </c>
      <c r="J189" s="273" t="s">
        <v>693</v>
      </c>
      <c r="K189" s="261"/>
    </row>
    <row r="190" spans="1:11" ht="15" customHeight="1">
      <c r="A190"/>
      <c r="B190" s="241"/>
      <c r="C190" s="227" t="s">
        <v>41</v>
      </c>
      <c r="D190" s="222"/>
      <c r="E190" s="222"/>
      <c r="F190" s="240" t="s">
        <v>604</v>
      </c>
      <c r="G190" s="222"/>
      <c r="H190" s="219" t="s">
        <v>694</v>
      </c>
      <c r="I190" s="222" t="s">
        <v>695</v>
      </c>
      <c r="J190" s="222"/>
      <c r="K190" s="261"/>
    </row>
    <row r="191" spans="1:11" ht="15" customHeight="1">
      <c r="A191"/>
      <c r="B191" s="241"/>
      <c r="C191" s="227" t="s">
        <v>696</v>
      </c>
      <c r="D191" s="222"/>
      <c r="E191" s="222"/>
      <c r="F191" s="240" t="s">
        <v>604</v>
      </c>
      <c r="G191" s="222"/>
      <c r="H191" s="222" t="s">
        <v>697</v>
      </c>
      <c r="I191" s="222" t="s">
        <v>639</v>
      </c>
      <c r="J191" s="222"/>
      <c r="K191" s="261"/>
    </row>
    <row r="192" spans="1:11" ht="15" customHeight="1">
      <c r="A192"/>
      <c r="B192" s="241"/>
      <c r="C192" s="227" t="s">
        <v>698</v>
      </c>
      <c r="D192" s="222"/>
      <c r="E192" s="222"/>
      <c r="F192" s="240" t="s">
        <v>604</v>
      </c>
      <c r="G192" s="222"/>
      <c r="H192" s="222" t="s">
        <v>699</v>
      </c>
      <c r="I192" s="222" t="s">
        <v>639</v>
      </c>
      <c r="J192" s="222"/>
      <c r="K192" s="261"/>
    </row>
    <row r="193" spans="1:11" ht="15" customHeight="1">
      <c r="A193"/>
      <c r="B193" s="241"/>
      <c r="C193" s="227" t="s">
        <v>700</v>
      </c>
      <c r="D193" s="222"/>
      <c r="E193" s="222"/>
      <c r="F193" s="240" t="s">
        <v>610</v>
      </c>
      <c r="G193" s="222"/>
      <c r="H193" s="222" t="s">
        <v>701</v>
      </c>
      <c r="I193" s="222" t="s">
        <v>639</v>
      </c>
      <c r="J193" s="222"/>
      <c r="K193" s="261"/>
    </row>
    <row r="194" spans="1:11" ht="15" customHeight="1">
      <c r="A194"/>
      <c r="B194" s="267"/>
      <c r="C194" s="274"/>
      <c r="D194" s="248"/>
      <c r="E194" s="248"/>
      <c r="F194" s="248"/>
      <c r="G194" s="248"/>
      <c r="H194" s="248"/>
      <c r="I194" s="248"/>
      <c r="J194" s="248"/>
      <c r="K194" s="268"/>
    </row>
    <row r="195" spans="1:11" ht="18.75" customHeight="1">
      <c r="A195"/>
      <c r="B195" s="249"/>
      <c r="C195" s="259"/>
      <c r="D195" s="259"/>
      <c r="E195" s="259"/>
      <c r="F195" s="269"/>
      <c r="G195" s="259"/>
      <c r="H195" s="259"/>
      <c r="I195" s="259"/>
      <c r="J195" s="259"/>
      <c r="K195" s="249"/>
    </row>
    <row r="196" spans="1:11" ht="18.75" customHeight="1">
      <c r="A196"/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1:11" ht="18.75" customHeight="1">
      <c r="A197"/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</row>
    <row r="198" spans="1:11" ht="13.5" customHeight="1">
      <c r="A198"/>
      <c r="B198" s="213"/>
      <c r="C198" s="214"/>
      <c r="D198" s="214"/>
      <c r="E198" s="214"/>
      <c r="F198" s="214"/>
      <c r="G198" s="214"/>
      <c r="H198" s="214"/>
      <c r="I198" s="214"/>
      <c r="J198" s="214"/>
      <c r="K198" s="215"/>
    </row>
    <row r="199" spans="1:11" ht="21" customHeight="1">
      <c r="A199"/>
      <c r="B199" s="111"/>
      <c r="C199" s="309" t="s">
        <v>702</v>
      </c>
      <c r="D199" s="309"/>
      <c r="E199" s="309"/>
      <c r="F199" s="309"/>
      <c r="G199" s="309"/>
      <c r="H199" s="309"/>
      <c r="I199" s="309"/>
      <c r="J199" s="309"/>
      <c r="K199" s="217"/>
    </row>
    <row r="200" spans="1:11" ht="25.5" customHeight="1">
      <c r="A200"/>
      <c r="B200" s="111"/>
      <c r="C200" s="275" t="s">
        <v>703</v>
      </c>
      <c r="D200" s="275"/>
      <c r="E200" s="275"/>
      <c r="F200" s="275" t="s">
        <v>704</v>
      </c>
      <c r="G200" s="276"/>
      <c r="H200" s="310" t="s">
        <v>705</v>
      </c>
      <c r="I200" s="310"/>
      <c r="J200" s="310"/>
      <c r="K200" s="217"/>
    </row>
    <row r="201" spans="1:11" ht="5.25" customHeight="1">
      <c r="A201"/>
      <c r="B201" s="241"/>
      <c r="C201" s="238"/>
      <c r="D201" s="238"/>
      <c r="E201" s="238"/>
      <c r="F201" s="238"/>
      <c r="G201" s="259"/>
      <c r="H201" s="238"/>
      <c r="I201" s="238"/>
      <c r="J201" s="238"/>
      <c r="K201" s="261"/>
    </row>
    <row r="202" spans="1:11" ht="15" customHeight="1">
      <c r="A202"/>
      <c r="B202" s="241"/>
      <c r="C202" s="222" t="s">
        <v>695</v>
      </c>
      <c r="D202" s="222"/>
      <c r="E202" s="222"/>
      <c r="F202" s="240" t="s">
        <v>42</v>
      </c>
      <c r="G202" s="222"/>
      <c r="H202" s="308" t="s">
        <v>706</v>
      </c>
      <c r="I202" s="308"/>
      <c r="J202" s="308"/>
      <c r="K202" s="261"/>
    </row>
    <row r="203" spans="1:11" ht="15" customHeight="1">
      <c r="A203"/>
      <c r="B203" s="241"/>
      <c r="C203" s="222"/>
      <c r="D203" s="222"/>
      <c r="E203" s="222"/>
      <c r="F203" s="240" t="s">
        <v>43</v>
      </c>
      <c r="G203" s="222"/>
      <c r="H203" s="308" t="s">
        <v>707</v>
      </c>
      <c r="I203" s="308"/>
      <c r="J203" s="308"/>
      <c r="K203" s="261"/>
    </row>
    <row r="204" spans="1:11" ht="15" customHeight="1">
      <c r="A204"/>
      <c r="B204" s="241"/>
      <c r="C204" s="222"/>
      <c r="D204" s="222"/>
      <c r="E204" s="222"/>
      <c r="F204" s="240" t="s">
        <v>46</v>
      </c>
      <c r="G204" s="222"/>
      <c r="H204" s="308" t="s">
        <v>708</v>
      </c>
      <c r="I204" s="308"/>
      <c r="J204" s="308"/>
      <c r="K204" s="261"/>
    </row>
    <row r="205" spans="1:11" ht="15" customHeight="1">
      <c r="A205"/>
      <c r="B205" s="241"/>
      <c r="C205" s="222"/>
      <c r="D205" s="222"/>
      <c r="E205" s="222"/>
      <c r="F205" s="240" t="s">
        <v>44</v>
      </c>
      <c r="G205" s="222"/>
      <c r="H205" s="308" t="s">
        <v>709</v>
      </c>
      <c r="I205" s="308"/>
      <c r="J205" s="308"/>
      <c r="K205" s="261"/>
    </row>
    <row r="206" spans="1:11" ht="15" customHeight="1">
      <c r="A206"/>
      <c r="B206" s="241"/>
      <c r="C206" s="222"/>
      <c r="D206" s="222"/>
      <c r="E206" s="222"/>
      <c r="F206" s="240" t="s">
        <v>45</v>
      </c>
      <c r="G206" s="222"/>
      <c r="H206" s="308" t="s">
        <v>710</v>
      </c>
      <c r="I206" s="308"/>
      <c r="J206" s="308"/>
      <c r="K206" s="261"/>
    </row>
    <row r="207" spans="1:11" ht="15" customHeight="1">
      <c r="A207"/>
      <c r="B207" s="241"/>
      <c r="C207" s="222"/>
      <c r="D207" s="222"/>
      <c r="E207" s="222"/>
      <c r="F207" s="240"/>
      <c r="G207" s="222"/>
      <c r="H207" s="222"/>
      <c r="I207" s="222"/>
      <c r="J207" s="222"/>
      <c r="K207" s="261"/>
    </row>
    <row r="208" spans="1:11" ht="15" customHeight="1">
      <c r="A208"/>
      <c r="B208" s="241"/>
      <c r="C208" s="222" t="s">
        <v>651</v>
      </c>
      <c r="D208" s="222"/>
      <c r="E208" s="222"/>
      <c r="F208" s="240" t="s">
        <v>77</v>
      </c>
      <c r="G208" s="222"/>
      <c r="H208" s="308" t="s">
        <v>711</v>
      </c>
      <c r="I208" s="308"/>
      <c r="J208" s="308"/>
      <c r="K208" s="261"/>
    </row>
    <row r="209" spans="1:11" ht="15" customHeight="1">
      <c r="A209"/>
      <c r="B209" s="241"/>
      <c r="C209" s="222"/>
      <c r="D209" s="222"/>
      <c r="E209" s="222"/>
      <c r="F209" s="240" t="s">
        <v>546</v>
      </c>
      <c r="G209" s="222"/>
      <c r="H209" s="308" t="s">
        <v>547</v>
      </c>
      <c r="I209" s="308"/>
      <c r="J209" s="308"/>
      <c r="K209" s="261"/>
    </row>
    <row r="210" spans="1:11" ht="15" customHeight="1">
      <c r="A210"/>
      <c r="B210" s="241"/>
      <c r="C210" s="222"/>
      <c r="D210" s="222"/>
      <c r="E210" s="222"/>
      <c r="F210" s="240" t="s">
        <v>544</v>
      </c>
      <c r="G210" s="222"/>
      <c r="H210" s="308" t="s">
        <v>712</v>
      </c>
      <c r="I210" s="308"/>
      <c r="J210" s="308"/>
      <c r="K210" s="261"/>
    </row>
    <row r="211" spans="1:11" ht="15" customHeight="1">
      <c r="A211"/>
      <c r="B211" s="277"/>
      <c r="C211" s="222"/>
      <c r="D211" s="222"/>
      <c r="E211" s="222"/>
      <c r="F211" s="240" t="s">
        <v>548</v>
      </c>
      <c r="G211" s="227"/>
      <c r="H211" s="307" t="s">
        <v>549</v>
      </c>
      <c r="I211" s="307"/>
      <c r="J211" s="307"/>
      <c r="K211" s="278"/>
    </row>
    <row r="212" spans="1:11" ht="15" customHeight="1">
      <c r="A212"/>
      <c r="B212" s="277"/>
      <c r="C212" s="222"/>
      <c r="D212" s="222"/>
      <c r="E212" s="222"/>
      <c r="F212" s="240" t="s">
        <v>550</v>
      </c>
      <c r="G212" s="227"/>
      <c r="H212" s="307" t="s">
        <v>713</v>
      </c>
      <c r="I212" s="307"/>
      <c r="J212" s="307"/>
      <c r="K212" s="278"/>
    </row>
    <row r="213" spans="1:11" ht="15" customHeight="1">
      <c r="A213"/>
      <c r="B213" s="277"/>
      <c r="C213" s="222"/>
      <c r="D213" s="222"/>
      <c r="E213" s="222"/>
      <c r="F213" s="240"/>
      <c r="G213" s="227"/>
      <c r="H213" s="265"/>
      <c r="I213" s="265"/>
      <c r="J213" s="265"/>
      <c r="K213" s="278"/>
    </row>
    <row r="214" spans="1:11" ht="15" customHeight="1">
      <c r="A214"/>
      <c r="B214" s="277"/>
      <c r="C214" s="222" t="s">
        <v>675</v>
      </c>
      <c r="D214" s="222"/>
      <c r="E214" s="222"/>
      <c r="F214" s="240">
        <v>1</v>
      </c>
      <c r="G214" s="227"/>
      <c r="H214" s="307" t="s">
        <v>714</v>
      </c>
      <c r="I214" s="307"/>
      <c r="J214" s="307"/>
      <c r="K214" s="278"/>
    </row>
    <row r="215" spans="1:11" ht="15" customHeight="1">
      <c r="A215"/>
      <c r="B215" s="277"/>
      <c r="C215" s="222"/>
      <c r="D215" s="222"/>
      <c r="E215" s="222"/>
      <c r="F215" s="240">
        <v>2</v>
      </c>
      <c r="G215" s="227"/>
      <c r="H215" s="307" t="s">
        <v>715</v>
      </c>
      <c r="I215" s="307"/>
      <c r="J215" s="307"/>
      <c r="K215" s="278"/>
    </row>
    <row r="216" spans="1:11" ht="15" customHeight="1">
      <c r="A216"/>
      <c r="B216" s="277"/>
      <c r="C216" s="222"/>
      <c r="D216" s="222"/>
      <c r="E216" s="222"/>
      <c r="F216" s="240">
        <v>3</v>
      </c>
      <c r="G216" s="227"/>
      <c r="H216" s="307" t="s">
        <v>716</v>
      </c>
      <c r="I216" s="307"/>
      <c r="J216" s="307"/>
      <c r="K216" s="278"/>
    </row>
    <row r="217" spans="1:11" ht="15" customHeight="1">
      <c r="A217"/>
      <c r="B217" s="277"/>
      <c r="C217" s="222"/>
      <c r="D217" s="222"/>
      <c r="E217" s="222"/>
      <c r="F217" s="240">
        <v>4</v>
      </c>
      <c r="G217" s="227"/>
      <c r="H217" s="307" t="s">
        <v>717</v>
      </c>
      <c r="I217" s="307"/>
      <c r="J217" s="307"/>
      <c r="K217" s="278"/>
    </row>
    <row r="218" spans="1:11" ht="12.75" customHeight="1">
      <c r="A218"/>
      <c r="B218" s="279"/>
      <c r="C218" s="280"/>
      <c r="D218" s="280"/>
      <c r="E218" s="280"/>
      <c r="F218" s="280"/>
      <c r="G218" s="280"/>
      <c r="H218" s="280"/>
      <c r="I218" s="280"/>
      <c r="J218" s="280"/>
      <c r="K218" s="281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6:J216"/>
    <mergeCell ref="H217:J217"/>
    <mergeCell ref="H210:J210"/>
    <mergeCell ref="H211:J211"/>
    <mergeCell ref="H212:J212"/>
    <mergeCell ref="H214:J214"/>
    <mergeCell ref="H215:J215"/>
  </mergeCells>
  <pageMargins left="0.59027777777777801" right="0.59027777777777801" top="0.59027777777777801" bottom="0.59027777777777801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Rekapitulace stavby</vt:lpstr>
      <vt:lpstr>01 - Zdroj a rozvod stlač...</vt:lpstr>
      <vt:lpstr>02 - Stavební část</vt:lpstr>
      <vt:lpstr>Pokyny pro vyplnění</vt:lpstr>
      <vt:lpstr>'01 - Zdroj a rozvod stlač...'!_FiltrDatabaze</vt:lpstr>
      <vt:lpstr>'02 - Stavební část'!_FiltrDatabaze</vt:lpstr>
      <vt:lpstr>'01 - Zdroj a rozvod stlač...'!Názvy_tisku</vt:lpstr>
      <vt:lpstr>'02 - Stavební část'!Názvy_tisku</vt:lpstr>
      <vt:lpstr>'Rekapitulace stavby'!Názvy_tisku</vt:lpstr>
      <vt:lpstr>'01 - Zdroj a rozvod stlač...'!Oblast_tisku</vt:lpstr>
      <vt:lpstr>'02 - Stavební část'!Oblast_tisku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DESKTOP-25J83VD\Wolfi</dc:creator>
  <cp:lastModifiedBy>Otrubová Roxana</cp:lastModifiedBy>
  <cp:revision>0</cp:revision>
  <dcterms:created xsi:type="dcterms:W3CDTF">2023-04-05T15:27:39Z</dcterms:created>
  <dcterms:modified xsi:type="dcterms:W3CDTF">2023-04-19T06:05:38Z</dcterms:modified>
</cp:coreProperties>
</file>