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XX_parkoviste_budova A\"/>
    </mc:Choice>
  </mc:AlternateContent>
  <bookViews>
    <workbookView xWindow="0" yWindow="0" windowWidth="26220" windowHeight="10050" activeTab="4"/>
  </bookViews>
  <sheets>
    <sheet name="Pokyny pro vyplnění" sheetId="11" r:id="rId1"/>
    <sheet name="Stavba" sheetId="1" r:id="rId2"/>
    <sheet name="VzorPolozky" sheetId="10" state="hidden" r:id="rId3"/>
    <sheet name="000 VN Pol" sheetId="12" r:id="rId4"/>
    <sheet name="SO 101 SO 1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VN Pol'!$1:$7</definedName>
    <definedName name="_xlnm.Print_Titles" localSheetId="4">'SO 101 SO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VN Pol'!$A$1:$Y$19</definedName>
    <definedName name="_xlnm.Print_Area" localSheetId="4">'SO 101 SO 101 Pol'!$A$1:$Y$109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73" i="13" l="1"/>
  <c r="BA59" i="13"/>
  <c r="BA55" i="13"/>
  <c r="BA35" i="13"/>
  <c r="BA28" i="13"/>
  <c r="BA18" i="13"/>
  <c r="BA14" i="13"/>
  <c r="G8" i="13"/>
  <c r="G9" i="13"/>
  <c r="M9" i="13" s="1"/>
  <c r="I9" i="13"/>
  <c r="K9" i="13"/>
  <c r="O9" i="13"/>
  <c r="Q9" i="13"/>
  <c r="V9" i="13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27" i="13"/>
  <c r="M27" i="13" s="1"/>
  <c r="I27" i="13"/>
  <c r="K27" i="13"/>
  <c r="O27" i="13"/>
  <c r="Q27" i="13"/>
  <c r="V27" i="13"/>
  <c r="G31" i="13"/>
  <c r="I31" i="13"/>
  <c r="K31" i="13"/>
  <c r="M31" i="13"/>
  <c r="O31" i="13"/>
  <c r="Q31" i="13"/>
  <c r="V31" i="13"/>
  <c r="G34" i="13"/>
  <c r="M34" i="13" s="1"/>
  <c r="I34" i="13"/>
  <c r="K34" i="13"/>
  <c r="O34" i="13"/>
  <c r="Q34" i="13"/>
  <c r="V34" i="13"/>
  <c r="G38" i="13"/>
  <c r="I59" i="1" s="1"/>
  <c r="Q38" i="13"/>
  <c r="G39" i="13"/>
  <c r="M39" i="13" s="1"/>
  <c r="I39" i="13"/>
  <c r="K39" i="13"/>
  <c r="K38" i="13" s="1"/>
  <c r="O39" i="13"/>
  <c r="Q39" i="13"/>
  <c r="V39" i="13"/>
  <c r="V38" i="13" s="1"/>
  <c r="G42" i="13"/>
  <c r="M42" i="13" s="1"/>
  <c r="I42" i="13"/>
  <c r="K42" i="13"/>
  <c r="O42" i="13"/>
  <c r="Q42" i="13"/>
  <c r="V42" i="13"/>
  <c r="G46" i="13"/>
  <c r="I46" i="13"/>
  <c r="K46" i="13"/>
  <c r="M46" i="13"/>
  <c r="O46" i="13"/>
  <c r="Q46" i="13"/>
  <c r="Q45" i="13" s="1"/>
  <c r="V46" i="13"/>
  <c r="G50" i="13"/>
  <c r="M50" i="13" s="1"/>
  <c r="I50" i="13"/>
  <c r="K50" i="13"/>
  <c r="K45" i="13" s="1"/>
  <c r="O50" i="13"/>
  <c r="Q50" i="13"/>
  <c r="V50" i="13"/>
  <c r="G54" i="13"/>
  <c r="M54" i="13" s="1"/>
  <c r="I54" i="13"/>
  <c r="K54" i="13"/>
  <c r="O54" i="13"/>
  <c r="Q54" i="13"/>
  <c r="V54" i="13"/>
  <c r="G58" i="13"/>
  <c r="M58" i="13" s="1"/>
  <c r="I58" i="13"/>
  <c r="K58" i="13"/>
  <c r="O58" i="13"/>
  <c r="Q58" i="13"/>
  <c r="V58" i="13"/>
  <c r="G64" i="13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72" i="13"/>
  <c r="G71" i="13" s="1"/>
  <c r="I61" i="1" s="1"/>
  <c r="I72" i="13"/>
  <c r="K72" i="13"/>
  <c r="K71" i="13" s="1"/>
  <c r="M72" i="13"/>
  <c r="O72" i="13"/>
  <c r="Q72" i="13"/>
  <c r="V72" i="13"/>
  <c r="V71" i="13" s="1"/>
  <c r="G76" i="13"/>
  <c r="I76" i="13"/>
  <c r="K76" i="13"/>
  <c r="M76" i="13"/>
  <c r="O76" i="13"/>
  <c r="Q76" i="13"/>
  <c r="V76" i="13"/>
  <c r="G80" i="13"/>
  <c r="M80" i="13" s="1"/>
  <c r="I80" i="13"/>
  <c r="K80" i="13"/>
  <c r="O80" i="13"/>
  <c r="Q80" i="13"/>
  <c r="V80" i="13"/>
  <c r="G84" i="13"/>
  <c r="I62" i="1" s="1"/>
  <c r="V84" i="13"/>
  <c r="G85" i="13"/>
  <c r="M85" i="13" s="1"/>
  <c r="M84" i="13" s="1"/>
  <c r="I85" i="13"/>
  <c r="I84" i="13" s="1"/>
  <c r="K85" i="13"/>
  <c r="K84" i="13" s="1"/>
  <c r="O85" i="13"/>
  <c r="O84" i="13" s="1"/>
  <c r="Q85" i="13"/>
  <c r="Q84" i="13" s="1"/>
  <c r="V85" i="13"/>
  <c r="G90" i="13"/>
  <c r="M90" i="13" s="1"/>
  <c r="M89" i="13" s="1"/>
  <c r="I90" i="13"/>
  <c r="I89" i="13" s="1"/>
  <c r="K90" i="13"/>
  <c r="K89" i="13" s="1"/>
  <c r="O90" i="13"/>
  <c r="O89" i="13" s="1"/>
  <c r="Q90" i="13"/>
  <c r="Q89" i="13" s="1"/>
  <c r="V90" i="13"/>
  <c r="V89" i="13" s="1"/>
  <c r="O93" i="13"/>
  <c r="G94" i="13"/>
  <c r="G93" i="13" s="1"/>
  <c r="I64" i="1" s="1"/>
  <c r="I18" i="1" s="1"/>
  <c r="I94" i="13"/>
  <c r="I93" i="13" s="1"/>
  <c r="K94" i="13"/>
  <c r="K93" i="13" s="1"/>
  <c r="M94" i="13"/>
  <c r="M93" i="13" s="1"/>
  <c r="O94" i="13"/>
  <c r="Q94" i="13"/>
  <c r="Q93" i="13" s="1"/>
  <c r="V94" i="13"/>
  <c r="V93" i="13" s="1"/>
  <c r="O97" i="13"/>
  <c r="G98" i="13"/>
  <c r="M98" i="13" s="1"/>
  <c r="I98" i="13"/>
  <c r="K98" i="13"/>
  <c r="O98" i="13"/>
  <c r="Q98" i="13"/>
  <c r="V98" i="13"/>
  <c r="G103" i="13"/>
  <c r="G97" i="13" s="1"/>
  <c r="I65" i="1" s="1"/>
  <c r="I103" i="13"/>
  <c r="I97" i="13" s="1"/>
  <c r="K103" i="13"/>
  <c r="O103" i="13"/>
  <c r="Q103" i="13"/>
  <c r="V103" i="13"/>
  <c r="AE108" i="13"/>
  <c r="F44" i="1" s="1"/>
  <c r="K8" i="12"/>
  <c r="G9" i="12"/>
  <c r="I9" i="12"/>
  <c r="K9" i="12"/>
  <c r="O9" i="12"/>
  <c r="Q9" i="12"/>
  <c r="V9" i="12"/>
  <c r="V8" i="12" s="1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AE18" i="12"/>
  <c r="F41" i="1" s="1"/>
  <c r="I20" i="1"/>
  <c r="I19" i="1"/>
  <c r="I17" i="1"/>
  <c r="H40" i="1"/>
  <c r="I45" i="13" l="1"/>
  <c r="O8" i="13"/>
  <c r="I58" i="1"/>
  <c r="Q8" i="12"/>
  <c r="I8" i="12"/>
  <c r="G89" i="13"/>
  <c r="I63" i="1" s="1"/>
  <c r="Q71" i="13"/>
  <c r="O45" i="13"/>
  <c r="I38" i="13"/>
  <c r="K8" i="13"/>
  <c r="F42" i="1"/>
  <c r="G8" i="12"/>
  <c r="M103" i="13"/>
  <c r="M97" i="13" s="1"/>
  <c r="K97" i="13"/>
  <c r="O71" i="13"/>
  <c r="M38" i="13"/>
  <c r="Q8" i="13"/>
  <c r="I8" i="13"/>
  <c r="M71" i="13"/>
  <c r="AF108" i="13"/>
  <c r="M8" i="13"/>
  <c r="F43" i="1"/>
  <c r="I71" i="13"/>
  <c r="F39" i="1"/>
  <c r="O8" i="12"/>
  <c r="V8" i="13"/>
  <c r="AF18" i="12"/>
  <c r="M9" i="12"/>
  <c r="M8" i="12" s="1"/>
  <c r="V97" i="13"/>
  <c r="Q97" i="13"/>
  <c r="V45" i="13"/>
  <c r="O38" i="13"/>
  <c r="G45" i="13"/>
  <c r="I60" i="1" s="1"/>
  <c r="M64" i="13"/>
  <c r="M45" i="13" s="1"/>
  <c r="J28" i="1"/>
  <c r="J26" i="1"/>
  <c r="G38" i="1"/>
  <c r="F38" i="1"/>
  <c r="J23" i="1"/>
  <c r="J24" i="1"/>
  <c r="J25" i="1"/>
  <c r="J27" i="1"/>
  <c r="E24" i="1"/>
  <c r="E26" i="1"/>
  <c r="I57" i="1" l="1"/>
  <c r="G18" i="12"/>
  <c r="G39" i="1"/>
  <c r="G42" i="1"/>
  <c r="G41" i="1"/>
  <c r="H41" i="1" s="1"/>
  <c r="I41" i="1" s="1"/>
  <c r="H42" i="1"/>
  <c r="I42" i="1" s="1"/>
  <c r="H39" i="1"/>
  <c r="H45" i="1" s="1"/>
  <c r="F45" i="1"/>
  <c r="G44" i="1"/>
  <c r="H44" i="1" s="1"/>
  <c r="I44" i="1" s="1"/>
  <c r="G43" i="1"/>
  <c r="H43" i="1"/>
  <c r="I43" i="1" s="1"/>
  <c r="G108" i="13"/>
  <c r="G45" i="1" l="1"/>
  <c r="G25" i="1" s="1"/>
  <c r="A25" i="1" s="1"/>
  <c r="I39" i="1"/>
  <c r="I45" i="1" s="1"/>
  <c r="G23" i="1"/>
  <c r="A23" i="1" s="1"/>
  <c r="G28" i="1"/>
  <c r="I16" i="1"/>
  <c r="I21" i="1" s="1"/>
  <c r="I66" i="1"/>
  <c r="J65" i="1" l="1"/>
  <c r="J59" i="1"/>
  <c r="J62" i="1"/>
  <c r="J64" i="1"/>
  <c r="J57" i="1"/>
  <c r="J58" i="1"/>
  <c r="J61" i="1"/>
  <c r="J60" i="1"/>
  <c r="J63" i="1"/>
  <c r="J42" i="1"/>
  <c r="J44" i="1"/>
  <c r="J41" i="1"/>
  <c r="J43" i="1"/>
  <c r="J39" i="1"/>
  <c r="J45" i="1" s="1"/>
  <c r="G24" i="1"/>
  <c r="A24" i="1"/>
  <c r="G26" i="1"/>
  <c r="A26" i="1"/>
  <c r="A27" i="1" l="1"/>
  <c r="J66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<sst xmlns="http://schemas.openxmlformats.org/spreadsheetml/2006/main" count="586" uniqueCount="237">
  <si>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</si>
  <si>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</si>
  <si>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</si>
  <si>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</si>
  <si>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</si>
  <si>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</si>
  <si>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</si>
  <si>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</si>
  <si>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</si>
  <si>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</si>
  <si>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</si>
  <si>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</si>
  <si>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</si>
  <si>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</si>
  <si>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</si>
  <si>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</si>
  <si>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</si>
  <si>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</si>
  <si>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</si>
  <si>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</si>
  <si>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</si>
  <si>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</si>
  <si>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</si>
  <si>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</si>
  <si>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</si>
  <si>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</si>
  <si>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</si>
  <si>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</si>
  <si>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</si>
  <si>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</si>
  <si>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</si>
  <si>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</si>
  <si>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</si>
  <si>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</si>
  <si>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</si>
  <si>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</si>
  <si>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</si>
  <si>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</si>
  <si>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</si>
  <si>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</si>
  <si>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</si>
  <si>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</si>
  <si>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</si>
  <si>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MH02/24</t>
  </si>
  <si>
    <t>Krnovská nemocnice - Parkoviště pro sanity před budovou A</t>
  </si>
  <si>
    <t>Stavba</t>
  </si>
  <si>
    <t>Stavební objekt</t>
  </si>
  <si>
    <t>000</t>
  </si>
  <si>
    <t>Ostatní a vedlejší náklady</t>
  </si>
  <si>
    <t>VN</t>
  </si>
  <si>
    <t>SO 101</t>
  </si>
  <si>
    <t>Parkoviště</t>
  </si>
  <si>
    <t>Celkem za stavbu</t>
  </si>
  <si>
    <t>CZK</t>
  </si>
  <si>
    <t>#POPS</t>
  </si>
  <si>
    <t>Popis stavby: MH02/24 - Krnovská nemocnice - Parkoviště pro sanity před budovou A</t>
  </si>
  <si>
    <t>#POPO</t>
  </si>
  <si>
    <t>Popis objektu: 000 - Ostatní a vedlejší náklady</t>
  </si>
  <si>
    <t>#POPR</t>
  </si>
  <si>
    <t>Popis rozpočtu: VN - Vedlejší náklady</t>
  </si>
  <si>
    <t>Popis objektu: SO 101 - Parkoviště</t>
  </si>
  <si>
    <t>Popis rozpočtu: SO 101 - Parkoviště</t>
  </si>
  <si>
    <t>Rekapitulace dílů</t>
  </si>
  <si>
    <t>Typ dílu</t>
  </si>
  <si>
    <t>0</t>
  </si>
  <si>
    <t>Všeobecné konstrukce a práce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</si>
  <si>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</si>
  <si>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</si>
  <si>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</si>
  <si>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</si>
  <si>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</si>
  <si>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</si>
  <si>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</si>
  <si>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</si>
  <si>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97</t>
  </si>
  <si>
    <t>Přesuny suti a vybouraných hmot</t>
  </si>
  <si>
    <t>99</t>
  </si>
  <si>
    <t>Staveništní přesun hmot</t>
  </si>
  <si>
    <t>M46</t>
  </si>
  <si>
    <t>Zemní práce při montážích</t>
  </si>
  <si>
    <t>D96</t>
  </si>
  <si>
    <t>PSU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</si>
  <si>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</si>
  <si>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</si>
  <si>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</si>
  <si>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</si>
  <si>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</si>
  <si>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</si>
  <si>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</si>
  <si>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</si>
  <si>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</si>
  <si>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</si>
  <si>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</si>
  <si>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</si>
  <si>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</si>
  <si>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</si>
  <si>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</si>
  <si>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</si>
  <si>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</si>
  <si>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</si>
  <si>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</si>
  <si>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</si>
  <si>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</si>
  <si>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</si>
  <si>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</si>
  <si>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</si>
  <si>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</si>
  <si>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</si>
  <si>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</si>
  <si>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</si>
  <si>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</si>
  <si>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</si>
  <si>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00001|R</t>
  </si>
  <si>
    <t>Vytyčení veškerých inženýrských sítí v prostoru staveniště</t>
  </si>
  <si>
    <t>KPL</t>
  </si>
  <si>
    <t>Vlastní</t>
  </si>
  <si>
    <t>Indiv</t>
  </si>
  <si>
    <t>Práce</t>
  </si>
  <si>
    <t>Běžná</t>
  </si>
  <si>
    <t>POL1_1</t>
  </si>
  <si>
    <t>SPU</t>
  </si>
  <si>
    <t>00003|R</t>
  </si>
  <si>
    <t>Zřízení a odstranění zařízení staveniště</t>
  </si>
  <si>
    <t>Zřízení a odstranění staveniště - v režii zhotovitele</t>
  </si>
  <si>
    <t>POP</t>
  </si>
  <si>
    <t>00014|R</t>
  </si>
  <si>
    <t>Zajištění provedení a výstupů veškerých zkoušek a revizí</t>
  </si>
  <si>
    <t>POL1_</t>
  </si>
  <si>
    <t>včetně provedení zkoušky PAU</t>
  </si>
  <si>
    <t>SUM</t>
  </si>
  <si>
    <t>END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</si>
  <si>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</si>
  <si>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</si>
  <si>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</si>
  <si>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</si>
  <si>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24/ I</t>
  </si>
  <si>
    <t>s přemístěním hmot na skládku na vzdálenost do 3 m nebo s naložením na dopravní prostředek</t>
  </si>
  <si>
    <t>SPI</t>
  </si>
  <si>
    <t>Rozebrání stávající dlažby : 26,25*1,5</t>
  </si>
  <si>
    <t>VV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</si>
  <si>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</si>
  <si>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</si>
  <si>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</si>
  <si>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</si>
  <si>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Vybourání chodníkových obrubníků kolem stávajícího chodníku : 26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</si>
  <si>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</si>
  <si>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</si>
  <si>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</si>
  <si>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</si>
  <si>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</si>
  <si>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nové parkovací místa : 140*0,62</t>
  </si>
  <si>
    <t>nový zesílený chodník (po odstranění dlažby) : 36,6*0,56</t>
  </si>
  <si>
    <t>181101102R00</t>
  </si>
  <si>
    <t>Úprava pláně v zářezech v hornině 1 až 4, se zhutněním</t>
  </si>
  <si>
    <t>vyrovnáním výškových rozdílů, ploch vodorovných a ploch do sklonu 1 : 5.</t>
  </si>
  <si>
    <t>nové parkovací místa : 140</t>
  </si>
  <si>
    <t>nový zesílený chodník : 36,6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</si>
  <si>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</si>
  <si>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</si>
  <si>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</si>
  <si>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Zapravení dotčených ploch kolem stavby : 29,2</t>
  </si>
  <si>
    <t>199000007R00</t>
  </si>
  <si>
    <t>Poplatky za skládku zeminy, skupina 17 05 04 z Katalogu odpadů</t>
  </si>
  <si>
    <t>t</t>
  </si>
  <si>
    <t>107,3*2,0</t>
  </si>
  <si>
    <t>112100102RA0</t>
  </si>
  <si>
    <t>Odstranění stromů pařezů průměr 30-40 cm, odklizení, úprava terénu</t>
  </si>
  <si>
    <t>kus</t>
  </si>
  <si>
    <t>AP-HSV</t>
  </si>
  <si>
    <t>Agregovaná položka</t>
  </si>
  <si>
    <t>POL2_</t>
  </si>
  <si>
    <t>Kácení stromů s odřezáním kmene a s odvětvením, odstranění pařezů s přesekáním kořenů, naložení kmenů a pařezů na dopravní prostředek a vodorovné přemístění, spálení větví.</t>
  </si>
  <si>
    <t>Odstranění stávajícího pařezu (včetně jeho likvidace) : 1</t>
  </si>
  <si>
    <t>289971212R00</t>
  </si>
  <si>
    <t>Zřízení vrstvy z geotextilie na upraveném povrchu sklon do 1:5, šířka přes 3 do 6 m</t>
  </si>
  <si>
    <t>800-2</t>
  </si>
  <si>
    <t>Pokládka separační geotextilie na zemní pláň : 140+36,6</t>
  </si>
  <si>
    <t>67352002R</t>
  </si>
  <si>
    <t>geotextilie PET; funkce drenážní, separační, ochranná, filtrační; plošná hmotnost 200 g/m2</t>
  </si>
  <si>
    <t>SPCM</t>
  </si>
  <si>
    <t>Specifikace</t>
  </si>
  <si>
    <t>POL3_</t>
  </si>
  <si>
    <t>Filtrační a separční geotextilie - parkoviště + chodník : 140+36,6</t>
  </si>
  <si>
    <t>564871111RT2</t>
  </si>
  <si>
    <t>Podklad ze štěrkodrti s rozprostřením a zhutněním frakce 0-32 mm, tloušťka po zhutnění 250 mm</t>
  </si>
  <si>
    <t>Podkladní vrstva  - parkoviště : 140</t>
  </si>
  <si>
    <t>Podkladní vrstva - zesílený chodník : 36,6</t>
  </si>
  <si>
    <t>564871111RT4</t>
  </si>
  <si>
    <t>Podklad ze štěrkodrti s rozprostřením a zhutněním frakce 0-63 mm, tloušťka po zhutnění 250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</si>
  <si>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</si>
  <si>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</si>
  <si>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</si>
  <si>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Předláždění stávající dlažbou : 2,8</t>
  </si>
  <si>
    <t>596215040R00</t>
  </si>
  <si>
    <t>Kladení zámkové dlažby do drtě tloušťka dlažby 80 mm, tloušťka lože 40 mm</t>
  </si>
  <si>
    <t>Pokládka vsakovací dlažby na parkovišti : 140</t>
  </si>
  <si>
    <t>Pokládka vsakovací dlažby na chodníku : 29</t>
  </si>
  <si>
    <t>Pokládka drážkované dlažby na chodníku : 7,6</t>
  </si>
  <si>
    <t>59245040R.1</t>
  </si>
  <si>
    <t>Dlažba zámková SLP pro nevidomé 200 x 200 x 80 mm červená</t>
  </si>
  <si>
    <t>Drážkovaná dlažba 200x200x80 : 7,6</t>
  </si>
  <si>
    <t>5924511910R</t>
  </si>
  <si>
    <t>dlažba betonová dvouvrstvá; čtverec; šedá; l = 200 mm; š = 200 mm; tl. 80,0 mm</t>
  </si>
  <si>
    <t>Pokládka vsakovací dlažby na parkovišti (bez distančních nálisků) : 140</t>
  </si>
  <si>
    <t>Pokládka vsakovací dlažby na chodníku (bez distančních nálisků) : 29</t>
  </si>
  <si>
    <t>914001121RT6</t>
  </si>
  <si>
    <t>Osazení a montáž svislých dopravních značek sloupek, do betonového základu a AL patky, včetně dodávky sloupku a značky</t>
  </si>
  <si>
    <t>Výkop jamky s odhozem výkopku na vzdálenost do 3 m, betonový základ (s dodávkou betonu), dodávka a osazení kotevní hliníkové patky, dodávka a osazení sloupku, dodávka a osazení víčka ke sloupku, dodávka a osazení svislé dopravní značky plochy do 1 m2, upínací svorka.</t>
  </si>
  <si>
    <t>Osazení značky IP 12 + E13 na jeden sloupek : 2</t>
  </si>
  <si>
    <t>917862111RT5</t>
  </si>
  <si>
    <t>Osazení silničního nebo chodníkového betonového obrubníku včetně dodávky betonovéího obrubníku  1000/100/250 mm, stojatého, s boční opěrou z betonu prostého, do lože z betonu prostého C 12/15</t>
  </si>
  <si>
    <t>S dodáním hmot pro lože tl. 80-100 mm.</t>
  </si>
  <si>
    <t>Chodníkový obrubník 100x250x1000 : 9</t>
  </si>
  <si>
    <t>917862111RT7</t>
  </si>
  <si>
    <t>Osazení silničního nebo chodníkového betonového obrubníku včetně dodávky betonovéího obrubníku  1000/150/250 mm, stojatého, s boční opěrou z betonu prostého, do lože z betonu prostého C 12/15</t>
  </si>
  <si>
    <t>Silniční obrubníky 150x250x1000mm : 8+10,8+8+8+7,3+8</t>
  </si>
  <si>
    <t>979999981R00</t>
  </si>
  <si>
    <t>Poplatek za skládku za recyklaci, betonu, kusovost do 1600 cm2, skupina 17 01 01 z Katalogu odpadů</t>
  </si>
  <si>
    <t>801-3</t>
  </si>
  <si>
    <t>Vytrhané obrubníky : 26*0,08*2,3</t>
  </si>
  <si>
    <t>Přebytečná dlažba : (39,38-2,8)*0,06*2,0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</si>
  <si>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</si>
  <si>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</si>
  <si>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</si>
  <si>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</si>
  <si>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</si>
  <si>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460620006RT1</t>
  </si>
  <si>
    <t>Osetí povrchu trávou, včetně dodávky osiva</t>
  </si>
  <si>
    <t>979083117R00</t>
  </si>
  <si>
    <t>Vodorovné přemístění suti přes 5000 m do 6000 m</t>
  </si>
  <si>
    <t>800-6</t>
  </si>
  <si>
    <t>včetně naložení na dopravní prostředek a složení,</t>
  </si>
  <si>
    <t>zemina : 214,6</t>
  </si>
  <si>
    <t>beton : 9,17</t>
  </si>
  <si>
    <t>979083191R00</t>
  </si>
  <si>
    <t>Vodorovné přemístění suti za každých dalších započatých 1000 m přes 6000 m</t>
  </si>
  <si>
    <t>celkem dalších 17km (celkem 23km) : 223,77*17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</si>
</sst>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sheetProtection algorithmName="SHA-512" hashValue="WBjo3TM/fXzrv88GT0X6Z7iwHY2GHykgLPvtLzWX4bs5Mo38/4pySUDyAqWNifGRibE5mAvj+9AzfyJZAH1yDg==" saltValue="fYT2cdl+XiFI+cTCqF48l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6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7" t="s">
        <v>41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6" t="s">
        <v>22</v>
      </c>
      <c r="C2" s="77"/>
      <c r="D2" s="78" t="s">
        <v>43</v>
      </c>
      <c r="E2" s="223" t="s">
        <v>44</v>
      </c>
      <c r="F2" s="224"/>
      <c r="G2" s="224"/>
      <c r="H2" s="224"/>
      <c r="I2" s="224"/>
      <c r="J2" s="225"/>
      <c r="O2" s="1"/>
    </row>
    <row r="3" spans="1:15" ht="27" hidden="1" customHeight="1" x14ac:dyDescent="0.2">
      <c r="A3" s="2"/>
      <c r="B3" s="79"/>
      <c r="C3" s="77"/>
      <c r="D3" s="80"/>
      <c r="E3" s="226"/>
      <c r="F3" s="227"/>
      <c r="G3" s="227"/>
      <c r="H3" s="227"/>
      <c r="I3" s="227"/>
      <c r="J3" s="228"/>
    </row>
    <row r="4" spans="1:15" ht="23.25" customHeight="1" x14ac:dyDescent="0.2">
      <c r="A4" s="2"/>
      <c r="B4" s="81"/>
      <c r="C4" s="82"/>
      <c r="D4" s="83"/>
      <c r="E4" s="207"/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42</v>
      </c>
      <c r="D5" s="211"/>
      <c r="E5" s="212"/>
      <c r="F5" s="212"/>
      <c r="G5" s="21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3"/>
      <c r="E6" s="214"/>
      <c r="F6" s="214"/>
      <c r="G6" s="21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0"/>
      <c r="E11" s="230"/>
      <c r="F11" s="230"/>
      <c r="G11" s="230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9"/>
      <c r="F15" s="229"/>
      <c r="G15" s="231"/>
      <c r="H15" s="231"/>
      <c r="I15" s="231" t="s">
        <v>29</v>
      </c>
      <c r="J15" s="232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5"/>
      <c r="F16" s="196"/>
      <c r="G16" s="195"/>
      <c r="H16" s="196"/>
      <c r="I16" s="195">
        <f>SUMIF(F57:F65,A16,I57:I65)+SUMIF(F57:F65,"PSU",I57:I65)</f>
        <v>0</v>
      </c>
      <c r="J16" s="197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5"/>
      <c r="F17" s="196"/>
      <c r="G17" s="195"/>
      <c r="H17" s="196"/>
      <c r="I17" s="195">
        <f>SUMIF(F57:F65,A17,I57:I65)</f>
        <v>0</v>
      </c>
      <c r="J17" s="197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5"/>
      <c r="F18" s="196"/>
      <c r="G18" s="195"/>
      <c r="H18" s="196"/>
      <c r="I18" s="195">
        <f>SUMIF(F57:F65,A18,I57:I65)</f>
        <v>0</v>
      </c>
      <c r="J18" s="197"/>
    </row>
    <row r="19" spans="1:10" ht="23.25" customHeight="1" x14ac:dyDescent="0.2">
      <c r="A19" s="138" t="s">
        <v>49</v>
      </c>
      <c r="B19" s="38" t="s">
        <v>27</v>
      </c>
      <c r="C19" s="62"/>
      <c r="D19" s="63"/>
      <c r="E19" s="195"/>
      <c r="F19" s="196"/>
      <c r="G19" s="195"/>
      <c r="H19" s="196"/>
      <c r="I19" s="195">
        <f>SUMIF(F57:F65,A19,I57:I65)</f>
        <v>0</v>
      </c>
      <c r="J19" s="197"/>
    </row>
    <row r="20" spans="1:10" ht="23.25" customHeight="1" x14ac:dyDescent="0.2">
      <c r="A20" s="138" t="s">
        <v>82</v>
      </c>
      <c r="B20" s="38" t="s">
        <v>28</v>
      </c>
      <c r="C20" s="62"/>
      <c r="D20" s="63"/>
      <c r="E20" s="195"/>
      <c r="F20" s="196"/>
      <c r="G20" s="195"/>
      <c r="H20" s="196"/>
      <c r="I20" s="195">
        <f>SUMIF(F57:F65,A20,I57:I65)</f>
        <v>0</v>
      </c>
      <c r="J20" s="197"/>
    </row>
    <row r="21" spans="1:10" ht="23.25" customHeight="1" x14ac:dyDescent="0.2">
      <c r="A21" s="2"/>
      <c r="B21" s="48" t="s">
        <v>29</v>
      </c>
      <c r="C21" s="64"/>
      <c r="D21" s="65"/>
      <c r="E21" s="198"/>
      <c r="F21" s="233"/>
      <c r="G21" s="198"/>
      <c r="H21" s="233"/>
      <c r="I21" s="198">
        <f>SUM(I16:J20)</f>
        <v>0</v>
      </c>
      <c r="J21" s="1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3">
        <f>ZakladDPHSniVypocet</f>
        <v>0</v>
      </c>
      <c r="H23" s="194"/>
      <c r="I23" s="19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1">
        <f>A23</f>
        <v>0</v>
      </c>
      <c r="H24" s="192"/>
      <c r="I24" s="19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3">
        <f>ZakladDPHZaklVypocet</f>
        <v>0</v>
      </c>
      <c r="H25" s="194"/>
      <c r="I25" s="19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0">
        <f>A25</f>
        <v>0</v>
      </c>
      <c r="H26" s="221"/>
      <c r="I26" s="22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2">
        <f>CenaCelkem-(ZakladDPHSni+DPHSni+ZakladDPHZakl+DPHZakl)</f>
        <v>0</v>
      </c>
      <c r="H27" s="222"/>
      <c r="I27" s="222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1">
        <f>ZakladDPHSniVypocet+ZakladDPHZaklVypocet</f>
        <v>0</v>
      </c>
      <c r="H28" s="201"/>
      <c r="I28" s="20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0">
        <f>A27</f>
        <v>0</v>
      </c>
      <c r="H29" s="200"/>
      <c r="I29" s="200"/>
      <c r="J29" s="11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2"/>
      <c r="E34" s="203"/>
      <c r="G34" s="204"/>
      <c r="H34" s="205"/>
      <c r="I34" s="205"/>
      <c r="J34" s="25"/>
    </row>
    <row r="35" spans="1:10" ht="12.75" customHeight="1" x14ac:dyDescent="0.2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85"/>
      <c r="D39" s="185"/>
      <c r="E39" s="185"/>
      <c r="F39" s="98">
        <f>'000 VN Pol'!AE18+'SO 101 SO 101 Pol'!AE108</f>
        <v>0</v>
      </c>
      <c r="G39" s="99">
        <f>'000 VN Pol'!AF18+'SO 101 SO 101 Pol'!AF108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189" t="s">
        <v>46</v>
      </c>
      <c r="D40" s="189"/>
      <c r="E40" s="189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189" t="s">
        <v>48</v>
      </c>
      <c r="D41" s="189"/>
      <c r="E41" s="189"/>
      <c r="F41" s="103">
        <f>'000 VN Pol'!AE18</f>
        <v>0</v>
      </c>
      <c r="G41" s="104">
        <f>'000 VN Pol'!AF18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185" t="s">
        <v>27</v>
      </c>
      <c r="D42" s="185"/>
      <c r="E42" s="185"/>
      <c r="F42" s="107">
        <f>'000 VN Pol'!AE18</f>
        <v>0</v>
      </c>
      <c r="G42" s="100">
        <f>'000 VN Pol'!AF18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2</v>
      </c>
      <c r="B43" s="102" t="s">
        <v>50</v>
      </c>
      <c r="C43" s="189" t="s">
        <v>51</v>
      </c>
      <c r="D43" s="189"/>
      <c r="E43" s="189"/>
      <c r="F43" s="103">
        <f>'SO 101 SO 101 Pol'!AE108</f>
        <v>0</v>
      </c>
      <c r="G43" s="104">
        <f>'SO 101 SO 101 Pol'!AF108</f>
        <v>0</v>
      </c>
      <c r="H43" s="104">
        <f t="shared" si="1"/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50</v>
      </c>
      <c r="C44" s="185" t="s">
        <v>51</v>
      </c>
      <c r="D44" s="185"/>
      <c r="E44" s="185"/>
      <c r="F44" s="107">
        <f>'SO 101 SO 101 Pol'!AE108</f>
        <v>0</v>
      </c>
      <c r="G44" s="100">
        <f>'SO 101 SO 101 Pol'!AF108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/>
      <c r="B45" s="186" t="s">
        <v>52</v>
      </c>
      <c r="C45" s="187"/>
      <c r="D45" s="187"/>
      <c r="E45" s="188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">
      <c r="A47" t="s">
        <v>54</v>
      </c>
      <c r="B47" t="s">
        <v>55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56</v>
      </c>
      <c r="B50" t="s">
        <v>60</v>
      </c>
    </row>
    <row r="51" spans="1:10" x14ac:dyDescent="0.2">
      <c r="A51" t="s">
        <v>58</v>
      </c>
      <c r="B51" t="s">
        <v>61</v>
      </c>
    </row>
    <row r="54" spans="1:10" ht="15.75" x14ac:dyDescent="0.25">
      <c r="B54" s="119" t="s">
        <v>62</v>
      </c>
    </row>
    <row r="56" spans="1:10" ht="25.5" customHeight="1" x14ac:dyDescent="0.2">
      <c r="A56" s="121"/>
      <c r="B56" s="124" t="s">
        <v>17</v>
      </c>
      <c r="C56" s="124" t="s">
        <v>5</v>
      </c>
      <c r="D56" s="125"/>
      <c r="E56" s="125"/>
      <c r="F56" s="126" t="s">
        <v>63</v>
      </c>
      <c r="G56" s="126"/>
      <c r="H56" s="126"/>
      <c r="I56" s="126" t="s">
        <v>29</v>
      </c>
      <c r="J56" s="126" t="s">
        <v>0</v>
      </c>
    </row>
    <row r="57" spans="1:10" ht="36.75" customHeight="1" x14ac:dyDescent="0.2">
      <c r="A57" s="122"/>
      <c r="B57" s="127" t="s">
        <v>64</v>
      </c>
      <c r="C57" s="183" t="s">
        <v>65</v>
      </c>
      <c r="D57" s="184"/>
      <c r="E57" s="184"/>
      <c r="F57" s="134" t="s">
        <v>24</v>
      </c>
      <c r="G57" s="135"/>
      <c r="H57" s="135"/>
      <c r="I57" s="135">
        <f>'000 VN Pol'!G8</f>
        <v>0</v>
      </c>
      <c r="J57" s="131" t="str">
        <f>IF(I66=0,"",I57/I66*100)</f>
        <v/>
      </c>
    </row>
    <row r="58" spans="1:10" ht="36.75" customHeight="1" x14ac:dyDescent="0.2">
      <c r="A58" s="122"/>
      <c r="B58" s="127" t="s">
        <v>66</v>
      </c>
      <c r="C58" s="183" t="s">
        <v>67</v>
      </c>
      <c r="D58" s="184"/>
      <c r="E58" s="184"/>
      <c r="F58" s="134" t="s">
        <v>24</v>
      </c>
      <c r="G58" s="135"/>
      <c r="H58" s="135"/>
      <c r="I58" s="135">
        <f>'SO 101 SO 101 Pol'!G8</f>
        <v>0</v>
      </c>
      <c r="J58" s="131" t="str">
        <f>IF(I66=0,"",I58/I66*100)</f>
        <v/>
      </c>
    </row>
    <row r="59" spans="1:10" ht="36.75" customHeight="1" x14ac:dyDescent="0.2">
      <c r="A59" s="122"/>
      <c r="B59" s="127" t="s">
        <v>68</v>
      </c>
      <c r="C59" s="183" t="s">
        <v>69</v>
      </c>
      <c r="D59" s="184"/>
      <c r="E59" s="184"/>
      <c r="F59" s="134" t="s">
        <v>24</v>
      </c>
      <c r="G59" s="135"/>
      <c r="H59" s="135"/>
      <c r="I59" s="135">
        <f>'SO 101 SO 101 Pol'!G38</f>
        <v>0</v>
      </c>
      <c r="J59" s="131" t="str">
        <f>IF(I66=0,"",I59/I66*100)</f>
        <v/>
      </c>
    </row>
    <row r="60" spans="1:10" ht="36.75" customHeight="1" x14ac:dyDescent="0.2">
      <c r="A60" s="122"/>
      <c r="B60" s="127" t="s">
        <v>70</v>
      </c>
      <c r="C60" s="183" t="s">
        <v>71</v>
      </c>
      <c r="D60" s="184"/>
      <c r="E60" s="184"/>
      <c r="F60" s="134" t="s">
        <v>24</v>
      </c>
      <c r="G60" s="135"/>
      <c r="H60" s="135"/>
      <c r="I60" s="135">
        <f>'SO 101 SO 101 Pol'!G45</f>
        <v>0</v>
      </c>
      <c r="J60" s="131" t="str">
        <f>IF(I66=0,"",I60/I66*100)</f>
        <v/>
      </c>
    </row>
    <row r="61" spans="1:10" ht="36.75" customHeight="1" x14ac:dyDescent="0.2">
      <c r="A61" s="122"/>
      <c r="B61" s="127" t="s">
        <v>72</v>
      </c>
      <c r="C61" s="183" t="s">
        <v>73</v>
      </c>
      <c r="D61" s="184"/>
      <c r="E61" s="184"/>
      <c r="F61" s="134" t="s">
        <v>24</v>
      </c>
      <c r="G61" s="135"/>
      <c r="H61" s="135"/>
      <c r="I61" s="135">
        <f>'SO 101 SO 101 Pol'!G71</f>
        <v>0</v>
      </c>
      <c r="J61" s="131" t="str">
        <f>IF(I66=0,"",I61/I66*100)</f>
        <v/>
      </c>
    </row>
    <row r="62" spans="1:10" ht="36.75" customHeight="1" x14ac:dyDescent="0.2">
      <c r="A62" s="122"/>
      <c r="B62" s="127" t="s">
        <v>74</v>
      </c>
      <c r="C62" s="183" t="s">
        <v>75</v>
      </c>
      <c r="D62" s="184"/>
      <c r="E62" s="184"/>
      <c r="F62" s="134" t="s">
        <v>24</v>
      </c>
      <c r="G62" s="135"/>
      <c r="H62" s="135"/>
      <c r="I62" s="135">
        <f>'SO 101 SO 101 Pol'!G84</f>
        <v>0</v>
      </c>
      <c r="J62" s="131" t="str">
        <f>IF(I66=0,"",I62/I66*100)</f>
        <v/>
      </c>
    </row>
    <row r="63" spans="1:10" ht="36.75" customHeight="1" x14ac:dyDescent="0.2">
      <c r="A63" s="122"/>
      <c r="B63" s="127" t="s">
        <v>76</v>
      </c>
      <c r="C63" s="183" t="s">
        <v>77</v>
      </c>
      <c r="D63" s="184"/>
      <c r="E63" s="184"/>
      <c r="F63" s="134" t="s">
        <v>24</v>
      </c>
      <c r="G63" s="135"/>
      <c r="H63" s="135"/>
      <c r="I63" s="135">
        <f>'SO 101 SO 101 Pol'!G89</f>
        <v>0</v>
      </c>
      <c r="J63" s="131" t="str">
        <f>IF(I66=0,"",I63/I66*100)</f>
        <v/>
      </c>
    </row>
    <row r="64" spans="1:10" ht="36.75" customHeight="1" x14ac:dyDescent="0.2">
      <c r="A64" s="122"/>
      <c r="B64" s="127" t="s">
        <v>78</v>
      </c>
      <c r="C64" s="183" t="s">
        <v>79</v>
      </c>
      <c r="D64" s="184"/>
      <c r="E64" s="184"/>
      <c r="F64" s="134" t="s">
        <v>26</v>
      </c>
      <c r="G64" s="135"/>
      <c r="H64" s="135"/>
      <c r="I64" s="135">
        <f>'SO 101 SO 101 Pol'!G93</f>
        <v>0</v>
      </c>
      <c r="J64" s="131" t="str">
        <f>IF(I66=0,"",I64/I66*100)</f>
        <v/>
      </c>
    </row>
    <row r="65" spans="1:10" ht="36.75" customHeight="1" x14ac:dyDescent="0.2">
      <c r="A65" s="122"/>
      <c r="B65" s="127" t="s">
        <v>80</v>
      </c>
      <c r="C65" s="183" t="s">
        <v>75</v>
      </c>
      <c r="D65" s="184"/>
      <c r="E65" s="184"/>
      <c r="F65" s="134" t="s">
        <v>81</v>
      </c>
      <c r="G65" s="135"/>
      <c r="H65" s="135"/>
      <c r="I65" s="135">
        <f>'SO 101 SO 101 Pol'!G97</f>
        <v>0</v>
      </c>
      <c r="J65" s="131" t="str">
        <f>IF(I66=0,"",I65/I66*100)</f>
        <v/>
      </c>
    </row>
    <row r="66" spans="1:10" ht="25.5" customHeight="1" x14ac:dyDescent="0.2">
      <c r="A66" s="123"/>
      <c r="B66" s="128" t="s">
        <v>1</v>
      </c>
      <c r="C66" s="129"/>
      <c r="D66" s="130"/>
      <c r="E66" s="130"/>
      <c r="F66" s="136"/>
      <c r="G66" s="137"/>
      <c r="H66" s="137"/>
      <c r="I66" s="137">
        <f>SUM(I57:I65)</f>
        <v>0</v>
      </c>
      <c r="J66" s="132">
        <f>SUM(J57:J65)</f>
        <v>0</v>
      </c>
    </row>
    <row r="67" spans="1:10" x14ac:dyDescent="0.2">
      <c r="F67" s="86"/>
      <c r="G67" s="86"/>
      <c r="H67" s="86"/>
      <c r="I67" s="86"/>
      <c r="J67" s="133"/>
    </row>
    <row r="68" spans="1:10" x14ac:dyDescent="0.2">
      <c r="F68" s="86"/>
      <c r="G68" s="86"/>
      <c r="H68" s="86"/>
      <c r="I68" s="86"/>
      <c r="J68" s="133"/>
    </row>
    <row r="69" spans="1:10" x14ac:dyDescent="0.2">
      <c r="F69" s="86"/>
      <c r="G69" s="86"/>
      <c r="H69" s="86"/>
      <c r="I69" s="86"/>
      <c r="J69" s="133"/>
    </row>
  </sheetData>
  <sheetProtection algorithmName="SHA-512" hashValue="3BH44Xhlr0ipvuUZViGndrblrHIHSHfMbOpHMr7NT9e3mGdlJ45vF8IVh58NRp5Y/xd4TBwS78u/1+1n3X0T2g==" saltValue="aogOBTLItj15KPG/d3SoI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7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8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9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sheetProtection algorithmName="SHA-512" hashValue="ObtMENMDnj86TCL+WyWPJOSHWaYlAaQnZG0OcyKORjr9RNawYEBAVe8fgVoM84hiQDfVJUE6XeblVL9Lb66nLw==" saltValue="xATsyCI33PaoiUNu9Z6nD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83</v>
      </c>
      <c r="B1" s="242"/>
      <c r="C1" s="242"/>
      <c r="D1" s="242"/>
      <c r="E1" s="242"/>
      <c r="F1" s="242"/>
      <c r="G1" s="242"/>
      <c r="AG1" t="s">
        <v>84</v>
      </c>
    </row>
    <row r="2" spans="1:60" ht="24.95" customHeight="1" x14ac:dyDescent="0.2">
      <c r="A2" s="139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85</v>
      </c>
    </row>
    <row r="3" spans="1:60" ht="24.95" customHeight="1" x14ac:dyDescent="0.2">
      <c r="A3" s="139" t="s">
        <v>8</v>
      </c>
      <c r="B3" s="49" t="s">
        <v>47</v>
      </c>
      <c r="C3" s="243" t="s">
        <v>48</v>
      </c>
      <c r="D3" s="244"/>
      <c r="E3" s="244"/>
      <c r="F3" s="244"/>
      <c r="G3" s="245"/>
      <c r="AC3" s="120" t="s">
        <v>85</v>
      </c>
      <c r="AG3" t="s">
        <v>86</v>
      </c>
    </row>
    <row r="4" spans="1:60" ht="24.95" customHeight="1" x14ac:dyDescent="0.2">
      <c r="A4" s="140" t="s">
        <v>9</v>
      </c>
      <c r="B4" s="141" t="s">
        <v>49</v>
      </c>
      <c r="C4" s="246" t="s">
        <v>27</v>
      </c>
      <c r="D4" s="247"/>
      <c r="E4" s="247"/>
      <c r="F4" s="247"/>
      <c r="G4" s="248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  <c r="Y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110</v>
      </c>
      <c r="B8" s="160" t="s">
        <v>64</v>
      </c>
      <c r="C8" s="173" t="s">
        <v>65</v>
      </c>
      <c r="D8" s="161"/>
      <c r="E8" s="162"/>
      <c r="F8" s="163"/>
      <c r="G8" s="163">
        <f>SUMIF(AG9:AG16,"&lt;&gt;NOR",G9:G16)</f>
        <v>0</v>
      </c>
      <c r="H8" s="163"/>
      <c r="I8" s="163">
        <f>SUM(I9:I16)</f>
        <v>0</v>
      </c>
      <c r="J8" s="163"/>
      <c r="K8" s="163">
        <f>SUM(K9:K16)</f>
        <v>0</v>
      </c>
      <c r="L8" s="163"/>
      <c r="M8" s="163">
        <f>SUM(M9:M16)</f>
        <v>0</v>
      </c>
      <c r="N8" s="162"/>
      <c r="O8" s="162">
        <f>SUM(O9:O16)</f>
        <v>0</v>
      </c>
      <c r="P8" s="162"/>
      <c r="Q8" s="162">
        <f>SUM(Q9:Q16)</f>
        <v>0</v>
      </c>
      <c r="R8" s="163"/>
      <c r="S8" s="163"/>
      <c r="T8" s="164"/>
      <c r="U8" s="158"/>
      <c r="V8" s="158">
        <f>SUM(V9:V16)</f>
        <v>0</v>
      </c>
      <c r="W8" s="158"/>
      <c r="X8" s="158"/>
      <c r="Y8" s="158"/>
      <c r="AG8" t="s">
        <v>111</v>
      </c>
    </row>
    <row r="9" spans="1:60" outlineLevel="1" x14ac:dyDescent="0.2">
      <c r="A9" s="166">
        <v>1</v>
      </c>
      <c r="B9" s="167" t="s">
        <v>112</v>
      </c>
      <c r="C9" s="174" t="s">
        <v>113</v>
      </c>
      <c r="D9" s="168" t="s">
        <v>114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115</v>
      </c>
      <c r="T9" s="172" t="s">
        <v>116</v>
      </c>
      <c r="U9" s="157">
        <v>0</v>
      </c>
      <c r="V9" s="157">
        <f>ROUND(E9*U9,2)</f>
        <v>0</v>
      </c>
      <c r="W9" s="157"/>
      <c r="X9" s="157" t="s">
        <v>117</v>
      </c>
      <c r="Y9" s="157" t="s">
        <v>118</v>
      </c>
      <c r="Z9" s="147"/>
      <c r="AA9" s="147"/>
      <c r="AB9" s="147"/>
      <c r="AC9" s="147"/>
      <c r="AD9" s="147"/>
      <c r="AE9" s="147"/>
      <c r="AF9" s="147"/>
      <c r="AG9" s="147" t="s">
        <v>119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49"/>
      <c r="D10" s="250"/>
      <c r="E10" s="250"/>
      <c r="F10" s="250"/>
      <c r="G10" s="25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121</v>
      </c>
      <c r="C11" s="174" t="s">
        <v>122</v>
      </c>
      <c r="D11" s="168" t="s">
        <v>114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115</v>
      </c>
      <c r="T11" s="172" t="s">
        <v>116</v>
      </c>
      <c r="U11" s="157">
        <v>0</v>
      </c>
      <c r="V11" s="157">
        <f>ROUND(E11*U11,2)</f>
        <v>0</v>
      </c>
      <c r="W11" s="157"/>
      <c r="X11" s="157" t="s">
        <v>117</v>
      </c>
      <c r="Y11" s="157" t="s">
        <v>118</v>
      </c>
      <c r="Z11" s="147"/>
      <c r="AA11" s="147"/>
      <c r="AB11" s="147"/>
      <c r="AC11" s="147"/>
      <c r="AD11" s="147"/>
      <c r="AE11" s="147"/>
      <c r="AF11" s="147"/>
      <c r="AG11" s="147" t="s">
        <v>119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40" t="s">
        <v>123</v>
      </c>
      <c r="D12" s="241"/>
      <c r="E12" s="241"/>
      <c r="F12" s="241"/>
      <c r="G12" s="24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38"/>
      <c r="D13" s="239"/>
      <c r="E13" s="239"/>
      <c r="F13" s="239"/>
      <c r="G13" s="239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6">
        <v>3</v>
      </c>
      <c r="B14" s="167" t="s">
        <v>125</v>
      </c>
      <c r="C14" s="174" t="s">
        <v>126</v>
      </c>
      <c r="D14" s="168" t="s">
        <v>114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71"/>
      <c r="S14" s="171" t="s">
        <v>115</v>
      </c>
      <c r="T14" s="172" t="s">
        <v>116</v>
      </c>
      <c r="U14" s="157">
        <v>0</v>
      </c>
      <c r="V14" s="157">
        <f>ROUND(E14*U14,2)</f>
        <v>0</v>
      </c>
      <c r="W14" s="157"/>
      <c r="X14" s="157" t="s">
        <v>117</v>
      </c>
      <c r="Y14" s="157" t="s">
        <v>118</v>
      </c>
      <c r="Z14" s="147"/>
      <c r="AA14" s="147"/>
      <c r="AB14" s="147"/>
      <c r="AC14" s="147"/>
      <c r="AD14" s="147"/>
      <c r="AE14" s="147"/>
      <c r="AF14" s="147"/>
      <c r="AG14" s="147" t="s">
        <v>127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40" t="s">
        <v>128</v>
      </c>
      <c r="D15" s="241"/>
      <c r="E15" s="241"/>
      <c r="F15" s="241"/>
      <c r="G15" s="24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38"/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">
      <c r="A17" s="3"/>
      <c r="B17" s="4"/>
      <c r="C17" s="175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96</v>
      </c>
    </row>
    <row r="18" spans="1:33" x14ac:dyDescent="0.2">
      <c r="A18" s="150"/>
      <c r="B18" s="151" t="s">
        <v>29</v>
      </c>
      <c r="C18" s="176"/>
      <c r="D18" s="152"/>
      <c r="E18" s="153"/>
      <c r="F18" s="153"/>
      <c r="G18" s="165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129</v>
      </c>
    </row>
    <row r="19" spans="1:33" x14ac:dyDescent="0.2">
      <c r="C19" s="177"/>
      <c r="D19" s="10"/>
      <c r="AG19" t="s">
        <v>130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/Q48Gxd1D+QVQg6jMuwhxaQa2Vs8NWuILJbY8Jz/LqW36c6EkcUJcDIJt04HwVbGg41pM5bHLWHNsDZbq/mGw==" saltValue="/yUoo5+FRaPbx4AruER3ew==" spinCount="100000" sheet="1" formatRows="0"/>
  <mergeCells count="9">
    <mergeCell ref="C13:G13"/>
    <mergeCell ref="C15:G15"/>
    <mergeCell ref="C16:G1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9" sqref="G9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83</v>
      </c>
      <c r="B1" s="242"/>
      <c r="C1" s="242"/>
      <c r="D1" s="242"/>
      <c r="E1" s="242"/>
      <c r="F1" s="242"/>
      <c r="G1" s="242"/>
      <c r="AG1" t="s">
        <v>84</v>
      </c>
    </row>
    <row r="2" spans="1:60" ht="24.95" customHeight="1" x14ac:dyDescent="0.2">
      <c r="A2" s="139" t="s">
        <v>7</v>
      </c>
      <c r="B2" s="49" t="s">
        <v>43</v>
      </c>
      <c r="C2" s="243" t="s">
        <v>44</v>
      </c>
      <c r="D2" s="244"/>
      <c r="E2" s="244"/>
      <c r="F2" s="244"/>
      <c r="G2" s="245"/>
      <c r="AG2" t="s">
        <v>85</v>
      </c>
    </row>
    <row r="3" spans="1:60" ht="24.95" customHeight="1" x14ac:dyDescent="0.2">
      <c r="A3" s="139" t="s">
        <v>8</v>
      </c>
      <c r="B3" s="49" t="s">
        <v>50</v>
      </c>
      <c r="C3" s="243" t="s">
        <v>51</v>
      </c>
      <c r="D3" s="244"/>
      <c r="E3" s="244"/>
      <c r="F3" s="244"/>
      <c r="G3" s="245"/>
      <c r="AC3" s="120" t="s">
        <v>85</v>
      </c>
      <c r="AG3" t="s">
        <v>86</v>
      </c>
    </row>
    <row r="4" spans="1:60" ht="24.95" customHeight="1" x14ac:dyDescent="0.2">
      <c r="A4" s="140" t="s">
        <v>9</v>
      </c>
      <c r="B4" s="141" t="s">
        <v>50</v>
      </c>
      <c r="C4" s="246" t="s">
        <v>51</v>
      </c>
      <c r="D4" s="247"/>
      <c r="E4" s="247"/>
      <c r="F4" s="247"/>
      <c r="G4" s="248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  <c r="Y6" s="146" t="s">
        <v>109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110</v>
      </c>
      <c r="B8" s="160" t="s">
        <v>66</v>
      </c>
      <c r="C8" s="173" t="s">
        <v>67</v>
      </c>
      <c r="D8" s="161"/>
      <c r="E8" s="162"/>
      <c r="F8" s="163"/>
      <c r="G8" s="163">
        <f>SUMIF(AG9:AG37,"&lt;&gt;NOR",G9:G37)</f>
        <v>0</v>
      </c>
      <c r="H8" s="163"/>
      <c r="I8" s="163">
        <f>SUM(I9:I37)</f>
        <v>0</v>
      </c>
      <c r="J8" s="163"/>
      <c r="K8" s="163">
        <f>SUM(K9:K37)</f>
        <v>0</v>
      </c>
      <c r="L8" s="163"/>
      <c r="M8" s="163">
        <f>SUM(M9:M37)</f>
        <v>0</v>
      </c>
      <c r="N8" s="162"/>
      <c r="O8" s="162">
        <f>SUM(O9:O37)</f>
        <v>0</v>
      </c>
      <c r="P8" s="162"/>
      <c r="Q8" s="162">
        <f>SUM(Q9:Q37)</f>
        <v>14.579999999999998</v>
      </c>
      <c r="R8" s="163"/>
      <c r="S8" s="163"/>
      <c r="T8" s="164"/>
      <c r="U8" s="158"/>
      <c r="V8" s="158">
        <f>SUM(V9:V37)</f>
        <v>61.7</v>
      </c>
      <c r="W8" s="158"/>
      <c r="X8" s="158"/>
      <c r="Y8" s="158"/>
      <c r="AG8" t="s">
        <v>111</v>
      </c>
    </row>
    <row r="9" spans="1:60" ht="22.5" outlineLevel="1" x14ac:dyDescent="0.2">
      <c r="A9" s="166">
        <v>1</v>
      </c>
      <c r="B9" s="167" t="s">
        <v>131</v>
      </c>
      <c r="C9" s="174" t="s">
        <v>132</v>
      </c>
      <c r="D9" s="168" t="s">
        <v>133</v>
      </c>
      <c r="E9" s="169">
        <v>39.375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0.22500000000000001</v>
      </c>
      <c r="Q9" s="169">
        <f>ROUND(E9*P9,2)</f>
        <v>8.86</v>
      </c>
      <c r="R9" s="171" t="s">
        <v>134</v>
      </c>
      <c r="S9" s="171" t="s">
        <v>135</v>
      </c>
      <c r="T9" s="172" t="s">
        <v>135</v>
      </c>
      <c r="U9" s="157">
        <v>0.14199999999999999</v>
      </c>
      <c r="V9" s="157">
        <f>ROUND(E9*U9,2)</f>
        <v>5.59</v>
      </c>
      <c r="W9" s="157"/>
      <c r="X9" s="157" t="s">
        <v>117</v>
      </c>
      <c r="Y9" s="157" t="s">
        <v>118</v>
      </c>
      <c r="Z9" s="147"/>
      <c r="AA9" s="147"/>
      <c r="AB9" s="147"/>
      <c r="AC9" s="147"/>
      <c r="AD9" s="147"/>
      <c r="AE9" s="147"/>
      <c r="AF9" s="147"/>
      <c r="AG9" s="147" t="s">
        <v>127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1" t="s">
        <v>136</v>
      </c>
      <c r="D10" s="252"/>
      <c r="E10" s="252"/>
      <c r="F10" s="252"/>
      <c r="G10" s="25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1" t="s">
        <v>138</v>
      </c>
      <c r="D11" s="178"/>
      <c r="E11" s="179">
        <v>39.375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38"/>
      <c r="D12" s="239"/>
      <c r="E12" s="239"/>
      <c r="F12" s="239"/>
      <c r="G12" s="23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2</v>
      </c>
      <c r="B13" s="167" t="s">
        <v>140</v>
      </c>
      <c r="C13" s="174" t="s">
        <v>141</v>
      </c>
      <c r="D13" s="168" t="s">
        <v>142</v>
      </c>
      <c r="E13" s="169">
        <v>26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0.22</v>
      </c>
      <c r="Q13" s="169">
        <f>ROUND(E13*P13,2)</f>
        <v>5.72</v>
      </c>
      <c r="R13" s="171" t="s">
        <v>134</v>
      </c>
      <c r="S13" s="171" t="s">
        <v>135</v>
      </c>
      <c r="T13" s="172" t="s">
        <v>135</v>
      </c>
      <c r="U13" s="157">
        <v>0.14299999999999999</v>
      </c>
      <c r="V13" s="157">
        <f>ROUND(E13*U13,2)</f>
        <v>3.72</v>
      </c>
      <c r="W13" s="157"/>
      <c r="X13" s="157" t="s">
        <v>117</v>
      </c>
      <c r="Y13" s="157" t="s">
        <v>118</v>
      </c>
      <c r="Z13" s="147"/>
      <c r="AA13" s="147"/>
      <c r="AB13" s="147"/>
      <c r="AC13" s="147"/>
      <c r="AD13" s="147"/>
      <c r="AE13" s="147"/>
      <c r="AF13" s="147"/>
      <c r="AG13" s="147" t="s">
        <v>127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1" t="s">
        <v>143</v>
      </c>
      <c r="D14" s="252"/>
      <c r="E14" s="252"/>
      <c r="F14" s="252"/>
      <c r="G14" s="25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0" t="str">
        <f>C14</f>
        <v>s vybouráním lože, s přemístěním hmot na skládku na vzdálenost do 3 m nebo naložením na dopravní prostředek</v>
      </c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144</v>
      </c>
      <c r="D15" s="178"/>
      <c r="E15" s="179">
        <v>26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38"/>
      <c r="D16" s="239"/>
      <c r="E16" s="239"/>
      <c r="F16" s="239"/>
      <c r="G16" s="23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3</v>
      </c>
      <c r="B17" s="167" t="s">
        <v>145</v>
      </c>
      <c r="C17" s="174" t="s">
        <v>146</v>
      </c>
      <c r="D17" s="168" t="s">
        <v>147</v>
      </c>
      <c r="E17" s="169">
        <v>107.29600000000001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 t="s">
        <v>148</v>
      </c>
      <c r="S17" s="171" t="s">
        <v>135</v>
      </c>
      <c r="T17" s="172" t="s">
        <v>135</v>
      </c>
      <c r="U17" s="157">
        <v>0.42</v>
      </c>
      <c r="V17" s="157">
        <f>ROUND(E17*U17,2)</f>
        <v>45.06</v>
      </c>
      <c r="W17" s="157"/>
      <c r="X17" s="157" t="s">
        <v>117</v>
      </c>
      <c r="Y17" s="157" t="s">
        <v>118</v>
      </c>
      <c r="Z17" s="147"/>
      <c r="AA17" s="147"/>
      <c r="AB17" s="147"/>
      <c r="AC17" s="147"/>
      <c r="AD17" s="147"/>
      <c r="AE17" s="147"/>
      <c r="AF17" s="147"/>
      <c r="AG17" s="147" t="s">
        <v>127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1" t="s">
        <v>149</v>
      </c>
      <c r="D18" s="252"/>
      <c r="E18" s="252"/>
      <c r="F18" s="252"/>
      <c r="G18" s="252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0" t="str">
        <f>C18</f>
        <v>s přemístěním výkopku v příčných profilech na vzdálenost do 15 m nebo s naložením na dopravní prostředek.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150</v>
      </c>
      <c r="D19" s="178"/>
      <c r="E19" s="179">
        <v>86.8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1" t="s">
        <v>151</v>
      </c>
      <c r="D20" s="178"/>
      <c r="E20" s="179">
        <v>20.495999999999999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38"/>
      <c r="D21" s="239"/>
      <c r="E21" s="239"/>
      <c r="F21" s="239"/>
      <c r="G21" s="239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4</v>
      </c>
      <c r="B22" s="167" t="s">
        <v>152</v>
      </c>
      <c r="C22" s="174" t="s">
        <v>153</v>
      </c>
      <c r="D22" s="168" t="s">
        <v>133</v>
      </c>
      <c r="E22" s="169">
        <v>176.6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 t="s">
        <v>148</v>
      </c>
      <c r="S22" s="171" t="s">
        <v>135</v>
      </c>
      <c r="T22" s="172" t="s">
        <v>135</v>
      </c>
      <c r="U22" s="157">
        <v>0.02</v>
      </c>
      <c r="V22" s="157">
        <f>ROUND(E22*U22,2)</f>
        <v>3.53</v>
      </c>
      <c r="W22" s="157"/>
      <c r="X22" s="157" t="s">
        <v>117</v>
      </c>
      <c r="Y22" s="157" t="s">
        <v>118</v>
      </c>
      <c r="Z22" s="147"/>
      <c r="AA22" s="147"/>
      <c r="AB22" s="147"/>
      <c r="AC22" s="147"/>
      <c r="AD22" s="147"/>
      <c r="AE22" s="147"/>
      <c r="AF22" s="147"/>
      <c r="AG22" s="147" t="s">
        <v>127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1" t="s">
        <v>154</v>
      </c>
      <c r="D23" s="252"/>
      <c r="E23" s="252"/>
      <c r="F23" s="252"/>
      <c r="G23" s="25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155</v>
      </c>
      <c r="D24" s="178"/>
      <c r="E24" s="179">
        <v>140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1" t="s">
        <v>156</v>
      </c>
      <c r="D25" s="178"/>
      <c r="E25" s="179">
        <v>36.6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38"/>
      <c r="D26" s="239"/>
      <c r="E26" s="239"/>
      <c r="F26" s="239"/>
      <c r="G26" s="23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6">
        <v>5</v>
      </c>
      <c r="B27" s="167" t="s">
        <v>157</v>
      </c>
      <c r="C27" s="174" t="s">
        <v>158</v>
      </c>
      <c r="D27" s="168" t="s">
        <v>133</v>
      </c>
      <c r="E27" s="169">
        <v>29.2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71" t="s">
        <v>148</v>
      </c>
      <c r="S27" s="171" t="s">
        <v>135</v>
      </c>
      <c r="T27" s="172" t="s">
        <v>135</v>
      </c>
      <c r="U27" s="157">
        <v>0.13</v>
      </c>
      <c r="V27" s="157">
        <f>ROUND(E27*U27,2)</f>
        <v>3.8</v>
      </c>
      <c r="W27" s="157"/>
      <c r="X27" s="157" t="s">
        <v>117</v>
      </c>
      <c r="Y27" s="157" t="s">
        <v>118</v>
      </c>
      <c r="Z27" s="147"/>
      <c r="AA27" s="147"/>
      <c r="AB27" s="147"/>
      <c r="AC27" s="147"/>
      <c r="AD27" s="147"/>
      <c r="AE27" s="147"/>
      <c r="AF27" s="147"/>
      <c r="AG27" s="147" t="s">
        <v>127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2" x14ac:dyDescent="0.2">
      <c r="A28" s="154"/>
      <c r="B28" s="155"/>
      <c r="C28" s="251" t="s">
        <v>159</v>
      </c>
      <c r="D28" s="252"/>
      <c r="E28" s="252"/>
      <c r="F28" s="252"/>
      <c r="G28" s="252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80" t="str">
        <f>C28</f>
        <v>s případným nutným přemístěním hromad nebo dočasných skládek na místo potřeby ze vzdálenosti do 30 m, v rovině nebo ve svahu do 1 : 5,</v>
      </c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1" t="s">
        <v>160</v>
      </c>
      <c r="D29" s="178"/>
      <c r="E29" s="179">
        <v>29.2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38"/>
      <c r="D30" s="239"/>
      <c r="E30" s="239"/>
      <c r="F30" s="239"/>
      <c r="G30" s="23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6</v>
      </c>
      <c r="B31" s="167" t="s">
        <v>161</v>
      </c>
      <c r="C31" s="174" t="s">
        <v>162</v>
      </c>
      <c r="D31" s="168" t="s">
        <v>163</v>
      </c>
      <c r="E31" s="169">
        <v>214.6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 t="s">
        <v>148</v>
      </c>
      <c r="S31" s="171" t="s">
        <v>135</v>
      </c>
      <c r="T31" s="172" t="s">
        <v>135</v>
      </c>
      <c r="U31" s="157">
        <v>0</v>
      </c>
      <c r="V31" s="157">
        <f>ROUND(E31*U31,2)</f>
        <v>0</v>
      </c>
      <c r="W31" s="157"/>
      <c r="X31" s="157" t="s">
        <v>117</v>
      </c>
      <c r="Y31" s="157" t="s">
        <v>118</v>
      </c>
      <c r="Z31" s="147"/>
      <c r="AA31" s="147"/>
      <c r="AB31" s="147"/>
      <c r="AC31" s="147"/>
      <c r="AD31" s="147"/>
      <c r="AE31" s="147"/>
      <c r="AF31" s="147"/>
      <c r="AG31" s="147" t="s">
        <v>127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164</v>
      </c>
      <c r="D32" s="178"/>
      <c r="E32" s="179">
        <v>214.6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38"/>
      <c r="D33" s="239"/>
      <c r="E33" s="239"/>
      <c r="F33" s="239"/>
      <c r="G33" s="23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120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7</v>
      </c>
      <c r="B34" s="167" t="s">
        <v>165</v>
      </c>
      <c r="C34" s="174" t="s">
        <v>166</v>
      </c>
      <c r="D34" s="168" t="s">
        <v>167</v>
      </c>
      <c r="E34" s="169">
        <v>1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71" t="s">
        <v>168</v>
      </c>
      <c r="S34" s="171" t="s">
        <v>135</v>
      </c>
      <c r="T34" s="172" t="s">
        <v>135</v>
      </c>
      <c r="U34" s="157">
        <v>0</v>
      </c>
      <c r="V34" s="157">
        <f>ROUND(E34*U34,2)</f>
        <v>0</v>
      </c>
      <c r="W34" s="157"/>
      <c r="X34" s="157" t="s">
        <v>169</v>
      </c>
      <c r="Y34" s="157" t="s">
        <v>118</v>
      </c>
      <c r="Z34" s="147"/>
      <c r="AA34" s="147"/>
      <c r="AB34" s="147"/>
      <c r="AC34" s="147"/>
      <c r="AD34" s="147"/>
      <c r="AE34" s="147"/>
      <c r="AF34" s="147"/>
      <c r="AG34" s="147" t="s">
        <v>170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251" t="s">
        <v>171</v>
      </c>
      <c r="D35" s="252"/>
      <c r="E35" s="252"/>
      <c r="F35" s="252"/>
      <c r="G35" s="25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0" t="str">
        <f>C35</f>
        <v>Kácení stromů s odřezáním kmene a s odvětvením, odstranění pařezů s přesekáním kořenů, naložení kmenů a pařezů na dopravní prostředek a vodorovné přemístění, spálení větví.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172</v>
      </c>
      <c r="D36" s="178"/>
      <c r="E36" s="179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38"/>
      <c r="D37" s="239"/>
      <c r="E37" s="239"/>
      <c r="F37" s="239"/>
      <c r="G37" s="239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59" t="s">
        <v>110</v>
      </c>
      <c r="B38" s="160" t="s">
        <v>68</v>
      </c>
      <c r="C38" s="173" t="s">
        <v>69</v>
      </c>
      <c r="D38" s="161"/>
      <c r="E38" s="162"/>
      <c r="F38" s="163"/>
      <c r="G38" s="163">
        <f>SUMIF(AG39:AG44,"&lt;&gt;NOR",G39:G44)</f>
        <v>0</v>
      </c>
      <c r="H38" s="163"/>
      <c r="I38" s="163">
        <f>SUM(I39:I44)</f>
        <v>0</v>
      </c>
      <c r="J38" s="163"/>
      <c r="K38" s="163">
        <f>SUM(K39:K44)</f>
        <v>0</v>
      </c>
      <c r="L38" s="163"/>
      <c r="M38" s="163">
        <f>SUM(M39:M44)</f>
        <v>0</v>
      </c>
      <c r="N38" s="162"/>
      <c r="O38" s="162">
        <f>SUM(O39:O44)</f>
        <v>0.05</v>
      </c>
      <c r="P38" s="162"/>
      <c r="Q38" s="162">
        <f>SUM(Q39:Q44)</f>
        <v>0</v>
      </c>
      <c r="R38" s="163"/>
      <c r="S38" s="163"/>
      <c r="T38" s="164"/>
      <c r="U38" s="158"/>
      <c r="V38" s="158">
        <f>SUM(V39:V44)</f>
        <v>5.3</v>
      </c>
      <c r="W38" s="158"/>
      <c r="X38" s="158"/>
      <c r="Y38" s="158"/>
      <c r="AG38" t="s">
        <v>111</v>
      </c>
    </row>
    <row r="39" spans="1:60" outlineLevel="1" x14ac:dyDescent="0.2">
      <c r="A39" s="166">
        <v>8</v>
      </c>
      <c r="B39" s="167" t="s">
        <v>173</v>
      </c>
      <c r="C39" s="174" t="s">
        <v>174</v>
      </c>
      <c r="D39" s="168" t="s">
        <v>133</v>
      </c>
      <c r="E39" s="169">
        <v>176.6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3.0000000000000001E-5</v>
      </c>
      <c r="O39" s="169">
        <f>ROUND(E39*N39,2)</f>
        <v>0.01</v>
      </c>
      <c r="P39" s="169">
        <v>0</v>
      </c>
      <c r="Q39" s="169">
        <f>ROUND(E39*P39,2)</f>
        <v>0</v>
      </c>
      <c r="R39" s="171" t="s">
        <v>175</v>
      </c>
      <c r="S39" s="171" t="s">
        <v>135</v>
      </c>
      <c r="T39" s="172" t="s">
        <v>135</v>
      </c>
      <c r="U39" s="157">
        <v>0.03</v>
      </c>
      <c r="V39" s="157">
        <f>ROUND(E39*U39,2)</f>
        <v>5.3</v>
      </c>
      <c r="W39" s="157"/>
      <c r="X39" s="157" t="s">
        <v>117</v>
      </c>
      <c r="Y39" s="157" t="s">
        <v>118</v>
      </c>
      <c r="Z39" s="147"/>
      <c r="AA39" s="147"/>
      <c r="AB39" s="147"/>
      <c r="AC39" s="147"/>
      <c r="AD39" s="147"/>
      <c r="AE39" s="147"/>
      <c r="AF39" s="147"/>
      <c r="AG39" s="147" t="s">
        <v>127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176</v>
      </c>
      <c r="D40" s="178"/>
      <c r="E40" s="179">
        <v>176.6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38"/>
      <c r="D41" s="239"/>
      <c r="E41" s="239"/>
      <c r="F41" s="239"/>
      <c r="G41" s="239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6">
        <v>9</v>
      </c>
      <c r="B42" s="167" t="s">
        <v>177</v>
      </c>
      <c r="C42" s="174" t="s">
        <v>178</v>
      </c>
      <c r="D42" s="168" t="s">
        <v>133</v>
      </c>
      <c r="E42" s="169">
        <v>176.6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9">
        <v>2.0000000000000001E-4</v>
      </c>
      <c r="O42" s="169">
        <f>ROUND(E42*N42,2)</f>
        <v>0.04</v>
      </c>
      <c r="P42" s="169">
        <v>0</v>
      </c>
      <c r="Q42" s="169">
        <f>ROUND(E42*P42,2)</f>
        <v>0</v>
      </c>
      <c r="R42" s="171" t="s">
        <v>179</v>
      </c>
      <c r="S42" s="171" t="s">
        <v>135</v>
      </c>
      <c r="T42" s="172" t="s">
        <v>135</v>
      </c>
      <c r="U42" s="157">
        <v>0</v>
      </c>
      <c r="V42" s="157">
        <f>ROUND(E42*U42,2)</f>
        <v>0</v>
      </c>
      <c r="W42" s="157"/>
      <c r="X42" s="157" t="s">
        <v>180</v>
      </c>
      <c r="Y42" s="157" t="s">
        <v>118</v>
      </c>
      <c r="Z42" s="147"/>
      <c r="AA42" s="147"/>
      <c r="AB42" s="147"/>
      <c r="AC42" s="147"/>
      <c r="AD42" s="147"/>
      <c r="AE42" s="147"/>
      <c r="AF42" s="147"/>
      <c r="AG42" s="147" t="s">
        <v>181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182</v>
      </c>
      <c r="D43" s="178"/>
      <c r="E43" s="179">
        <v>176.6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38"/>
      <c r="D44" s="239"/>
      <c r="E44" s="239"/>
      <c r="F44" s="239"/>
      <c r="G44" s="239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9" t="s">
        <v>110</v>
      </c>
      <c r="B45" s="160" t="s">
        <v>70</v>
      </c>
      <c r="C45" s="173" t="s">
        <v>71</v>
      </c>
      <c r="D45" s="161"/>
      <c r="E45" s="162"/>
      <c r="F45" s="163"/>
      <c r="G45" s="163">
        <f>SUMIF(AG46:AG70,"&lt;&gt;NOR",G46:G70)</f>
        <v>0</v>
      </c>
      <c r="H45" s="163"/>
      <c r="I45" s="163">
        <f>SUM(I46:I70)</f>
        <v>0</v>
      </c>
      <c r="J45" s="163"/>
      <c r="K45" s="163">
        <f>SUM(K46:K70)</f>
        <v>0</v>
      </c>
      <c r="L45" s="163"/>
      <c r="M45" s="163">
        <f>SUM(M46:M70)</f>
        <v>0</v>
      </c>
      <c r="N45" s="162"/>
      <c r="O45" s="162">
        <f>SUM(O46:O70)</f>
        <v>246.98000000000002</v>
      </c>
      <c r="P45" s="162"/>
      <c r="Q45" s="162">
        <f>SUM(Q46:Q70)</f>
        <v>0</v>
      </c>
      <c r="R45" s="163"/>
      <c r="S45" s="163"/>
      <c r="T45" s="164"/>
      <c r="U45" s="158"/>
      <c r="V45" s="158">
        <f>SUM(V46:V70)</f>
        <v>96.1</v>
      </c>
      <c r="W45" s="158"/>
      <c r="X45" s="158"/>
      <c r="Y45" s="158"/>
      <c r="AG45" t="s">
        <v>111</v>
      </c>
    </row>
    <row r="46" spans="1:60" ht="22.5" outlineLevel="1" x14ac:dyDescent="0.2">
      <c r="A46" s="166">
        <v>10</v>
      </c>
      <c r="B46" s="167" t="s">
        <v>183</v>
      </c>
      <c r="C46" s="174" t="s">
        <v>184</v>
      </c>
      <c r="D46" s="168" t="s">
        <v>133</v>
      </c>
      <c r="E46" s="169">
        <v>176.6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0.57499999999999996</v>
      </c>
      <c r="O46" s="169">
        <f>ROUND(E46*N46,2)</f>
        <v>101.55</v>
      </c>
      <c r="P46" s="169">
        <v>0</v>
      </c>
      <c r="Q46" s="169">
        <f>ROUND(E46*P46,2)</f>
        <v>0</v>
      </c>
      <c r="R46" s="171" t="s">
        <v>134</v>
      </c>
      <c r="S46" s="171" t="s">
        <v>135</v>
      </c>
      <c r="T46" s="172" t="s">
        <v>135</v>
      </c>
      <c r="U46" s="157">
        <v>0.03</v>
      </c>
      <c r="V46" s="157">
        <f>ROUND(E46*U46,2)</f>
        <v>5.3</v>
      </c>
      <c r="W46" s="157"/>
      <c r="X46" s="157" t="s">
        <v>117</v>
      </c>
      <c r="Y46" s="157" t="s">
        <v>118</v>
      </c>
      <c r="Z46" s="147"/>
      <c r="AA46" s="147"/>
      <c r="AB46" s="147"/>
      <c r="AC46" s="147"/>
      <c r="AD46" s="147"/>
      <c r="AE46" s="147"/>
      <c r="AF46" s="147"/>
      <c r="AG46" s="147" t="s">
        <v>127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1" t="s">
        <v>185</v>
      </c>
      <c r="D47" s="178"/>
      <c r="E47" s="179">
        <v>140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1" t="s">
        <v>186</v>
      </c>
      <c r="D48" s="178"/>
      <c r="E48" s="179">
        <v>36.6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38"/>
      <c r="D49" s="239"/>
      <c r="E49" s="239"/>
      <c r="F49" s="239"/>
      <c r="G49" s="23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66">
        <v>11</v>
      </c>
      <c r="B50" s="167" t="s">
        <v>187</v>
      </c>
      <c r="C50" s="174" t="s">
        <v>188</v>
      </c>
      <c r="D50" s="168" t="s">
        <v>133</v>
      </c>
      <c r="E50" s="169">
        <v>176.6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9">
        <v>0.57499999999999996</v>
      </c>
      <c r="O50" s="169">
        <f>ROUND(E50*N50,2)</f>
        <v>101.55</v>
      </c>
      <c r="P50" s="169">
        <v>0</v>
      </c>
      <c r="Q50" s="169">
        <f>ROUND(E50*P50,2)</f>
        <v>0</v>
      </c>
      <c r="R50" s="171" t="s">
        <v>134</v>
      </c>
      <c r="S50" s="171" t="s">
        <v>135</v>
      </c>
      <c r="T50" s="172" t="s">
        <v>135</v>
      </c>
      <c r="U50" s="157">
        <v>2.7E-2</v>
      </c>
      <c r="V50" s="157">
        <f>ROUND(E50*U50,2)</f>
        <v>4.7699999999999996</v>
      </c>
      <c r="W50" s="157"/>
      <c r="X50" s="157" t="s">
        <v>117</v>
      </c>
      <c r="Y50" s="157" t="s">
        <v>118</v>
      </c>
      <c r="Z50" s="147"/>
      <c r="AA50" s="147"/>
      <c r="AB50" s="147"/>
      <c r="AC50" s="147"/>
      <c r="AD50" s="147"/>
      <c r="AE50" s="147"/>
      <c r="AF50" s="147"/>
      <c r="AG50" s="147" t="s">
        <v>127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1" t="s">
        <v>185</v>
      </c>
      <c r="D51" s="178"/>
      <c r="E51" s="179">
        <v>140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1" t="s">
        <v>186</v>
      </c>
      <c r="D52" s="178"/>
      <c r="E52" s="179">
        <v>36.6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38"/>
      <c r="D53" s="239"/>
      <c r="E53" s="239"/>
      <c r="F53" s="239"/>
      <c r="G53" s="23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12</v>
      </c>
      <c r="B54" s="167" t="s">
        <v>189</v>
      </c>
      <c r="C54" s="174" t="s">
        <v>190</v>
      </c>
      <c r="D54" s="168" t="s">
        <v>133</v>
      </c>
      <c r="E54" s="169">
        <v>2.8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7.3899999999999993E-2</v>
      </c>
      <c r="O54" s="169">
        <f>ROUND(E54*N54,2)</f>
        <v>0.21</v>
      </c>
      <c r="P54" s="169">
        <v>0</v>
      </c>
      <c r="Q54" s="169">
        <f>ROUND(E54*P54,2)</f>
        <v>0</v>
      </c>
      <c r="R54" s="171" t="s">
        <v>134</v>
      </c>
      <c r="S54" s="171" t="s">
        <v>135</v>
      </c>
      <c r="T54" s="172" t="s">
        <v>135</v>
      </c>
      <c r="U54" s="157">
        <v>0.45</v>
      </c>
      <c r="V54" s="157">
        <f>ROUND(E54*U54,2)</f>
        <v>1.26</v>
      </c>
      <c r="W54" s="157"/>
      <c r="X54" s="157" t="s">
        <v>117</v>
      </c>
      <c r="Y54" s="157" t="s">
        <v>118</v>
      </c>
      <c r="Z54" s="147"/>
      <c r="AA54" s="147"/>
      <c r="AB54" s="147"/>
      <c r="AC54" s="147"/>
      <c r="AD54" s="147"/>
      <c r="AE54" s="147"/>
      <c r="AF54" s="147"/>
      <c r="AG54" s="147" t="s">
        <v>127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2" x14ac:dyDescent="0.2">
      <c r="A55" s="154"/>
      <c r="B55" s="155"/>
      <c r="C55" s="251" t="s">
        <v>191</v>
      </c>
      <c r="D55" s="252"/>
      <c r="E55" s="252"/>
      <c r="F55" s="252"/>
      <c r="G55" s="252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80" t="str">
        <f>C55</f>
        <v>s provedením lože z kameniva drceného, s vyplněním spár, s dvojitým hutněním a se smetením přebytečného materiálu na krajnici. S dodáním hmot pro lože a výplň spár.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1" t="s">
        <v>192</v>
      </c>
      <c r="D56" s="178"/>
      <c r="E56" s="179">
        <v>2.8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38"/>
      <c r="D57" s="239"/>
      <c r="E57" s="239"/>
      <c r="F57" s="239"/>
      <c r="G57" s="239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13</v>
      </c>
      <c r="B58" s="167" t="s">
        <v>193</v>
      </c>
      <c r="C58" s="174" t="s">
        <v>194</v>
      </c>
      <c r="D58" s="168" t="s">
        <v>133</v>
      </c>
      <c r="E58" s="169">
        <v>176.6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7.3899999999999993E-2</v>
      </c>
      <c r="O58" s="169">
        <f>ROUND(E58*N58,2)</f>
        <v>13.05</v>
      </c>
      <c r="P58" s="169">
        <v>0</v>
      </c>
      <c r="Q58" s="169">
        <f>ROUND(E58*P58,2)</f>
        <v>0</v>
      </c>
      <c r="R58" s="171" t="s">
        <v>134</v>
      </c>
      <c r="S58" s="171" t="s">
        <v>135</v>
      </c>
      <c r="T58" s="172" t="s">
        <v>135</v>
      </c>
      <c r="U58" s="157">
        <v>0.48</v>
      </c>
      <c r="V58" s="157">
        <f>ROUND(E58*U58,2)</f>
        <v>84.77</v>
      </c>
      <c r="W58" s="157"/>
      <c r="X58" s="157" t="s">
        <v>117</v>
      </c>
      <c r="Y58" s="157" t="s">
        <v>118</v>
      </c>
      <c r="Z58" s="147"/>
      <c r="AA58" s="147"/>
      <c r="AB58" s="147"/>
      <c r="AC58" s="147"/>
      <c r="AD58" s="147"/>
      <c r="AE58" s="147"/>
      <c r="AF58" s="147"/>
      <c r="AG58" s="147" t="s">
        <v>127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2" x14ac:dyDescent="0.2">
      <c r="A59" s="154"/>
      <c r="B59" s="155"/>
      <c r="C59" s="251" t="s">
        <v>191</v>
      </c>
      <c r="D59" s="252"/>
      <c r="E59" s="252"/>
      <c r="F59" s="252"/>
      <c r="G59" s="25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80" t="str">
        <f>C59</f>
        <v>s provedením lože z kameniva drceného, s vyplněním spár, s dvojitým hutněním a se smetením přebytečného materiálu na krajnici. S dodáním hmot pro lože a výplň spár.</v>
      </c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1" t="s">
        <v>195</v>
      </c>
      <c r="D60" s="178"/>
      <c r="E60" s="179">
        <v>140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139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1" t="s">
        <v>196</v>
      </c>
      <c r="D61" s="178"/>
      <c r="E61" s="179">
        <v>29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1" t="s">
        <v>197</v>
      </c>
      <c r="D62" s="178"/>
      <c r="E62" s="179">
        <v>7.6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38"/>
      <c r="D63" s="239"/>
      <c r="E63" s="239"/>
      <c r="F63" s="239"/>
      <c r="G63" s="239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14</v>
      </c>
      <c r="B64" s="167" t="s">
        <v>198</v>
      </c>
      <c r="C64" s="174" t="s">
        <v>199</v>
      </c>
      <c r="D64" s="168" t="s">
        <v>133</v>
      </c>
      <c r="E64" s="169">
        <v>7.6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69">
        <v>0.13714999999999999</v>
      </c>
      <c r="O64" s="169">
        <f>ROUND(E64*N64,2)</f>
        <v>1.04</v>
      </c>
      <c r="P64" s="169">
        <v>0</v>
      </c>
      <c r="Q64" s="169">
        <f>ROUND(E64*P64,2)</f>
        <v>0</v>
      </c>
      <c r="R64" s="171"/>
      <c r="S64" s="171" t="s">
        <v>115</v>
      </c>
      <c r="T64" s="172" t="s">
        <v>135</v>
      </c>
      <c r="U64" s="157">
        <v>0</v>
      </c>
      <c r="V64" s="157">
        <f>ROUND(E64*U64,2)</f>
        <v>0</v>
      </c>
      <c r="W64" s="157"/>
      <c r="X64" s="157" t="s">
        <v>180</v>
      </c>
      <c r="Y64" s="157" t="s">
        <v>118</v>
      </c>
      <c r="Z64" s="147"/>
      <c r="AA64" s="147"/>
      <c r="AB64" s="147"/>
      <c r="AC64" s="147"/>
      <c r="AD64" s="147"/>
      <c r="AE64" s="147"/>
      <c r="AF64" s="147"/>
      <c r="AG64" s="147" t="s">
        <v>181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1" t="s">
        <v>200</v>
      </c>
      <c r="D65" s="178"/>
      <c r="E65" s="179">
        <v>7.6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38"/>
      <c r="D66" s="239"/>
      <c r="E66" s="239"/>
      <c r="F66" s="239"/>
      <c r="G66" s="239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120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6">
        <v>15</v>
      </c>
      <c r="B67" s="167" t="s">
        <v>201</v>
      </c>
      <c r="C67" s="174" t="s">
        <v>202</v>
      </c>
      <c r="D67" s="168" t="s">
        <v>133</v>
      </c>
      <c r="E67" s="169">
        <v>169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9">
        <v>0.17499999999999999</v>
      </c>
      <c r="O67" s="169">
        <f>ROUND(E67*N67,2)</f>
        <v>29.58</v>
      </c>
      <c r="P67" s="169">
        <v>0</v>
      </c>
      <c r="Q67" s="169">
        <f>ROUND(E67*P67,2)</f>
        <v>0</v>
      </c>
      <c r="R67" s="171" t="s">
        <v>179</v>
      </c>
      <c r="S67" s="171" t="s">
        <v>135</v>
      </c>
      <c r="T67" s="172" t="s">
        <v>116</v>
      </c>
      <c r="U67" s="157">
        <v>0</v>
      </c>
      <c r="V67" s="157">
        <f>ROUND(E67*U67,2)</f>
        <v>0</v>
      </c>
      <c r="W67" s="157"/>
      <c r="X67" s="157" t="s">
        <v>180</v>
      </c>
      <c r="Y67" s="157" t="s">
        <v>118</v>
      </c>
      <c r="Z67" s="147"/>
      <c r="AA67" s="147"/>
      <c r="AB67" s="147"/>
      <c r="AC67" s="147"/>
      <c r="AD67" s="147"/>
      <c r="AE67" s="147"/>
      <c r="AF67" s="147"/>
      <c r="AG67" s="147" t="s">
        <v>181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1" t="s">
        <v>203</v>
      </c>
      <c r="D68" s="178"/>
      <c r="E68" s="179">
        <v>140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1" t="s">
        <v>204</v>
      </c>
      <c r="D69" s="178"/>
      <c r="E69" s="179">
        <v>29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38"/>
      <c r="D70" s="239"/>
      <c r="E70" s="239"/>
      <c r="F70" s="239"/>
      <c r="G70" s="239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120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59" t="s">
        <v>110</v>
      </c>
      <c r="B71" s="160" t="s">
        <v>72</v>
      </c>
      <c r="C71" s="173" t="s">
        <v>73</v>
      </c>
      <c r="D71" s="161"/>
      <c r="E71" s="162"/>
      <c r="F71" s="163"/>
      <c r="G71" s="163">
        <f>SUMIF(AG72:AG83,"&lt;&gt;NOR",G72:G83)</f>
        <v>0</v>
      </c>
      <c r="H71" s="163"/>
      <c r="I71" s="163">
        <f>SUM(I72:I83)</f>
        <v>0</v>
      </c>
      <c r="J71" s="163"/>
      <c r="K71" s="163">
        <f>SUM(K72:K83)</f>
        <v>0</v>
      </c>
      <c r="L71" s="163"/>
      <c r="M71" s="163">
        <f>SUM(M72:M83)</f>
        <v>0</v>
      </c>
      <c r="N71" s="162"/>
      <c r="O71" s="162">
        <f>SUM(O72:O83)</f>
        <v>15.700000000000001</v>
      </c>
      <c r="P71" s="162"/>
      <c r="Q71" s="162">
        <f>SUM(Q72:Q83)</f>
        <v>0</v>
      </c>
      <c r="R71" s="163"/>
      <c r="S71" s="163"/>
      <c r="T71" s="164"/>
      <c r="U71" s="158"/>
      <c r="V71" s="158">
        <f>SUM(V72:V83)</f>
        <v>17.82</v>
      </c>
      <c r="W71" s="158"/>
      <c r="X71" s="158"/>
      <c r="Y71" s="158"/>
      <c r="AG71" t="s">
        <v>111</v>
      </c>
    </row>
    <row r="72" spans="1:60" ht="22.5" outlineLevel="1" x14ac:dyDescent="0.2">
      <c r="A72" s="166">
        <v>16</v>
      </c>
      <c r="B72" s="167" t="s">
        <v>205</v>
      </c>
      <c r="C72" s="174" t="s">
        <v>206</v>
      </c>
      <c r="D72" s="168" t="s">
        <v>167</v>
      </c>
      <c r="E72" s="169">
        <v>2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21</v>
      </c>
      <c r="M72" s="171">
        <f>G72*(1+L72/100)</f>
        <v>0</v>
      </c>
      <c r="N72" s="169">
        <v>0.11840000000000001</v>
      </c>
      <c r="O72" s="169">
        <f>ROUND(E72*N72,2)</f>
        <v>0.24</v>
      </c>
      <c r="P72" s="169">
        <v>0</v>
      </c>
      <c r="Q72" s="169">
        <f>ROUND(E72*P72,2)</f>
        <v>0</v>
      </c>
      <c r="R72" s="171" t="s">
        <v>134</v>
      </c>
      <c r="S72" s="171" t="s">
        <v>135</v>
      </c>
      <c r="T72" s="172" t="s">
        <v>135</v>
      </c>
      <c r="U72" s="157">
        <v>0.92</v>
      </c>
      <c r="V72" s="157">
        <f>ROUND(E72*U72,2)</f>
        <v>1.84</v>
      </c>
      <c r="W72" s="157"/>
      <c r="X72" s="157" t="s">
        <v>117</v>
      </c>
      <c r="Y72" s="157" t="s">
        <v>118</v>
      </c>
      <c r="Z72" s="147"/>
      <c r="AA72" s="147"/>
      <c r="AB72" s="147"/>
      <c r="AC72" s="147"/>
      <c r="AD72" s="147"/>
      <c r="AE72" s="147"/>
      <c r="AF72" s="147"/>
      <c r="AG72" s="147" t="s">
        <v>127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2" x14ac:dyDescent="0.2">
      <c r="A73" s="154"/>
      <c r="B73" s="155"/>
      <c r="C73" s="240" t="s">
        <v>207</v>
      </c>
      <c r="D73" s="241"/>
      <c r="E73" s="241"/>
      <c r="F73" s="241"/>
      <c r="G73" s="241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80" t="str">
        <f>C73</f>
        <v>Výkop jamky s odhozem výkopku na vzdálenost do 3 m, betonový základ (s dodávkou betonu), dodávka a osazení kotevní hliníkové patky, dodávka a osazení sloupku, dodávka a osazení víčka ke sloupku, dodávka a osazení svislé dopravní značky plochy do 1 m2, upínací svorka.</v>
      </c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1" t="s">
        <v>208</v>
      </c>
      <c r="D74" s="178"/>
      <c r="E74" s="179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38"/>
      <c r="D75" s="239"/>
      <c r="E75" s="239"/>
      <c r="F75" s="239"/>
      <c r="G75" s="239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66">
        <v>17</v>
      </c>
      <c r="B76" s="167" t="s">
        <v>209</v>
      </c>
      <c r="C76" s="174" t="s">
        <v>210</v>
      </c>
      <c r="D76" s="168" t="s">
        <v>142</v>
      </c>
      <c r="E76" s="169">
        <v>9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0.22133</v>
      </c>
      <c r="O76" s="169">
        <f>ROUND(E76*N76,2)</f>
        <v>1.99</v>
      </c>
      <c r="P76" s="169">
        <v>0</v>
      </c>
      <c r="Q76" s="169">
        <f>ROUND(E76*P76,2)</f>
        <v>0</v>
      </c>
      <c r="R76" s="171" t="s">
        <v>134</v>
      </c>
      <c r="S76" s="171" t="s">
        <v>135</v>
      </c>
      <c r="T76" s="172" t="s">
        <v>135</v>
      </c>
      <c r="U76" s="157">
        <v>0.27200000000000002</v>
      </c>
      <c r="V76" s="157">
        <f>ROUND(E76*U76,2)</f>
        <v>2.4500000000000002</v>
      </c>
      <c r="W76" s="157"/>
      <c r="X76" s="157" t="s">
        <v>117</v>
      </c>
      <c r="Y76" s="157" t="s">
        <v>118</v>
      </c>
      <c r="Z76" s="147"/>
      <c r="AA76" s="147"/>
      <c r="AB76" s="147"/>
      <c r="AC76" s="147"/>
      <c r="AD76" s="147"/>
      <c r="AE76" s="147"/>
      <c r="AF76" s="147"/>
      <c r="AG76" s="147" t="s">
        <v>127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1" t="s">
        <v>211</v>
      </c>
      <c r="D77" s="252"/>
      <c r="E77" s="252"/>
      <c r="F77" s="252"/>
      <c r="G77" s="25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1" t="s">
        <v>212</v>
      </c>
      <c r="D78" s="178"/>
      <c r="E78" s="179">
        <v>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38"/>
      <c r="D79" s="239"/>
      <c r="E79" s="239"/>
      <c r="F79" s="239"/>
      <c r="G79" s="239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66">
        <v>18</v>
      </c>
      <c r="B80" s="167" t="s">
        <v>213</v>
      </c>
      <c r="C80" s="174" t="s">
        <v>214</v>
      </c>
      <c r="D80" s="168" t="s">
        <v>142</v>
      </c>
      <c r="E80" s="169">
        <v>50.1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9">
        <v>0.26879999999999998</v>
      </c>
      <c r="O80" s="169">
        <f>ROUND(E80*N80,2)</f>
        <v>13.47</v>
      </c>
      <c r="P80" s="169">
        <v>0</v>
      </c>
      <c r="Q80" s="169">
        <f>ROUND(E80*P80,2)</f>
        <v>0</v>
      </c>
      <c r="R80" s="171" t="s">
        <v>134</v>
      </c>
      <c r="S80" s="171" t="s">
        <v>135</v>
      </c>
      <c r="T80" s="172" t="s">
        <v>135</v>
      </c>
      <c r="U80" s="157">
        <v>0.27</v>
      </c>
      <c r="V80" s="157">
        <f>ROUND(E80*U80,2)</f>
        <v>13.53</v>
      </c>
      <c r="W80" s="157"/>
      <c r="X80" s="157" t="s">
        <v>117</v>
      </c>
      <c r="Y80" s="157" t="s">
        <v>118</v>
      </c>
      <c r="Z80" s="147"/>
      <c r="AA80" s="147"/>
      <c r="AB80" s="147"/>
      <c r="AC80" s="147"/>
      <c r="AD80" s="147"/>
      <c r="AE80" s="147"/>
      <c r="AF80" s="147"/>
      <c r="AG80" s="147" t="s">
        <v>127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1" t="s">
        <v>211</v>
      </c>
      <c r="D81" s="252"/>
      <c r="E81" s="252"/>
      <c r="F81" s="252"/>
      <c r="G81" s="25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1" t="s">
        <v>215</v>
      </c>
      <c r="D82" s="178"/>
      <c r="E82" s="179">
        <v>50.1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38"/>
      <c r="D83" s="239"/>
      <c r="E83" s="239"/>
      <c r="F83" s="239"/>
      <c r="G83" s="239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59" t="s">
        <v>110</v>
      </c>
      <c r="B84" s="160" t="s">
        <v>74</v>
      </c>
      <c r="C84" s="173" t="s">
        <v>75</v>
      </c>
      <c r="D84" s="161"/>
      <c r="E84" s="162"/>
      <c r="F84" s="163"/>
      <c r="G84" s="163">
        <f>SUMIF(AG85:AG88,"&lt;&gt;NOR",G85:G88)</f>
        <v>0</v>
      </c>
      <c r="H84" s="163"/>
      <c r="I84" s="163">
        <f>SUM(I85:I88)</f>
        <v>0</v>
      </c>
      <c r="J84" s="163"/>
      <c r="K84" s="163">
        <f>SUM(K85:K88)</f>
        <v>0</v>
      </c>
      <c r="L84" s="163"/>
      <c r="M84" s="163">
        <f>SUM(M85:M88)</f>
        <v>0</v>
      </c>
      <c r="N84" s="162"/>
      <c r="O84" s="162">
        <f>SUM(O85:O88)</f>
        <v>0</v>
      </c>
      <c r="P84" s="162"/>
      <c r="Q84" s="162">
        <f>SUM(Q85:Q88)</f>
        <v>0</v>
      </c>
      <c r="R84" s="163"/>
      <c r="S84" s="163"/>
      <c r="T84" s="164"/>
      <c r="U84" s="158"/>
      <c r="V84" s="158">
        <f>SUM(V85:V88)</f>
        <v>0</v>
      </c>
      <c r="W84" s="158"/>
      <c r="X84" s="158"/>
      <c r="Y84" s="158"/>
      <c r="AG84" t="s">
        <v>111</v>
      </c>
    </row>
    <row r="85" spans="1:60" ht="22.5" outlineLevel="1" x14ac:dyDescent="0.2">
      <c r="A85" s="166">
        <v>19</v>
      </c>
      <c r="B85" s="167" t="s">
        <v>216</v>
      </c>
      <c r="C85" s="174" t="s">
        <v>217</v>
      </c>
      <c r="D85" s="168" t="s">
        <v>163</v>
      </c>
      <c r="E85" s="169">
        <v>9.1736000000000004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9">
        <v>0</v>
      </c>
      <c r="O85" s="169">
        <f>ROUND(E85*N85,2)</f>
        <v>0</v>
      </c>
      <c r="P85" s="169">
        <v>0</v>
      </c>
      <c r="Q85" s="169">
        <f>ROUND(E85*P85,2)</f>
        <v>0</v>
      </c>
      <c r="R85" s="171" t="s">
        <v>218</v>
      </c>
      <c r="S85" s="171" t="s">
        <v>135</v>
      </c>
      <c r="T85" s="172" t="s">
        <v>135</v>
      </c>
      <c r="U85" s="157">
        <v>0</v>
      </c>
      <c r="V85" s="157">
        <f>ROUND(E85*U85,2)</f>
        <v>0</v>
      </c>
      <c r="W85" s="157"/>
      <c r="X85" s="157" t="s">
        <v>117</v>
      </c>
      <c r="Y85" s="157" t="s">
        <v>118</v>
      </c>
      <c r="Z85" s="147"/>
      <c r="AA85" s="147"/>
      <c r="AB85" s="147"/>
      <c r="AC85" s="147"/>
      <c r="AD85" s="147"/>
      <c r="AE85" s="147"/>
      <c r="AF85" s="147"/>
      <c r="AG85" s="147" t="s">
        <v>127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219</v>
      </c>
      <c r="D86" s="178"/>
      <c r="E86" s="179">
        <v>4.7839999999999998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1" t="s">
        <v>220</v>
      </c>
      <c r="D87" s="178"/>
      <c r="E87" s="179">
        <v>4.3895999999999997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38"/>
      <c r="D88" s="239"/>
      <c r="E88" s="239"/>
      <c r="F88" s="239"/>
      <c r="G88" s="239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120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59" t="s">
        <v>110</v>
      </c>
      <c r="B89" s="160" t="s">
        <v>76</v>
      </c>
      <c r="C89" s="173" t="s">
        <v>77</v>
      </c>
      <c r="D89" s="161"/>
      <c r="E89" s="162"/>
      <c r="F89" s="163"/>
      <c r="G89" s="163">
        <f>SUMIF(AG90:AG92,"&lt;&gt;NOR",G90:G92)</f>
        <v>0</v>
      </c>
      <c r="H89" s="163"/>
      <c r="I89" s="163">
        <f>SUM(I90:I92)</f>
        <v>0</v>
      </c>
      <c r="J89" s="163"/>
      <c r="K89" s="163">
        <f>SUM(K90:K92)</f>
        <v>0</v>
      </c>
      <c r="L89" s="163"/>
      <c r="M89" s="163">
        <f>SUM(M90:M92)</f>
        <v>0</v>
      </c>
      <c r="N89" s="162"/>
      <c r="O89" s="162">
        <f>SUM(O90:O92)</f>
        <v>0</v>
      </c>
      <c r="P89" s="162"/>
      <c r="Q89" s="162">
        <f>SUM(Q90:Q92)</f>
        <v>0</v>
      </c>
      <c r="R89" s="163"/>
      <c r="S89" s="163"/>
      <c r="T89" s="164"/>
      <c r="U89" s="158"/>
      <c r="V89" s="158">
        <f>SUM(V90:V92)</f>
        <v>102.45</v>
      </c>
      <c r="W89" s="158"/>
      <c r="X89" s="158"/>
      <c r="Y89" s="158"/>
      <c r="AG89" t="s">
        <v>111</v>
      </c>
    </row>
    <row r="90" spans="1:60" outlineLevel="1" x14ac:dyDescent="0.2">
      <c r="A90" s="166">
        <v>20</v>
      </c>
      <c r="B90" s="167" t="s">
        <v>221</v>
      </c>
      <c r="C90" s="174" t="s">
        <v>222</v>
      </c>
      <c r="D90" s="168" t="s">
        <v>163</v>
      </c>
      <c r="E90" s="169">
        <v>262.70127000000002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0</v>
      </c>
      <c r="O90" s="169">
        <f>ROUND(E90*N90,2)</f>
        <v>0</v>
      </c>
      <c r="P90" s="169">
        <v>0</v>
      </c>
      <c r="Q90" s="169">
        <f>ROUND(E90*P90,2)</f>
        <v>0</v>
      </c>
      <c r="R90" s="171" t="s">
        <v>134</v>
      </c>
      <c r="S90" s="171" t="s">
        <v>135</v>
      </c>
      <c r="T90" s="172" t="s">
        <v>135</v>
      </c>
      <c r="U90" s="157">
        <v>0.39</v>
      </c>
      <c r="V90" s="157">
        <f>ROUND(E90*U90,2)</f>
        <v>102.45</v>
      </c>
      <c r="W90" s="157"/>
      <c r="X90" s="157" t="s">
        <v>223</v>
      </c>
      <c r="Y90" s="157" t="s">
        <v>118</v>
      </c>
      <c r="Z90" s="147"/>
      <c r="AA90" s="147"/>
      <c r="AB90" s="147"/>
      <c r="AC90" s="147"/>
      <c r="AD90" s="147"/>
      <c r="AE90" s="147"/>
      <c r="AF90" s="147"/>
      <c r="AG90" s="147" t="s">
        <v>224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1" t="s">
        <v>225</v>
      </c>
      <c r="D91" s="252"/>
      <c r="E91" s="252"/>
      <c r="F91" s="252"/>
      <c r="G91" s="252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38"/>
      <c r="D92" s="239"/>
      <c r="E92" s="239"/>
      <c r="F92" s="239"/>
      <c r="G92" s="23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59" t="s">
        <v>110</v>
      </c>
      <c r="B93" s="160" t="s">
        <v>78</v>
      </c>
      <c r="C93" s="173" t="s">
        <v>79</v>
      </c>
      <c r="D93" s="161"/>
      <c r="E93" s="162"/>
      <c r="F93" s="163"/>
      <c r="G93" s="163">
        <f>SUMIF(AG94:AG96,"&lt;&gt;NOR",G94:G96)</f>
        <v>0</v>
      </c>
      <c r="H93" s="163"/>
      <c r="I93" s="163">
        <f>SUM(I94:I96)</f>
        <v>0</v>
      </c>
      <c r="J93" s="163"/>
      <c r="K93" s="163">
        <f>SUM(K94:K96)</f>
        <v>0</v>
      </c>
      <c r="L93" s="163"/>
      <c r="M93" s="163">
        <f>SUM(M94:M96)</f>
        <v>0</v>
      </c>
      <c r="N93" s="162"/>
      <c r="O93" s="162">
        <f>SUM(O94:O96)</f>
        <v>0</v>
      </c>
      <c r="P93" s="162"/>
      <c r="Q93" s="162">
        <f>SUM(Q94:Q96)</f>
        <v>0</v>
      </c>
      <c r="R93" s="163"/>
      <c r="S93" s="163"/>
      <c r="T93" s="164"/>
      <c r="U93" s="158"/>
      <c r="V93" s="158">
        <f>SUM(V94:V96)</f>
        <v>1.46</v>
      </c>
      <c r="W93" s="158"/>
      <c r="X93" s="158"/>
      <c r="Y93" s="158"/>
      <c r="AG93" t="s">
        <v>111</v>
      </c>
    </row>
    <row r="94" spans="1:60" outlineLevel="1" x14ac:dyDescent="0.2">
      <c r="A94" s="166">
        <v>21</v>
      </c>
      <c r="B94" s="167" t="s">
        <v>226</v>
      </c>
      <c r="C94" s="174" t="s">
        <v>227</v>
      </c>
      <c r="D94" s="168" t="s">
        <v>133</v>
      </c>
      <c r="E94" s="169">
        <v>29.2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69">
        <v>2.0000000000000002E-5</v>
      </c>
      <c r="O94" s="169">
        <f>ROUND(E94*N94,2)</f>
        <v>0</v>
      </c>
      <c r="P94" s="169">
        <v>0</v>
      </c>
      <c r="Q94" s="169">
        <f>ROUND(E94*P94,2)</f>
        <v>0</v>
      </c>
      <c r="R94" s="171"/>
      <c r="S94" s="171" t="s">
        <v>135</v>
      </c>
      <c r="T94" s="172" t="s">
        <v>135</v>
      </c>
      <c r="U94" s="157">
        <v>0.05</v>
      </c>
      <c r="V94" s="157">
        <f>ROUND(E94*U94,2)</f>
        <v>1.46</v>
      </c>
      <c r="W94" s="157"/>
      <c r="X94" s="157" t="s">
        <v>117</v>
      </c>
      <c r="Y94" s="157" t="s">
        <v>118</v>
      </c>
      <c r="Z94" s="147"/>
      <c r="AA94" s="147"/>
      <c r="AB94" s="147"/>
      <c r="AC94" s="147"/>
      <c r="AD94" s="147"/>
      <c r="AE94" s="147"/>
      <c r="AF94" s="147"/>
      <c r="AG94" s="147" t="s">
        <v>127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160</v>
      </c>
      <c r="D95" s="178"/>
      <c r="E95" s="179">
        <v>29.2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38"/>
      <c r="D96" s="239"/>
      <c r="E96" s="239"/>
      <c r="F96" s="239"/>
      <c r="G96" s="239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120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59" t="s">
        <v>110</v>
      </c>
      <c r="B97" s="160" t="s">
        <v>80</v>
      </c>
      <c r="C97" s="173" t="s">
        <v>75</v>
      </c>
      <c r="D97" s="161"/>
      <c r="E97" s="162"/>
      <c r="F97" s="163"/>
      <c r="G97" s="163">
        <f>SUMIF(AG98:AG106,"&lt;&gt;NOR",G98:G106)</f>
        <v>0</v>
      </c>
      <c r="H97" s="163"/>
      <c r="I97" s="163">
        <f>SUM(I98:I106)</f>
        <v>0</v>
      </c>
      <c r="J97" s="163"/>
      <c r="K97" s="163">
        <f>SUM(K98:K106)</f>
        <v>0</v>
      </c>
      <c r="L97" s="163"/>
      <c r="M97" s="163">
        <f>SUM(M98:M106)</f>
        <v>0</v>
      </c>
      <c r="N97" s="162"/>
      <c r="O97" s="162">
        <f>SUM(O98:O106)</f>
        <v>0</v>
      </c>
      <c r="P97" s="162"/>
      <c r="Q97" s="162">
        <f>SUM(Q98:Q106)</f>
        <v>0</v>
      </c>
      <c r="R97" s="163"/>
      <c r="S97" s="163"/>
      <c r="T97" s="164"/>
      <c r="U97" s="158"/>
      <c r="V97" s="158">
        <f>SUM(V98:V106)</f>
        <v>9.4</v>
      </c>
      <c r="W97" s="158"/>
      <c r="X97" s="158"/>
      <c r="Y97" s="158"/>
      <c r="AG97" t="s">
        <v>111</v>
      </c>
    </row>
    <row r="98" spans="1:60" outlineLevel="1" x14ac:dyDescent="0.2">
      <c r="A98" s="166">
        <v>22</v>
      </c>
      <c r="B98" s="167" t="s">
        <v>228</v>
      </c>
      <c r="C98" s="174" t="s">
        <v>229</v>
      </c>
      <c r="D98" s="168" t="s">
        <v>163</v>
      </c>
      <c r="E98" s="169">
        <v>223.77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0</v>
      </c>
      <c r="O98" s="169">
        <f>ROUND(E98*N98,2)</f>
        <v>0</v>
      </c>
      <c r="P98" s="169">
        <v>0</v>
      </c>
      <c r="Q98" s="169">
        <f>ROUND(E98*P98,2)</f>
        <v>0</v>
      </c>
      <c r="R98" s="171" t="s">
        <v>230</v>
      </c>
      <c r="S98" s="171" t="s">
        <v>135</v>
      </c>
      <c r="T98" s="172" t="s">
        <v>135</v>
      </c>
      <c r="U98" s="157">
        <v>4.2000000000000003E-2</v>
      </c>
      <c r="V98" s="157">
        <f>ROUND(E98*U98,2)</f>
        <v>9.4</v>
      </c>
      <c r="W98" s="157"/>
      <c r="X98" s="157" t="s">
        <v>117</v>
      </c>
      <c r="Y98" s="157" t="s">
        <v>118</v>
      </c>
      <c r="Z98" s="147"/>
      <c r="AA98" s="147"/>
      <c r="AB98" s="147"/>
      <c r="AC98" s="147"/>
      <c r="AD98" s="147"/>
      <c r="AE98" s="147"/>
      <c r="AF98" s="147"/>
      <c r="AG98" s="147" t="s">
        <v>127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1" t="s">
        <v>231</v>
      </c>
      <c r="D99" s="252"/>
      <c r="E99" s="252"/>
      <c r="F99" s="252"/>
      <c r="G99" s="252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137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1" t="s">
        <v>232</v>
      </c>
      <c r="D100" s="178"/>
      <c r="E100" s="179">
        <v>214.6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1" t="s">
        <v>233</v>
      </c>
      <c r="D101" s="178"/>
      <c r="E101" s="179">
        <v>9.17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38"/>
      <c r="D102" s="239"/>
      <c r="E102" s="239"/>
      <c r="F102" s="239"/>
      <c r="G102" s="239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120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6">
        <v>23</v>
      </c>
      <c r="B103" s="167" t="s">
        <v>234</v>
      </c>
      <c r="C103" s="174" t="s">
        <v>235</v>
      </c>
      <c r="D103" s="168" t="s">
        <v>163</v>
      </c>
      <c r="E103" s="169">
        <v>3804.09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69">
        <v>0</v>
      </c>
      <c r="O103" s="169">
        <f>ROUND(E103*N103,2)</f>
        <v>0</v>
      </c>
      <c r="P103" s="169">
        <v>0</v>
      </c>
      <c r="Q103" s="169">
        <f>ROUND(E103*P103,2)</f>
        <v>0</v>
      </c>
      <c r="R103" s="171" t="s">
        <v>230</v>
      </c>
      <c r="S103" s="171" t="s">
        <v>135</v>
      </c>
      <c r="T103" s="172" t="s">
        <v>135</v>
      </c>
      <c r="U103" s="157">
        <v>0</v>
      </c>
      <c r="V103" s="157">
        <f>ROUND(E103*U103,2)</f>
        <v>0</v>
      </c>
      <c r="W103" s="157"/>
      <c r="X103" s="157" t="s">
        <v>117</v>
      </c>
      <c r="Y103" s="157" t="s">
        <v>118</v>
      </c>
      <c r="Z103" s="147"/>
      <c r="AA103" s="147"/>
      <c r="AB103" s="147"/>
      <c r="AC103" s="147"/>
      <c r="AD103" s="147"/>
      <c r="AE103" s="147"/>
      <c r="AF103" s="147"/>
      <c r="AG103" s="147" t="s">
        <v>127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1" t="s">
        <v>231</v>
      </c>
      <c r="D104" s="252"/>
      <c r="E104" s="252"/>
      <c r="F104" s="252"/>
      <c r="G104" s="25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137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236</v>
      </c>
      <c r="D105" s="178"/>
      <c r="E105" s="179">
        <v>3804.09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38"/>
      <c r="D106" s="239"/>
      <c r="E106" s="239"/>
      <c r="F106" s="239"/>
      <c r="G106" s="239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120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3"/>
      <c r="B107" s="4"/>
      <c r="C107" s="175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96</v>
      </c>
    </row>
    <row r="108" spans="1:60" x14ac:dyDescent="0.2">
      <c r="A108" s="150"/>
      <c r="B108" s="151" t="s">
        <v>29</v>
      </c>
      <c r="C108" s="176"/>
      <c r="D108" s="152"/>
      <c r="E108" s="153"/>
      <c r="F108" s="153"/>
      <c r="G108" s="165">
        <f>G8+G38+G45+G71+G84+G89+G93+G97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129</v>
      </c>
    </row>
    <row r="109" spans="1:60" x14ac:dyDescent="0.2">
      <c r="C109" s="177"/>
      <c r="D109" s="10"/>
      <c r="AG109" t="s">
        <v>130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Hj8xpwN3PyWWAWQIKPm3xlOjBM/qyhBEc5z2mMf/BmOm46e48eSvgOZJIoQ5O0NTuqn4Dl1977/A6lsM+20dA==" saltValue="Azczk48KEUiWyqijw1RqFA==" spinCount="100000" sheet="1" formatRows="0"/>
  <mergeCells count="41">
    <mergeCell ref="C26:G26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  <mergeCell ref="C59:G59"/>
    <mergeCell ref="C28:G28"/>
    <mergeCell ref="C30:G30"/>
    <mergeCell ref="C33:G33"/>
    <mergeCell ref="C35:G35"/>
    <mergeCell ref="C37:G37"/>
    <mergeCell ref="C41:G41"/>
    <mergeCell ref="C44:G44"/>
    <mergeCell ref="C49:G49"/>
    <mergeCell ref="C53:G53"/>
    <mergeCell ref="C55:G55"/>
    <mergeCell ref="C57:G57"/>
    <mergeCell ref="C92:G92"/>
    <mergeCell ref="C63:G63"/>
    <mergeCell ref="C66:G66"/>
    <mergeCell ref="C70:G70"/>
    <mergeCell ref="C73:G73"/>
    <mergeCell ref="C75:G75"/>
    <mergeCell ref="C77:G77"/>
    <mergeCell ref="C79:G79"/>
    <mergeCell ref="C81:G81"/>
    <mergeCell ref="C83:G83"/>
    <mergeCell ref="C88:G88"/>
    <mergeCell ref="C91:G91"/>
    <mergeCell ref="C96:G96"/>
    <mergeCell ref="C99:G99"/>
    <mergeCell ref="C102:G102"/>
    <mergeCell ref="C104:G104"/>
    <mergeCell ref="C106:G10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000 VN Pol</vt:lpstr>
      <vt:lpstr>SO 101 SO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VN Pol'!Názvy_tisku</vt:lpstr>
      <vt:lpstr>'SO 101 SO 101 Pol'!Názvy_tisku</vt:lpstr>
      <vt:lpstr>oadresa</vt:lpstr>
      <vt:lpstr>Stavba!Objednatel</vt:lpstr>
      <vt:lpstr>Stavba!Objekt</vt:lpstr>
      <vt:lpstr>'000 VN Pol'!Oblast_tisku</vt:lpstr>
      <vt:lpstr>'SO 101 SO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2019-03-19T12:27:02Z</cp:lastPrinted>
  <dcterms:created xsi:type="dcterms:W3CDTF">2009-04-08T07:15:50Z</dcterms:created>
  <dcterms:modified xsi:type="dcterms:W3CDTF">2024-02-16T09:52:04Z</dcterms:modified>
</cp:coreProperties>
</file>